
<file path=[Content_Types].xml><?xml version="1.0" encoding="utf-8"?>
<Types xmlns="http://schemas.openxmlformats.org/package/2006/content-type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V17\"/>
    </mc:Choice>
  </mc:AlternateContent>
  <xr:revisionPtr revIDLastSave="0" documentId="13_ncr:1_{AEED393A-2EAF-4002-B570-16A4A48F9143}" xr6:coauthVersionLast="47" xr6:coauthVersionMax="47" xr10:uidLastSave="{00000000-0000-0000-0000-000000000000}"/>
  <bookViews>
    <workbookView xWindow="2502" yWindow="2502" windowWidth="17280" windowHeight="9444" activeTab="4" xr2:uid="{F5C34969-6866-8940-B839-7D4CEFE51271}"/>
  </bookViews>
  <sheets>
    <sheet name="INSTALLED SYSTEMS DATABASE" sheetId="33" r:id="rId1"/>
    <sheet name="WORKFLOW CHART" sheetId="18" r:id="rId2"/>
    <sheet name="HRE Calculations (2)" sheetId="45" r:id="rId3"/>
    <sheet name="ENQUIRY - MECHANICAL (2)" sheetId="44" state="hidden" r:id="rId4"/>
    <sheet name="ENQUIRY - MECHANICAL" sheetId="32" r:id="rId5"/>
    <sheet name="Enquiry - HRE" sheetId="14" state="hidden" r:id="rId6"/>
    <sheet name="HX" sheetId="37" state="hidden" r:id="rId7"/>
    <sheet name="INPUT - Fluctuations" sheetId="23" r:id="rId8"/>
    <sheet name="INPUT - Financial" sheetId="22" r:id="rId9"/>
    <sheet name="HRE Calculations" sheetId="10" state="hidden" r:id="rId10"/>
    <sheet name="SPACE and PIPE" sheetId="25" r:id="rId11"/>
    <sheet name="TEMPORARY MATH PAGE" sheetId="42" r:id="rId12"/>
    <sheet name="VALVES" sheetId="34" state="hidden" r:id="rId13"/>
    <sheet name="OCP HR LINE DIAGRAMS" sheetId="26" state="hidden" r:id="rId14"/>
    <sheet name="REDFISH Acton Items" sheetId="43" r:id="rId15"/>
    <sheet name="Sheet1" sheetId="46" state="hidden" r:id="rId16"/>
    <sheet name="B2H SAMPLES" sheetId="31" state="hidden" r:id="rId17"/>
    <sheet name="Sample of Map Data" sheetId="11" state="hidden" r:id="rId18"/>
    <sheet name="Data DICTIONARY R12" sheetId="40" r:id="rId19"/>
    <sheet name="Sheet8" sheetId="41" r:id="rId20"/>
    <sheet name="Data DICTIONARY 3a" sheetId="27" state="hidden" r:id="rId21"/>
    <sheet name="Methods " sheetId="15" r:id="rId22"/>
    <sheet name="Clarifications" sheetId="13" r:id="rId23"/>
    <sheet name="NREL Metrics" sheetId="30" r:id="rId24"/>
    <sheet name="STOCHASTIC Data Table" sheetId="29" r:id="rId25"/>
    <sheet name="PIPE" sheetId="35" r:id="rId26"/>
    <sheet name="PUMPS" sheetId="36" r:id="rId27"/>
    <sheet name="INSTRUMENTS" sheetId="38" state="hidden" r:id="rId28"/>
    <sheet name="FTGS ETC" sheetId="39" r:id="rId29"/>
    <sheet name="SPACE and PIPE (2)" sheetId="47" r:id="rId30"/>
  </sheets>
  <externalReferences>
    <externalReference r:id="rId31"/>
    <externalReference r:id="rId32"/>
  </externalReferences>
  <definedNames>
    <definedName name="exchangers">HX!$A$2:$C$20</definedName>
    <definedName name="HX" localSheetId="18">'[1]ENQUIRY - MECHANICAL'!$AV$28:$AW$46</definedName>
    <definedName name="HX" localSheetId="3">'ENQUIRY - MECHANICAL (2)'!$AV$28:$AW$46</definedName>
    <definedName name="HX" localSheetId="0">'[1]ENQUIRY - MECHANICAL'!$AV$28:$AW$46</definedName>
    <definedName name="HX">'ENQUIRY - MECHANICAL'!$AW$28:$AX$46</definedName>
    <definedName name="pft" localSheetId="18">'[1]ENQUIRY - MECHANICAL'!$AV$68:$AW$74</definedName>
    <definedName name="pft" localSheetId="3">'ENQUIRY - MECHANICAL (2)'!$AV$68:$AW$74</definedName>
    <definedName name="pft" localSheetId="0">'[1]ENQUIRY - MECHANICAL'!$AV$68:$AW$74</definedName>
    <definedName name="pft">'ENQUIRY - MECHANICAL'!$AW$68:$AX$74</definedName>
    <definedName name="pIPE">PIPE!$A$4:$D$20</definedName>
    <definedName name="Room" localSheetId="3">'ENQUIRY - MECHANICAL (2)'!$AV$50:$AW$53</definedName>
    <definedName name="Room">'ENQUIRY - MECHANICAL'!$AW$50:$AX$53</definedName>
    <definedName name="SIZE">PIPE!$F$4:$I$7</definedName>
    <definedName name="SPACE">PIPE!$F$4:$I$7</definedName>
    <definedName name="TABLE">'STOCHASTIC Data Table'!$A$2:$LP$15</definedName>
    <definedName name="VALVES">VALVES!$A$1:$F$24</definedName>
    <definedName name="VLVS" localSheetId="18">'[1]ENQUIRY - MECHANICAL'!$AV$58:$AW$64</definedName>
    <definedName name="VLVS" localSheetId="3">'ENQUIRY - MECHANICAL (2)'!$AV$58:$AW$64</definedName>
    <definedName name="VLVS" localSheetId="0">'[1]ENQUIRY - MECHANICAL'!$AV$58:$AW$64</definedName>
    <definedName name="VLVS">'ENQUIRY - MECHANICAL'!$AW$58:$AX$64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32" l="1"/>
  <c r="E13" i="32" s="1"/>
  <c r="E14" i="32" s="1"/>
  <c r="D54" i="45"/>
  <c r="D55" i="45"/>
  <c r="D56" i="45"/>
  <c r="D53" i="45"/>
  <c r="D52" i="45"/>
  <c r="D51" i="45"/>
  <c r="F61" i="45"/>
  <c r="F60" i="45"/>
  <c r="D72" i="45"/>
  <c r="D71" i="45"/>
  <c r="F72" i="45"/>
  <c r="D85" i="47"/>
  <c r="H85" i="47" s="1"/>
  <c r="L85" i="47"/>
  <c r="G101" i="47"/>
  <c r="G104" i="47"/>
  <c r="E109" i="47"/>
  <c r="E105" i="47" s="1"/>
  <c r="E106" i="47" s="1"/>
  <c r="E107" i="47" s="1"/>
  <c r="E110" i="47"/>
  <c r="O91" i="47"/>
  <c r="O90" i="47"/>
  <c r="O89" i="47"/>
  <c r="O88" i="47"/>
  <c r="O87" i="47"/>
  <c r="O86" i="47"/>
  <c r="O85" i="47"/>
  <c r="J85" i="47" s="1"/>
  <c r="X28" i="47"/>
  <c r="U28" i="47"/>
  <c r="T28" i="47"/>
  <c r="S28" i="47"/>
  <c r="Q28" i="47"/>
  <c r="P28" i="47"/>
  <c r="O28" i="47"/>
  <c r="X27" i="47"/>
  <c r="U27" i="47"/>
  <c r="T27" i="47"/>
  <c r="S27" i="47"/>
  <c r="Q27" i="47"/>
  <c r="P27" i="47"/>
  <c r="O27" i="47"/>
  <c r="X26" i="47"/>
  <c r="U26" i="47"/>
  <c r="T26" i="47"/>
  <c r="S26" i="47"/>
  <c r="Q26" i="47"/>
  <c r="P26" i="47"/>
  <c r="O26" i="47"/>
  <c r="X25" i="47"/>
  <c r="U25" i="47"/>
  <c r="T25" i="47"/>
  <c r="S25" i="47"/>
  <c r="Q25" i="47"/>
  <c r="P25" i="47"/>
  <c r="O25" i="47"/>
  <c r="X24" i="47"/>
  <c r="U24" i="47"/>
  <c r="T24" i="47"/>
  <c r="S24" i="47"/>
  <c r="Q24" i="47"/>
  <c r="P24" i="47"/>
  <c r="O24" i="47"/>
  <c r="X23" i="47"/>
  <c r="U23" i="47"/>
  <c r="T23" i="47"/>
  <c r="S23" i="47"/>
  <c r="Q23" i="47"/>
  <c r="P23" i="47"/>
  <c r="O23" i="47"/>
  <c r="X22" i="47"/>
  <c r="U22" i="47"/>
  <c r="T22" i="47"/>
  <c r="S22" i="47"/>
  <c r="Q22" i="47"/>
  <c r="P22" i="47"/>
  <c r="O22" i="47"/>
  <c r="X21" i="47"/>
  <c r="U21" i="47"/>
  <c r="T21" i="47"/>
  <c r="S21" i="47"/>
  <c r="Q21" i="47"/>
  <c r="P21" i="47"/>
  <c r="O21" i="47"/>
  <c r="X20" i="47"/>
  <c r="U20" i="47"/>
  <c r="T20" i="47"/>
  <c r="S20" i="47"/>
  <c r="Q20" i="47"/>
  <c r="P20" i="47"/>
  <c r="O20" i="47"/>
  <c r="X19" i="47"/>
  <c r="U19" i="47"/>
  <c r="T19" i="47"/>
  <c r="S19" i="47"/>
  <c r="Q19" i="47"/>
  <c r="P19" i="47"/>
  <c r="O19" i="47"/>
  <c r="X18" i="47"/>
  <c r="U18" i="47"/>
  <c r="T18" i="47"/>
  <c r="S18" i="47"/>
  <c r="Q18" i="47"/>
  <c r="P18" i="47"/>
  <c r="O18" i="47"/>
  <c r="X17" i="47"/>
  <c r="U17" i="47"/>
  <c r="T17" i="47"/>
  <c r="S17" i="47"/>
  <c r="Q17" i="47"/>
  <c r="P17" i="47"/>
  <c r="O17" i="47"/>
  <c r="X16" i="47"/>
  <c r="U16" i="47"/>
  <c r="T16" i="47"/>
  <c r="S16" i="47"/>
  <c r="Q16" i="47"/>
  <c r="P16" i="47"/>
  <c r="O16" i="47"/>
  <c r="X15" i="47"/>
  <c r="U15" i="47"/>
  <c r="T15" i="47"/>
  <c r="S15" i="47"/>
  <c r="Q15" i="47"/>
  <c r="P15" i="47"/>
  <c r="O15" i="47"/>
  <c r="X14" i="47"/>
  <c r="U14" i="47"/>
  <c r="T14" i="47"/>
  <c r="S14" i="47"/>
  <c r="Q14" i="47"/>
  <c r="P14" i="47"/>
  <c r="O14" i="47"/>
  <c r="X13" i="47"/>
  <c r="U13" i="47"/>
  <c r="T13" i="47"/>
  <c r="S13" i="47"/>
  <c r="Q13" i="47"/>
  <c r="P13" i="47"/>
  <c r="O13" i="47"/>
  <c r="X12" i="47"/>
  <c r="U12" i="47"/>
  <c r="T12" i="47"/>
  <c r="S12" i="47"/>
  <c r="Q12" i="47"/>
  <c r="P12" i="47"/>
  <c r="O12" i="47"/>
  <c r="X11" i="47"/>
  <c r="U11" i="47"/>
  <c r="T11" i="47"/>
  <c r="S11" i="47"/>
  <c r="Q11" i="47"/>
  <c r="P11" i="47"/>
  <c r="O11" i="47"/>
  <c r="X10" i="47"/>
  <c r="U10" i="47"/>
  <c r="T10" i="47"/>
  <c r="S10" i="47"/>
  <c r="Q10" i="47"/>
  <c r="P10" i="47"/>
  <c r="O10" i="47"/>
  <c r="X9" i="47"/>
  <c r="U9" i="47"/>
  <c r="T9" i="47"/>
  <c r="S9" i="47"/>
  <c r="Q9" i="47"/>
  <c r="P9" i="47"/>
  <c r="O9" i="47"/>
  <c r="X8" i="47"/>
  <c r="U8" i="47"/>
  <c r="T8" i="47"/>
  <c r="S8" i="47"/>
  <c r="Q8" i="47"/>
  <c r="P8" i="47"/>
  <c r="O8" i="47"/>
  <c r="X7" i="47"/>
  <c r="U7" i="47"/>
  <c r="T7" i="47"/>
  <c r="S7" i="47"/>
  <c r="Q7" i="47"/>
  <c r="P7" i="47"/>
  <c r="O7" i="47"/>
  <c r="X6" i="47"/>
  <c r="U6" i="47"/>
  <c r="T6" i="47"/>
  <c r="S6" i="47"/>
  <c r="Q6" i="47"/>
  <c r="P6" i="47"/>
  <c r="O6" i="47"/>
  <c r="X5" i="47"/>
  <c r="U5" i="47"/>
  <c r="T5" i="47"/>
  <c r="S5" i="47"/>
  <c r="Q5" i="47"/>
  <c r="P5" i="47"/>
  <c r="O5" i="47"/>
  <c r="K26" i="46"/>
  <c r="H26" i="46"/>
  <c r="G26" i="46"/>
  <c r="F26" i="46"/>
  <c r="D26" i="46"/>
  <c r="C26" i="46"/>
  <c r="B26" i="46"/>
  <c r="K25" i="46"/>
  <c r="H25" i="46"/>
  <c r="G25" i="46"/>
  <c r="F25" i="46"/>
  <c r="D25" i="46"/>
  <c r="C25" i="46"/>
  <c r="B25" i="46"/>
  <c r="K24" i="46"/>
  <c r="H24" i="46"/>
  <c r="G24" i="46"/>
  <c r="F24" i="46"/>
  <c r="D24" i="46"/>
  <c r="C24" i="46"/>
  <c r="B24" i="46"/>
  <c r="K23" i="46"/>
  <c r="H23" i="46"/>
  <c r="G23" i="46"/>
  <c r="F23" i="46"/>
  <c r="D23" i="46"/>
  <c r="C23" i="46"/>
  <c r="B23" i="46"/>
  <c r="K22" i="46"/>
  <c r="H22" i="46"/>
  <c r="G22" i="46"/>
  <c r="F22" i="46"/>
  <c r="D22" i="46"/>
  <c r="C22" i="46"/>
  <c r="B22" i="46"/>
  <c r="K21" i="46"/>
  <c r="H21" i="46"/>
  <c r="G21" i="46"/>
  <c r="F21" i="46"/>
  <c r="D21" i="46"/>
  <c r="C21" i="46"/>
  <c r="B21" i="46"/>
  <c r="K20" i="46"/>
  <c r="H20" i="46"/>
  <c r="G20" i="46"/>
  <c r="F20" i="46"/>
  <c r="D20" i="46"/>
  <c r="C20" i="46"/>
  <c r="B20" i="46"/>
  <c r="K19" i="46"/>
  <c r="H19" i="46"/>
  <c r="G19" i="46"/>
  <c r="F19" i="46"/>
  <c r="D19" i="46"/>
  <c r="C19" i="46"/>
  <c r="B19" i="46"/>
  <c r="K18" i="46"/>
  <c r="H18" i="46"/>
  <c r="G18" i="46"/>
  <c r="F18" i="46"/>
  <c r="D18" i="46"/>
  <c r="C18" i="46"/>
  <c r="B18" i="46"/>
  <c r="K17" i="46"/>
  <c r="H17" i="46"/>
  <c r="G17" i="46"/>
  <c r="F17" i="46"/>
  <c r="D17" i="46"/>
  <c r="C17" i="46"/>
  <c r="B17" i="46"/>
  <c r="K16" i="46"/>
  <c r="H16" i="46"/>
  <c r="G16" i="46"/>
  <c r="F16" i="46"/>
  <c r="D16" i="46"/>
  <c r="C16" i="46"/>
  <c r="B16" i="46"/>
  <c r="K15" i="46"/>
  <c r="H15" i="46"/>
  <c r="G15" i="46"/>
  <c r="F15" i="46"/>
  <c r="D15" i="46"/>
  <c r="C15" i="46"/>
  <c r="B15" i="46"/>
  <c r="K14" i="46"/>
  <c r="H14" i="46"/>
  <c r="G14" i="46"/>
  <c r="F14" i="46"/>
  <c r="D14" i="46"/>
  <c r="C14" i="46"/>
  <c r="B14" i="46"/>
  <c r="K13" i="46"/>
  <c r="H13" i="46"/>
  <c r="G13" i="46"/>
  <c r="F13" i="46"/>
  <c r="D13" i="46"/>
  <c r="C13" i="46"/>
  <c r="B13" i="46"/>
  <c r="K12" i="46"/>
  <c r="H12" i="46"/>
  <c r="G12" i="46"/>
  <c r="F12" i="46"/>
  <c r="D12" i="46"/>
  <c r="C12" i="46"/>
  <c r="B12" i="46"/>
  <c r="K11" i="46"/>
  <c r="H11" i="46"/>
  <c r="G11" i="46"/>
  <c r="F11" i="46"/>
  <c r="D11" i="46"/>
  <c r="C11" i="46"/>
  <c r="B11" i="46"/>
  <c r="K10" i="46"/>
  <c r="H10" i="46"/>
  <c r="G10" i="46"/>
  <c r="F10" i="46"/>
  <c r="D10" i="46"/>
  <c r="C10" i="46"/>
  <c r="B10" i="46"/>
  <c r="K9" i="46"/>
  <c r="H9" i="46"/>
  <c r="G9" i="46"/>
  <c r="F9" i="46"/>
  <c r="D9" i="46"/>
  <c r="C9" i="46"/>
  <c r="B9" i="46"/>
  <c r="K8" i="46"/>
  <c r="H8" i="46"/>
  <c r="G8" i="46"/>
  <c r="F8" i="46"/>
  <c r="D8" i="46"/>
  <c r="C8" i="46"/>
  <c r="B8" i="46"/>
  <c r="K7" i="46"/>
  <c r="H7" i="46"/>
  <c r="G7" i="46"/>
  <c r="F7" i="46"/>
  <c r="D7" i="46"/>
  <c r="C7" i="46"/>
  <c r="B7" i="46"/>
  <c r="K6" i="46"/>
  <c r="H6" i="46"/>
  <c r="G6" i="46"/>
  <c r="F6" i="46"/>
  <c r="D6" i="46"/>
  <c r="C6" i="46"/>
  <c r="B6" i="46"/>
  <c r="K5" i="46"/>
  <c r="H5" i="46"/>
  <c r="G5" i="46"/>
  <c r="F5" i="46"/>
  <c r="D5" i="46"/>
  <c r="C5" i="46"/>
  <c r="B5" i="46"/>
  <c r="K4" i="46"/>
  <c r="H4" i="46"/>
  <c r="G4" i="46"/>
  <c r="F4" i="46"/>
  <c r="D4" i="46"/>
  <c r="C4" i="46"/>
  <c r="B4" i="46"/>
  <c r="K3" i="46"/>
  <c r="H3" i="46"/>
  <c r="G3" i="46"/>
  <c r="F3" i="46"/>
  <c r="D3" i="46"/>
  <c r="C3" i="46"/>
  <c r="B3" i="46"/>
  <c r="R54" i="45"/>
  <c r="Q32" i="45"/>
  <c r="Q31" i="45"/>
  <c r="Q33" i="45" s="1"/>
  <c r="Q30" i="45"/>
  <c r="Q29" i="45"/>
  <c r="Q28" i="45"/>
  <c r="D31" i="32"/>
  <c r="AW76" i="44"/>
  <c r="AW74" i="44"/>
  <c r="AW73" i="44"/>
  <c r="AW72" i="44"/>
  <c r="AW71" i="44"/>
  <c r="AW70" i="44"/>
  <c r="AW69" i="44"/>
  <c r="AW68" i="44"/>
  <c r="AW64" i="44"/>
  <c r="AL64" i="44"/>
  <c r="AM64" i="44" s="1"/>
  <c r="AW63" i="44"/>
  <c r="AL63" i="44"/>
  <c r="AM63" i="44" s="1"/>
  <c r="AW62" i="44"/>
  <c r="AL62" i="44"/>
  <c r="AM62" i="44" s="1"/>
  <c r="AW61" i="44"/>
  <c r="AL61" i="44"/>
  <c r="AM61" i="44" s="1"/>
  <c r="AW60" i="44"/>
  <c r="AL60" i="44"/>
  <c r="AM60" i="44" s="1"/>
  <c r="AW59" i="44"/>
  <c r="AL59" i="44"/>
  <c r="AM59" i="44" s="1"/>
  <c r="AW58" i="44"/>
  <c r="AL58" i="44"/>
  <c r="AM58" i="44" s="1"/>
  <c r="AY53" i="44"/>
  <c r="AY52" i="44"/>
  <c r="AY51" i="44"/>
  <c r="AY50" i="44"/>
  <c r="AV22" i="44"/>
  <c r="E20" i="44"/>
  <c r="AW82" i="44" s="1"/>
  <c r="E19" i="44"/>
  <c r="AW78" i="44" s="1"/>
  <c r="E17" i="44"/>
  <c r="E16" i="44"/>
  <c r="E12" i="44" s="1"/>
  <c r="E13" i="44" s="1"/>
  <c r="AZ9" i="44"/>
  <c r="AZ8" i="44"/>
  <c r="AZ7" i="44"/>
  <c r="AZ6" i="44"/>
  <c r="AZ5" i="44" s="1"/>
  <c r="AZ4" i="44" s="1"/>
  <c r="AZ1" i="44"/>
  <c r="C15" i="42"/>
  <c r="C11" i="42"/>
  <c r="B19" i="35"/>
  <c r="C19" i="35" s="1"/>
  <c r="B20" i="35"/>
  <c r="C20" i="35" s="1"/>
  <c r="B18" i="35"/>
  <c r="C18" i="35" s="1"/>
  <c r="B17" i="35"/>
  <c r="C17" i="35" s="1"/>
  <c r="B16" i="35"/>
  <c r="C16" i="35" s="1"/>
  <c r="B15" i="35"/>
  <c r="C15" i="35" s="1"/>
  <c r="B14" i="35"/>
  <c r="C14" i="35" s="1"/>
  <c r="B13" i="35"/>
  <c r="C13" i="35" s="1"/>
  <c r="B7" i="35"/>
  <c r="C7" i="35" s="1"/>
  <c r="B8" i="35"/>
  <c r="C8" i="35" s="1"/>
  <c r="B9" i="35"/>
  <c r="C9" i="35" s="1"/>
  <c r="B10" i="35"/>
  <c r="C10" i="35" s="1"/>
  <c r="B11" i="35"/>
  <c r="B6" i="35"/>
  <c r="C12" i="35"/>
  <c r="C6" i="35"/>
  <c r="E16" i="39"/>
  <c r="E17" i="39"/>
  <c r="E18" i="39"/>
  <c r="E19" i="39"/>
  <c r="E20" i="39"/>
  <c r="E15" i="39"/>
  <c r="D16" i="39"/>
  <c r="D17" i="39"/>
  <c r="D18" i="39"/>
  <c r="D19" i="39"/>
  <c r="D20" i="39"/>
  <c r="D15" i="39"/>
  <c r="I5" i="35"/>
  <c r="I6" i="35"/>
  <c r="I7" i="35"/>
  <c r="I4" i="35"/>
  <c r="E5" i="14"/>
  <c r="Q17" i="45" s="1"/>
  <c r="E10" i="14"/>
  <c r="Q22" i="45" s="1"/>
  <c r="N58" i="45" s="1"/>
  <c r="E9" i="14"/>
  <c r="Q21" i="45" s="1"/>
  <c r="N57" i="45" s="1"/>
  <c r="C27" i="42"/>
  <c r="C26" i="42"/>
  <c r="D30" i="42" s="1"/>
  <c r="H353" i="40"/>
  <c r="H352" i="40"/>
  <c r="H351" i="40"/>
  <c r="H350" i="40"/>
  <c r="H349" i="40"/>
  <c r="H348" i="40"/>
  <c r="H347" i="40"/>
  <c r="H346" i="40"/>
  <c r="H345" i="40"/>
  <c r="H344" i="40"/>
  <c r="H343" i="40"/>
  <c r="H342" i="40"/>
  <c r="H341" i="40"/>
  <c r="H340" i="40"/>
  <c r="H339" i="40"/>
  <c r="H338" i="40"/>
  <c r="H337" i="40"/>
  <c r="H336" i="40"/>
  <c r="H335" i="40"/>
  <c r="H334" i="40"/>
  <c r="H333" i="40"/>
  <c r="H332" i="40"/>
  <c r="H331" i="40"/>
  <c r="H330" i="40"/>
  <c r="H329" i="40"/>
  <c r="H328" i="40"/>
  <c r="H327" i="40"/>
  <c r="H326" i="40"/>
  <c r="H325" i="40"/>
  <c r="H324" i="40"/>
  <c r="H323" i="40"/>
  <c r="H322" i="40"/>
  <c r="H321" i="40"/>
  <c r="F128" i="40"/>
  <c r="F129" i="40" s="1"/>
  <c r="F130" i="40" s="1"/>
  <c r="F131" i="40" s="1"/>
  <c r="F132" i="40" s="1"/>
  <c r="F133" i="40" s="1"/>
  <c r="F134" i="40" s="1"/>
  <c r="F135" i="40" s="1"/>
  <c r="F136" i="40" s="1"/>
  <c r="F137" i="40" s="1"/>
  <c r="C103" i="40"/>
  <c r="C102" i="40"/>
  <c r="C101" i="40"/>
  <c r="C100" i="40"/>
  <c r="C99" i="40"/>
  <c r="C98" i="40"/>
  <c r="C97" i="40"/>
  <c r="C96" i="40"/>
  <c r="C95" i="40"/>
  <c r="C84" i="40"/>
  <c r="C83" i="40"/>
  <c r="C82" i="40"/>
  <c r="C81" i="40"/>
  <c r="C80" i="40"/>
  <c r="C79" i="40"/>
  <c r="C78" i="40"/>
  <c r="C65" i="40"/>
  <c r="C64" i="40"/>
  <c r="C63" i="40"/>
  <c r="C62" i="40"/>
  <c r="C61" i="40"/>
  <c r="C60" i="40"/>
  <c r="C59" i="40"/>
  <c r="C58" i="40"/>
  <c r="C57" i="40"/>
  <c r="C56" i="40"/>
  <c r="C55" i="40"/>
  <c r="C54" i="40"/>
  <c r="C53" i="40"/>
  <c r="C52" i="40"/>
  <c r="C51" i="40"/>
  <c r="C50" i="40"/>
  <c r="C49" i="40"/>
  <c r="C48" i="40"/>
  <c r="C47" i="40"/>
  <c r="C46" i="40"/>
  <c r="C45" i="40"/>
  <c r="E14" i="44" l="1"/>
  <c r="F10" i="44" s="1"/>
  <c r="G10" i="44"/>
  <c r="G7" i="44"/>
  <c r="AW79" i="44"/>
  <c r="AW81" i="44"/>
  <c r="C9" i="42"/>
  <c r="C10" i="42" s="1"/>
  <c r="D31" i="42"/>
  <c r="G14" i="44" l="1"/>
  <c r="AW22" i="32"/>
  <c r="AZ51" i="32" l="1"/>
  <c r="AZ52" i="32"/>
  <c r="AZ53" i="32"/>
  <c r="AZ50" i="32"/>
  <c r="AX69" i="32"/>
  <c r="AX70" i="32"/>
  <c r="AX71" i="32"/>
  <c r="AX72" i="32"/>
  <c r="AX73" i="32"/>
  <c r="AX74" i="32"/>
  <c r="AX68" i="32"/>
  <c r="AX64" i="32"/>
  <c r="AX63" i="32"/>
  <c r="AM63" i="32"/>
  <c r="AN63" i="32" s="1"/>
  <c r="AX62" i="32"/>
  <c r="AX61" i="32"/>
  <c r="AX60" i="32"/>
  <c r="AX59" i="32"/>
  <c r="AX58" i="32"/>
  <c r="AM59" i="32"/>
  <c r="AN59" i="32" s="1"/>
  <c r="AM60" i="32"/>
  <c r="AN60" i="32" s="1"/>
  <c r="AM61" i="32"/>
  <c r="AN61" i="32" s="1"/>
  <c r="AM62" i="32"/>
  <c r="AN62" i="32" s="1"/>
  <c r="AM64" i="32"/>
  <c r="AN64" i="32" s="1"/>
  <c r="AM58" i="32"/>
  <c r="AN58" i="32" s="1"/>
  <c r="C36" i="42"/>
  <c r="C12" i="42" s="1"/>
  <c r="C13" i="42" s="1"/>
  <c r="D14" i="42" s="1"/>
  <c r="BA1" i="32"/>
  <c r="BA8" i="32"/>
  <c r="BA7" i="32" s="1"/>
  <c r="BA6" i="32" s="1"/>
  <c r="BA5" i="32" s="1"/>
  <c r="BA4" i="32" s="1"/>
  <c r="BA9" i="32"/>
  <c r="G101" i="25"/>
  <c r="G104" i="25"/>
  <c r="E110" i="25"/>
  <c r="E109" i="25"/>
  <c r="E105" i="25" s="1"/>
  <c r="E106" i="25" s="1"/>
  <c r="J85" i="25"/>
  <c r="O85" i="25"/>
  <c r="O86" i="25"/>
  <c r="O87" i="25"/>
  <c r="O88" i="25"/>
  <c r="O89" i="25"/>
  <c r="O90" i="25"/>
  <c r="O91" i="25"/>
  <c r="L85" i="25"/>
  <c r="D85" i="25"/>
  <c r="H85" i="25" s="1"/>
  <c r="U28" i="25"/>
  <c r="U27" i="25"/>
  <c r="U26" i="25"/>
  <c r="U25" i="25"/>
  <c r="U24" i="25"/>
  <c r="U23" i="25"/>
  <c r="U22" i="25"/>
  <c r="U21" i="25"/>
  <c r="U20" i="25"/>
  <c r="U19" i="25"/>
  <c r="U18" i="25"/>
  <c r="U17" i="25"/>
  <c r="U16" i="25"/>
  <c r="U15" i="25"/>
  <c r="U14" i="25"/>
  <c r="U13" i="25"/>
  <c r="U12" i="25"/>
  <c r="U11" i="25"/>
  <c r="U10" i="25"/>
  <c r="U9" i="25"/>
  <c r="U8" i="25"/>
  <c r="U7" i="25"/>
  <c r="U6" i="25"/>
  <c r="U5" i="25"/>
  <c r="Q5" i="25"/>
  <c r="Q6" i="25"/>
  <c r="Q7" i="25"/>
  <c r="Q8" i="25"/>
  <c r="Q9" i="25"/>
  <c r="Q10" i="25"/>
  <c r="Q11" i="25"/>
  <c r="Q12" i="25"/>
  <c r="Q13" i="25"/>
  <c r="Q14" i="25"/>
  <c r="Q15" i="25"/>
  <c r="Q16" i="25"/>
  <c r="Q17" i="25"/>
  <c r="Q18" i="25"/>
  <c r="Q19" i="25"/>
  <c r="Q20" i="25"/>
  <c r="Q21" i="25"/>
  <c r="Q22" i="25"/>
  <c r="Q23" i="25"/>
  <c r="Q24" i="25"/>
  <c r="Q25" i="25"/>
  <c r="Q26" i="25"/>
  <c r="Q27" i="25"/>
  <c r="Q28" i="25"/>
  <c r="CY3" i="29"/>
  <c r="CZ3" i="29"/>
  <c r="CY4" i="29"/>
  <c r="CZ4" i="29"/>
  <c r="CY5" i="29"/>
  <c r="CZ5" i="29"/>
  <c r="CY6" i="29"/>
  <c r="CZ6" i="29"/>
  <c r="CZ2" i="29"/>
  <c r="CY2" i="29"/>
  <c r="DI3" i="29"/>
  <c r="DI4" i="29"/>
  <c r="DI5" i="29"/>
  <c r="DI6" i="29"/>
  <c r="DI2" i="29"/>
  <c r="DH3" i="29"/>
  <c r="DH4" i="29"/>
  <c r="DH5" i="29"/>
  <c r="DH6" i="29"/>
  <c r="DH2" i="29"/>
  <c r="BQ23" i="29"/>
  <c r="BF3" i="29" s="1"/>
  <c r="BQ24" i="29"/>
  <c r="BF4" i="29" s="1"/>
  <c r="BQ25" i="29"/>
  <c r="BF5" i="29" s="1"/>
  <c r="BQ26" i="29"/>
  <c r="BF6" i="29" s="1"/>
  <c r="BJ22" i="29"/>
  <c r="BK22" i="29"/>
  <c r="BK26" i="29"/>
  <c r="BJ26" i="29"/>
  <c r="BK25" i="29"/>
  <c r="BJ25" i="29"/>
  <c r="BK24" i="29"/>
  <c r="BJ24" i="29"/>
  <c r="BK23" i="29"/>
  <c r="BJ23" i="29"/>
  <c r="R54" i="10"/>
  <c r="BP3" i="29"/>
  <c r="BI23" i="29" s="1"/>
  <c r="BE3" i="29" s="1"/>
  <c r="BP4" i="29"/>
  <c r="BI24" i="29" s="1"/>
  <c r="BE4" i="29" s="1"/>
  <c r="BP5" i="29"/>
  <c r="BI25" i="29" s="1"/>
  <c r="BE5" i="29" s="1"/>
  <c r="BP6" i="29"/>
  <c r="BI26" i="29" s="1"/>
  <c r="BE6" i="29" s="1"/>
  <c r="BP2" i="29"/>
  <c r="BP14" i="29" s="1"/>
  <c r="CF3" i="29"/>
  <c r="CF4" i="29"/>
  <c r="CF5" i="29"/>
  <c r="CF6" i="29"/>
  <c r="CF2" i="29"/>
  <c r="BQ22" i="29" s="1"/>
  <c r="BF2" i="29" s="1"/>
  <c r="W2" i="29"/>
  <c r="P3" i="29"/>
  <c r="DQ16" i="29"/>
  <c r="DR16" i="29" s="1"/>
  <c r="DS16" i="29" s="1"/>
  <c r="DT16" i="29" s="1"/>
  <c r="DU16" i="29" s="1"/>
  <c r="DV16" i="29" s="1"/>
  <c r="DW16" i="29" s="1"/>
  <c r="DX16" i="29" s="1"/>
  <c r="DY16" i="29" s="1"/>
  <c r="DZ16" i="29" s="1"/>
  <c r="C152" i="29"/>
  <c r="C153" i="29" s="1"/>
  <c r="C154" i="29" s="1"/>
  <c r="C155" i="29" s="1"/>
  <c r="C156" i="29" s="1"/>
  <c r="C157" i="29" s="1"/>
  <c r="C158" i="29" s="1"/>
  <c r="C159" i="29" s="1"/>
  <c r="C160" i="29" s="1"/>
  <c r="C161" i="29" s="1"/>
  <c r="CE14" i="29"/>
  <c r="CD14" i="29"/>
  <c r="CC14" i="29"/>
  <c r="CB14" i="29"/>
  <c r="CA14" i="29"/>
  <c r="BZ14" i="29"/>
  <c r="BO14" i="29"/>
  <c r="BN14" i="29"/>
  <c r="BM14" i="29"/>
  <c r="BL14" i="29"/>
  <c r="BK14" i="29"/>
  <c r="BJ14" i="29"/>
  <c r="AW14" i="29"/>
  <c r="AV14" i="29"/>
  <c r="AU14" i="29"/>
  <c r="AT14" i="29"/>
  <c r="AS14" i="29"/>
  <c r="AR14" i="29"/>
  <c r="AQ14" i="29"/>
  <c r="AP14" i="29"/>
  <c r="AO14" i="29"/>
  <c r="AN14" i="29"/>
  <c r="AM14" i="29"/>
  <c r="AL14" i="29"/>
  <c r="AK14" i="29"/>
  <c r="AJ14" i="29"/>
  <c r="AI14" i="29"/>
  <c r="AH14" i="29"/>
  <c r="AG14" i="29"/>
  <c r="AF14" i="29"/>
  <c r="AE14" i="29"/>
  <c r="AD14" i="29"/>
  <c r="AC14" i="29"/>
  <c r="F123" i="27"/>
  <c r="F124" i="27" s="1"/>
  <c r="F125" i="27" s="1"/>
  <c r="F126" i="27" s="1"/>
  <c r="F127" i="27" s="1"/>
  <c r="F128" i="27" s="1"/>
  <c r="F129" i="27" s="1"/>
  <c r="F130" i="27" s="1"/>
  <c r="F131" i="27" s="1"/>
  <c r="F132" i="27" s="1"/>
  <c r="C98" i="27"/>
  <c r="C97" i="27"/>
  <c r="C96" i="27"/>
  <c r="C95" i="27"/>
  <c r="C94" i="27"/>
  <c r="C93" i="27"/>
  <c r="C92" i="27"/>
  <c r="C82" i="27"/>
  <c r="C81" i="27"/>
  <c r="C80" i="27"/>
  <c r="C79" i="27"/>
  <c r="C78" i="27"/>
  <c r="C77" i="27"/>
  <c r="C76" i="27"/>
  <c r="C63" i="27"/>
  <c r="C62" i="27"/>
  <c r="C61" i="27"/>
  <c r="C60" i="27"/>
  <c r="C59" i="27"/>
  <c r="C58" i="27"/>
  <c r="C57" i="27"/>
  <c r="C56" i="27"/>
  <c r="C55" i="27"/>
  <c r="C54" i="27"/>
  <c r="C53" i="27"/>
  <c r="C52" i="27"/>
  <c r="C51" i="27"/>
  <c r="C50" i="27"/>
  <c r="C49" i="27"/>
  <c r="C48" i="27"/>
  <c r="C47" i="27"/>
  <c r="C46" i="27"/>
  <c r="C45" i="27"/>
  <c r="C44" i="27"/>
  <c r="C43" i="27"/>
  <c r="X6" i="25"/>
  <c r="X7" i="25"/>
  <c r="X8" i="25"/>
  <c r="X9" i="25"/>
  <c r="X10" i="25"/>
  <c r="X11" i="25"/>
  <c r="X12" i="25"/>
  <c r="X13" i="25"/>
  <c r="X14" i="25"/>
  <c r="X15" i="25"/>
  <c r="X16" i="25"/>
  <c r="X17" i="25"/>
  <c r="X18" i="25"/>
  <c r="X19" i="25"/>
  <c r="X20" i="25"/>
  <c r="X21" i="25"/>
  <c r="X22" i="25"/>
  <c r="X23" i="25"/>
  <c r="X24" i="25"/>
  <c r="X25" i="25"/>
  <c r="X26" i="25"/>
  <c r="X27" i="25"/>
  <c r="X28" i="25"/>
  <c r="X5" i="25"/>
  <c r="P5" i="25"/>
  <c r="S5" i="25"/>
  <c r="T5" i="25"/>
  <c r="P6" i="25"/>
  <c r="S6" i="25"/>
  <c r="T6" i="25"/>
  <c r="P7" i="25"/>
  <c r="S7" i="25"/>
  <c r="T7" i="25"/>
  <c r="P8" i="25"/>
  <c r="S8" i="25"/>
  <c r="T8" i="25"/>
  <c r="P9" i="25"/>
  <c r="S9" i="25"/>
  <c r="T9" i="25"/>
  <c r="P10" i="25"/>
  <c r="S10" i="25"/>
  <c r="T10" i="25"/>
  <c r="P11" i="25"/>
  <c r="S11" i="25"/>
  <c r="T11" i="25"/>
  <c r="P12" i="25"/>
  <c r="S12" i="25"/>
  <c r="T12" i="25"/>
  <c r="P13" i="25"/>
  <c r="S13" i="25"/>
  <c r="T13" i="25"/>
  <c r="P14" i="25"/>
  <c r="S14" i="25"/>
  <c r="T14" i="25"/>
  <c r="P15" i="25"/>
  <c r="S15" i="25"/>
  <c r="T15" i="25"/>
  <c r="P16" i="25"/>
  <c r="S16" i="25"/>
  <c r="T16" i="25"/>
  <c r="P17" i="25"/>
  <c r="S17" i="25"/>
  <c r="T17" i="25"/>
  <c r="P18" i="25"/>
  <c r="S18" i="25"/>
  <c r="T18" i="25"/>
  <c r="P19" i="25"/>
  <c r="S19" i="25"/>
  <c r="T19" i="25"/>
  <c r="P20" i="25"/>
  <c r="S20" i="25"/>
  <c r="T20" i="25"/>
  <c r="P21" i="25"/>
  <c r="S21" i="25"/>
  <c r="T21" i="25"/>
  <c r="P22" i="25"/>
  <c r="S22" i="25"/>
  <c r="T22" i="25"/>
  <c r="P23" i="25"/>
  <c r="S23" i="25"/>
  <c r="T23" i="25"/>
  <c r="P24" i="25"/>
  <c r="S24" i="25"/>
  <c r="T24" i="25"/>
  <c r="P25" i="25"/>
  <c r="S25" i="25"/>
  <c r="T25" i="25"/>
  <c r="P26" i="25"/>
  <c r="S26" i="25"/>
  <c r="T26" i="25"/>
  <c r="P27" i="25"/>
  <c r="S27" i="25"/>
  <c r="T27" i="25"/>
  <c r="P28" i="25"/>
  <c r="S28" i="25"/>
  <c r="T28" i="25"/>
  <c r="O6" i="25"/>
  <c r="O7" i="25"/>
  <c r="O8" i="25"/>
  <c r="O9" i="25"/>
  <c r="O10" i="25"/>
  <c r="O11" i="25"/>
  <c r="O12" i="25"/>
  <c r="O13" i="25"/>
  <c r="O14" i="25"/>
  <c r="O15" i="25"/>
  <c r="O16" i="25"/>
  <c r="O17" i="25"/>
  <c r="O18" i="25"/>
  <c r="O19" i="25"/>
  <c r="O20" i="25"/>
  <c r="O21" i="25"/>
  <c r="O22" i="25"/>
  <c r="O23" i="25"/>
  <c r="O24" i="25"/>
  <c r="O25" i="25"/>
  <c r="O26" i="25"/>
  <c r="O27" i="25"/>
  <c r="O28" i="25"/>
  <c r="O5" i="25"/>
  <c r="AX82" i="32" l="1"/>
  <c r="C37" i="42"/>
  <c r="C16" i="42" s="1"/>
  <c r="C17" i="42" s="1"/>
  <c r="D18" i="42" s="1"/>
  <c r="D21" i="42" s="1"/>
  <c r="C38" i="42"/>
  <c r="D42" i="42" s="1"/>
  <c r="D40" i="42"/>
  <c r="E7" i="14"/>
  <c r="E6" i="14"/>
  <c r="AX81" i="32"/>
  <c r="AX76" i="32"/>
  <c r="AX78" i="32" s="1"/>
  <c r="BG2" i="29"/>
  <c r="BH2" i="29" s="1"/>
  <c r="BG3" i="29"/>
  <c r="BH3" i="29" s="1"/>
  <c r="CF14" i="29"/>
  <c r="BG5" i="29"/>
  <c r="BH5" i="29" s="1"/>
  <c r="BA5" i="29"/>
  <c r="BA4" i="29"/>
  <c r="BG4" i="29"/>
  <c r="BH4" i="29" s="1"/>
  <c r="BA3" i="29"/>
  <c r="BG6" i="29"/>
  <c r="BH6" i="29" s="1"/>
  <c r="BA6" i="29"/>
  <c r="BI22" i="29"/>
  <c r="BE2" i="29" s="1"/>
  <c r="BA2" i="29" s="1"/>
  <c r="E107" i="25"/>
  <c r="P44" i="23"/>
  <c r="Q32" i="10" s="1"/>
  <c r="L44" i="23"/>
  <c r="Q31" i="10" s="1"/>
  <c r="H44" i="23"/>
  <c r="Q29" i="10" s="1"/>
  <c r="D44" i="23"/>
  <c r="Q28" i="10" s="1"/>
  <c r="C6" i="22"/>
  <c r="Q22" i="10"/>
  <c r="N58" i="10" s="1"/>
  <c r="Q21" i="10"/>
  <c r="N57" i="10" s="1"/>
  <c r="Q17" i="10"/>
  <c r="Q18" i="10" l="1"/>
  <c r="Q12" i="10" s="1"/>
  <c r="Q18" i="45"/>
  <c r="Q19" i="10"/>
  <c r="Q19" i="45"/>
  <c r="D31" i="44"/>
  <c r="AX79" i="32"/>
  <c r="D41" i="42"/>
  <c r="C39" i="42"/>
  <c r="D43" i="42" s="1"/>
  <c r="Q30" i="10"/>
  <c r="Q33" i="10"/>
  <c r="N53" i="10"/>
  <c r="N60" i="10" s="1"/>
  <c r="N53" i="45" l="1"/>
  <c r="N60" i="45" s="1"/>
  <c r="Q8" i="45" s="1"/>
  <c r="Q12" i="45"/>
  <c r="D45" i="42"/>
  <c r="Q8" i="10"/>
  <c r="E15" i="14" s="1"/>
  <c r="E8" i="14" l="1"/>
  <c r="H14" i="32"/>
  <c r="Q20" i="10" l="1"/>
  <c r="Q11" i="10" s="1"/>
  <c r="Q20" i="45"/>
  <c r="N54" i="10" l="1"/>
  <c r="N61" i="10" s="1"/>
  <c r="Q9" i="10" s="1"/>
  <c r="Q14" i="10" s="1"/>
  <c r="N54" i="45"/>
  <c r="N61" i="45" s="1"/>
  <c r="Q9" i="45" s="1"/>
  <c r="Q14" i="45" s="1"/>
  <c r="Q35" i="45" s="1"/>
  <c r="Q11" i="45"/>
  <c r="E12" i="14"/>
  <c r="Q35" i="10"/>
</calcChain>
</file>

<file path=xl/sharedStrings.xml><?xml version="1.0" encoding="utf-8"?>
<sst xmlns="http://schemas.openxmlformats.org/spreadsheetml/2006/main" count="10547" uniqueCount="2349">
  <si>
    <t>Energy Reuse Effectiveness (ERE)</t>
  </si>
  <si>
    <t>Energy Reuse Factor (ERF)</t>
  </si>
  <si>
    <t>Percentage of heat reused</t>
  </si>
  <si>
    <t>When did heat reuse start?</t>
  </si>
  <si>
    <t>distance to the heat host (in meters)</t>
  </si>
  <si>
    <t>Site Name</t>
  </si>
  <si>
    <t>Is the Heat User Within the building?</t>
  </si>
  <si>
    <t>Is the Heat User Within the Campus?</t>
  </si>
  <si>
    <t>Is the Heat User Off premises?</t>
  </si>
  <si>
    <t>Does the IT Equipment have a Cold Plate?</t>
  </si>
  <si>
    <t>IS the IT equipment cooled by Immersion?</t>
  </si>
  <si>
    <t>What is the Business structure?</t>
  </si>
  <si>
    <t>Date of given data</t>
  </si>
  <si>
    <t>City of the site</t>
  </si>
  <si>
    <t>Country of the site</t>
  </si>
  <si>
    <t>Installed power of the site</t>
  </si>
  <si>
    <t>Temperature returning to the IT equipment</t>
  </si>
  <si>
    <t>Fluid Flow in the IT Cooling Circuit</t>
  </si>
  <si>
    <t>Fluid Viscosity in IT Cooling Circuit</t>
  </si>
  <si>
    <t>Fluid used in the IT Cooling Circuit</t>
  </si>
  <si>
    <t>Heat Capacity of Heat User Fluid</t>
  </si>
  <si>
    <t>Fluid Flow in the Heat User Circuit</t>
  </si>
  <si>
    <t>Fluid used in the Heat User Circuit</t>
  </si>
  <si>
    <t>Fluid Viscosity in Heat User Circuit</t>
  </si>
  <si>
    <t>Fluid pressure entiering the Heat Exchnager on the Heat User Side</t>
  </si>
  <si>
    <t>Fluid Pressure leaving the heat exchanger on the Heat User Side</t>
  </si>
  <si>
    <t>Fluid pressure entering the Heat Exchnager on the IT Cooling Side</t>
  </si>
  <si>
    <t>Fluid Pressure leaving the heat exchanger on the IT Cooling Side</t>
  </si>
  <si>
    <t>Temperature supplied To The Heat User</t>
  </si>
  <si>
    <t>Temperature returning from the Heat User</t>
  </si>
  <si>
    <t>Is there a product?</t>
  </si>
  <si>
    <t>What was the cost of the IT facility or data center?</t>
  </si>
  <si>
    <t>What was the cost to implement Heat Reuse?</t>
  </si>
  <si>
    <t>How much power is used in the IT Facility or Data Center?</t>
  </si>
  <si>
    <t>Is extra equipment required to Elevate temperatures? (i.e. heat pump)</t>
  </si>
  <si>
    <t>NREL</t>
  </si>
  <si>
    <t>Golden</t>
  </si>
  <si>
    <t>Colorado</t>
  </si>
  <si>
    <t>2-5MW</t>
  </si>
  <si>
    <t>Yes</t>
  </si>
  <si>
    <t>No</t>
  </si>
  <si>
    <t>0.9-0.95</t>
  </si>
  <si>
    <t>5-10%</t>
  </si>
  <si>
    <t>80-90%</t>
  </si>
  <si>
    <t>Self Use</t>
  </si>
  <si>
    <t>https://www.nrel.gov/computational-science/hpc-user-facility.html</t>
  </si>
  <si>
    <t>https://drive.google.com/file/d/1W6hG85K4Oc6wiIk-MxPiFbGH9Q5tVp2N/view</t>
  </si>
  <si>
    <t xml:space="preserve">Website Link </t>
  </si>
  <si>
    <t>Other Links</t>
  </si>
  <si>
    <t>How Much of the IT Equipment Air Cooled?</t>
  </si>
  <si>
    <t>How Much of  the IT Equipment use Door Heat Exchanger?</t>
  </si>
  <si>
    <t>Deep Green</t>
  </si>
  <si>
    <t>Exmouth</t>
  </si>
  <si>
    <t>Heat provided for free</t>
  </si>
  <si>
    <t>https://www.deepgreen.energy/</t>
  </si>
  <si>
    <t>We deploy data furnace tetology into sites which require hot water, to provide vital compute infrastructure – whilst providing significant additional, quantifiable ESG benefits. In exchange for hosting our kit and connectivity, we install free digital boilers alongside existing heating systems (and pay for the energy they use).</t>
  </si>
  <si>
    <t>Green Computing</t>
  </si>
  <si>
    <t xml:space="preserve"> </t>
  </si>
  <si>
    <t>Paris</t>
  </si>
  <si>
    <t>France</t>
  </si>
  <si>
    <t>10-20MW</t>
  </si>
  <si>
    <t>10-19.9MW</t>
  </si>
  <si>
    <t>0.8-0.89</t>
  </si>
  <si>
    <t>0.5-0.59</t>
  </si>
  <si>
    <t>20-30%</t>
  </si>
  <si>
    <t>5-9%</t>
  </si>
  <si>
    <t>30-39%</t>
  </si>
  <si>
    <t>60-69%</t>
  </si>
  <si>
    <t>https://greendata.fr</t>
  </si>
  <si>
    <t>Ericsson</t>
  </si>
  <si>
    <t>Sweden</t>
  </si>
  <si>
    <t>https://www.ericsson.com/en</t>
  </si>
  <si>
    <t>Interxion</t>
  </si>
  <si>
    <t>Kista, Sweden</t>
  </si>
  <si>
    <t>atNorth</t>
  </si>
  <si>
    <t xml:space="preserve">Banhof </t>
  </si>
  <si>
    <t>Thule</t>
  </si>
  <si>
    <t>Meta</t>
  </si>
  <si>
    <t>Odense</t>
  </si>
  <si>
    <t>Denmark</t>
  </si>
  <si>
    <t>1-2MW</t>
  </si>
  <si>
    <t>Zurich</t>
  </si>
  <si>
    <t>Switzerland</t>
  </si>
  <si>
    <t>https://www.zurich.ibm.com</t>
  </si>
  <si>
    <t>Leibniz-Rechenzentrum</t>
  </si>
  <si>
    <t>Munich</t>
  </si>
  <si>
    <t>Germany</t>
  </si>
  <si>
    <t>https://www.lrz.de</t>
  </si>
  <si>
    <t>Volkwagen Financial</t>
  </si>
  <si>
    <t>Braunschweig</t>
  </si>
  <si>
    <t>Cloud &amp; Heat</t>
  </si>
  <si>
    <t>Frankfurt</t>
  </si>
  <si>
    <t>Data Castle</t>
  </si>
  <si>
    <t>Smart DC</t>
  </si>
  <si>
    <t>Rotterdam</t>
  </si>
  <si>
    <t>Belgium</t>
  </si>
  <si>
    <t>NorthC</t>
  </si>
  <si>
    <t>LUMI Supercomputer</t>
  </si>
  <si>
    <t>Kajaani</t>
  </si>
  <si>
    <t>Finland</t>
  </si>
  <si>
    <t>5-10MW</t>
  </si>
  <si>
    <t>5-9.9MW</t>
  </si>
  <si>
    <t>https://www.lumi-supercomputer.eu</t>
  </si>
  <si>
    <t>Hetzner Finland Oy</t>
  </si>
  <si>
    <t>Tusuula, FI</t>
  </si>
  <si>
    <t>www.hetzner.com</t>
  </si>
  <si>
    <t>Ficolo</t>
  </si>
  <si>
    <t>Vantaa</t>
  </si>
  <si>
    <t>Heat Sold</t>
  </si>
  <si>
    <t>https://finland.verneglobal.com/en/data-centers/the-air/</t>
  </si>
  <si>
    <t>provided water temperature 95-100*C</t>
  </si>
  <si>
    <t>Tietoevry Oyj</t>
  </si>
  <si>
    <t>Espoo, FI</t>
  </si>
  <si>
    <t>Academica</t>
  </si>
  <si>
    <t>Helsinki</t>
  </si>
  <si>
    <t>https://www.future-tech.co.uk/treat-your-data-centre-as-an-energy-source/</t>
  </si>
  <si>
    <t>Data Source</t>
  </si>
  <si>
    <t>Map</t>
  </si>
  <si>
    <t>Index</t>
  </si>
  <si>
    <t>B2H</t>
  </si>
  <si>
    <t>Algae Farm</t>
  </si>
  <si>
    <t>Enge-Sande</t>
  </si>
  <si>
    <t>Power/Energy Type</t>
  </si>
  <si>
    <t>98% Wind</t>
  </si>
  <si>
    <t>Amount of Heat Reused</t>
  </si>
  <si>
    <t>60 kW</t>
  </si>
  <si>
    <t>&gt;90%</t>
  </si>
  <si>
    <t>On Roof</t>
  </si>
  <si>
    <t>Other Benefits</t>
  </si>
  <si>
    <t>1 kg of algae consumes 2 kg of carbon</t>
  </si>
  <si>
    <t>Type of User</t>
  </si>
  <si>
    <t>Agricultural</t>
  </si>
  <si>
    <t>Carbon Benefits</t>
  </si>
  <si>
    <r>
      <t>45 tons CO</t>
    </r>
    <r>
      <rPr>
        <vertAlign val="superscript"/>
        <sz val="9"/>
        <color rgb="FF666666"/>
        <rFont val="Helvetica Neue"/>
        <family val="2"/>
      </rPr>
      <t>2</t>
    </r>
    <r>
      <rPr>
        <sz val="9"/>
        <color rgb="FF666666"/>
        <rFont val="Helvetica Neue"/>
        <family val="2"/>
      </rPr>
      <t xml:space="preserve"> Saved</t>
    </r>
  </si>
  <si>
    <t>Swimming Pool</t>
  </si>
  <si>
    <t>3D Animation Studio</t>
  </si>
  <si>
    <t>&gt;1 MW</t>
  </si>
  <si>
    <t>Arboretum</t>
  </si>
  <si>
    <t xml:space="preserve">Building </t>
  </si>
  <si>
    <t>100%%</t>
  </si>
  <si>
    <t>150 kW</t>
  </si>
  <si>
    <t>Q.Rad Heaters</t>
  </si>
  <si>
    <t>Data Center Val d Europe</t>
  </si>
  <si>
    <t>Val d Europe</t>
  </si>
  <si>
    <t>Boilers</t>
  </si>
  <si>
    <t>7.8 MW</t>
  </si>
  <si>
    <t>Buildings</t>
  </si>
  <si>
    <t>4,000 tons saved</t>
  </si>
  <si>
    <t>Data Center Racks Size</t>
  </si>
  <si>
    <r>
      <t>Data Center Space Size (m</t>
    </r>
    <r>
      <rPr>
        <b/>
        <vertAlign val="superscript"/>
        <sz val="10"/>
        <color rgb="FF666666"/>
        <rFont val="Century Gothic"/>
        <family val="1"/>
      </rPr>
      <t>2</t>
    </r>
    <r>
      <rPr>
        <b/>
        <sz val="10"/>
        <color rgb="FF666666"/>
        <rFont val="Century Gothic"/>
        <family val="1"/>
      </rPr>
      <t>)</t>
    </r>
  </si>
  <si>
    <t>Pool + Greenhouse</t>
  </si>
  <si>
    <t>Data Center PA10</t>
  </si>
  <si>
    <t>Data Center Telecity</t>
  </si>
  <si>
    <t>Map+B2H</t>
  </si>
  <si>
    <t>Londoner Docklands</t>
  </si>
  <si>
    <t>London</t>
  </si>
  <si>
    <t>Great Britain</t>
  </si>
  <si>
    <t>9 MW</t>
  </si>
  <si>
    <t>1100 Tons saved</t>
  </si>
  <si>
    <t>IN PLANNING / IMPLEMENTATION</t>
  </si>
  <si>
    <t>London Data Freeport</t>
  </si>
  <si>
    <t>Havering</t>
  </si>
  <si>
    <t>Agriculture</t>
  </si>
  <si>
    <t>AWS Data Center</t>
  </si>
  <si>
    <t>Dublin</t>
  </si>
  <si>
    <t>Ireland</t>
  </si>
  <si>
    <t>1500 tons saved</t>
  </si>
  <si>
    <t>Biodomes</t>
  </si>
  <si>
    <t>150 MW</t>
  </si>
  <si>
    <t>Ecologic</t>
  </si>
  <si>
    <t>Newtown Mount Kennedy</t>
  </si>
  <si>
    <t>Data Center Digiplex</t>
  </si>
  <si>
    <t>Kopenhagen</t>
  </si>
  <si>
    <t>District Heating</t>
  </si>
  <si>
    <t>Data Center Viborg</t>
  </si>
  <si>
    <t>Viborg</t>
  </si>
  <si>
    <t>Heat Pumps</t>
  </si>
  <si>
    <t>100,000 MWh/a</t>
  </si>
  <si>
    <t>600 kW</t>
  </si>
  <si>
    <t>Risø</t>
  </si>
  <si>
    <t>Supercomputer Center DTU</t>
  </si>
  <si>
    <t>Data Center Danfoss</t>
  </si>
  <si>
    <t>Nordborg</t>
  </si>
  <si>
    <t>1 MW</t>
  </si>
  <si>
    <t>General Heating</t>
  </si>
  <si>
    <t>Carbon Neutral</t>
  </si>
  <si>
    <t>2MW</t>
  </si>
  <si>
    <t>2 MW</t>
  </si>
  <si>
    <t>Data Center in Mäntsälä</t>
  </si>
  <si>
    <t>15 MW</t>
  </si>
  <si>
    <t>6 MW</t>
  </si>
  <si>
    <t>Elisa HQ</t>
  </si>
  <si>
    <t>250 tons saved</t>
  </si>
  <si>
    <t>kirkonummi</t>
  </si>
  <si>
    <t>Ericscsson Data Center</t>
  </si>
  <si>
    <t>HFO-1234ze</t>
  </si>
  <si>
    <t>Hydroelectricity</t>
  </si>
  <si>
    <t>13500 tons saved</t>
  </si>
  <si>
    <t>Tampere</t>
  </si>
  <si>
    <t>Nokia Data Center vLab</t>
  </si>
  <si>
    <t>Pitäjänmäki Dat Centre</t>
  </si>
  <si>
    <t>Microsoft Data Center</t>
  </si>
  <si>
    <t>Espoo</t>
  </si>
  <si>
    <t>400000 tons saved</t>
  </si>
  <si>
    <t>DC1-Stavenger</t>
  </si>
  <si>
    <t>Rennesøy</t>
  </si>
  <si>
    <t>Norway</t>
  </si>
  <si>
    <t>Lobster Farm</t>
  </si>
  <si>
    <t>900 tons of Lobster</t>
  </si>
  <si>
    <t>Sea water</t>
  </si>
  <si>
    <t>52 MW</t>
  </si>
  <si>
    <t>Adjacent</t>
  </si>
  <si>
    <t>DC2-Telemark</t>
  </si>
  <si>
    <t>Rjukan</t>
  </si>
  <si>
    <t>100 - 200</t>
  </si>
  <si>
    <t>200 - 500</t>
  </si>
  <si>
    <t>9000 tons of trout</t>
  </si>
  <si>
    <t>Trout Farm</t>
  </si>
  <si>
    <t>20 MW</t>
  </si>
  <si>
    <t>3.5 MW</t>
  </si>
  <si>
    <t>Ulven</t>
  </si>
  <si>
    <t>Oslo</t>
  </si>
  <si>
    <t>Container Data Center</t>
  </si>
  <si>
    <t>Jordbro</t>
  </si>
  <si>
    <t>.55 MW</t>
  </si>
  <si>
    <t>Pionen</t>
  </si>
  <si>
    <t>SEK 4,700,000</t>
  </si>
  <si>
    <t>1.6 MW</t>
  </si>
  <si>
    <t>SEK 8,900,000</t>
  </si>
  <si>
    <t>Weather Dependent</t>
  </si>
  <si>
    <t>5 MW</t>
  </si>
  <si>
    <t>Stockholm</t>
  </si>
  <si>
    <t>Rosersberg</t>
  </si>
  <si>
    <t>10 MW</t>
  </si>
  <si>
    <t>Data Center H&amp;M</t>
  </si>
  <si>
    <t>Datentechnik Moll</t>
  </si>
  <si>
    <t>Boden</t>
  </si>
  <si>
    <t>4.4 MW</t>
  </si>
  <si>
    <t>EcoDataCenter</t>
  </si>
  <si>
    <t>Falun</t>
  </si>
  <si>
    <t>Buildings and Wood Drying</t>
  </si>
  <si>
    <t>Edge data Center</t>
  </si>
  <si>
    <t>Luleå</t>
  </si>
  <si>
    <t>Biomass Fuel Cells</t>
  </si>
  <si>
    <t>Green Hub</t>
  </si>
  <si>
    <t>40 MW</t>
  </si>
  <si>
    <t>STO6</t>
  </si>
  <si>
    <t>Stockholm Data Park</t>
  </si>
  <si>
    <t>Elementica</t>
  </si>
  <si>
    <t>Sold to Biomass</t>
  </si>
  <si>
    <t>Biomass Processing</t>
  </si>
  <si>
    <t>See notes regading tax implications</t>
  </si>
  <si>
    <t>EcoDataCenter2</t>
  </si>
  <si>
    <t>Östersund</t>
  </si>
  <si>
    <t>Fish Farm + Food Production</t>
  </si>
  <si>
    <t>Laboratory</t>
  </si>
  <si>
    <t>Notre Dame</t>
  </si>
  <si>
    <t xml:space="preserve">South Bend </t>
  </si>
  <si>
    <t>Indiana</t>
  </si>
  <si>
    <t>Greenhouse</t>
  </si>
  <si>
    <t>Westin Building Exchange</t>
  </si>
  <si>
    <t>Seattle</t>
  </si>
  <si>
    <t>Washington</t>
  </si>
  <si>
    <t>32 tons saved per year</t>
  </si>
  <si>
    <t>Quebec</t>
  </si>
  <si>
    <t>Canada</t>
  </si>
  <si>
    <t>2,800 Tons of berries + 80,000 tons tomatoes</t>
  </si>
  <si>
    <t>Qscale Q01 Campus</t>
  </si>
  <si>
    <t>Bibai</t>
  </si>
  <si>
    <t>Japan</t>
  </si>
  <si>
    <t>300,000 eels (75,000 kg)</t>
  </si>
  <si>
    <t>White Data Center Project</t>
  </si>
  <si>
    <t>Netherlands</t>
  </si>
  <si>
    <t>Aalsmeer Energy Hub</t>
  </si>
  <si>
    <t>Aalsmeer</t>
  </si>
  <si>
    <t>Typical data center power (MW)</t>
  </si>
  <si>
    <t>&gt;1</t>
  </si>
  <si>
    <t>&lt;1</t>
  </si>
  <si>
    <t>Data Center Bytesnet</t>
  </si>
  <si>
    <t>Groningen</t>
  </si>
  <si>
    <t>Interxion AMS5</t>
  </si>
  <si>
    <t>Schipol-Rijk</t>
  </si>
  <si>
    <t>Industrial Dictrict</t>
  </si>
  <si>
    <t>Blockheating</t>
  </si>
  <si>
    <t>Venlo</t>
  </si>
  <si>
    <t>Implements used IT gear</t>
  </si>
  <si>
    <t>Equinix AM3</t>
  </si>
  <si>
    <t>Amsterdam</t>
  </si>
  <si>
    <t>Switch Datacenters</t>
  </si>
  <si>
    <t>Woerden</t>
  </si>
  <si>
    <t>QTS Datacenter</t>
  </si>
  <si>
    <t>Data Center Eastern Switzerland</t>
  </si>
  <si>
    <t>Gais</t>
  </si>
  <si>
    <t>18,000,000 lliters of milk + some cheese</t>
  </si>
  <si>
    <t>Pool</t>
  </si>
  <si>
    <t>Uitikon</t>
  </si>
  <si>
    <t>IBM Resaerch (GIB Services)</t>
  </si>
  <si>
    <t>Eco-Qube</t>
  </si>
  <si>
    <t>Dùindorf</t>
  </si>
  <si>
    <t>Airport City Energy Network</t>
  </si>
  <si>
    <t>Data Castle 25 MVA Data Center</t>
  </si>
  <si>
    <t>Schwalbach am Taunus</t>
  </si>
  <si>
    <t>25 MVA</t>
  </si>
  <si>
    <t>Solar Panels</t>
  </si>
  <si>
    <t>Audi In Campus</t>
  </si>
  <si>
    <t>Ingolstadt</t>
  </si>
  <si>
    <t>Subterranean Storage</t>
  </si>
  <si>
    <t>Data Center Heated Night Club</t>
  </si>
  <si>
    <t>Frankfurt Seckbach</t>
  </si>
  <si>
    <t>Building</t>
  </si>
  <si>
    <t>Frankfurt Griesheim</t>
  </si>
  <si>
    <t>Equinix FR4, FR6 &amp; FR8</t>
  </si>
  <si>
    <t>Franky</t>
  </si>
  <si>
    <t>Frankfurt Gallus</t>
  </si>
  <si>
    <t>JH Computers</t>
  </si>
  <si>
    <t>Stödtlen</t>
  </si>
  <si>
    <t>Equinix  MU4</t>
  </si>
  <si>
    <t>nLighten data Center</t>
  </si>
  <si>
    <t>Eschborn</t>
  </si>
  <si>
    <t>NTT Voltastraße</t>
  </si>
  <si>
    <t>Hattersheim</t>
  </si>
  <si>
    <t>ZIH TU Dresden</t>
  </si>
  <si>
    <t>Dresden</t>
  </si>
  <si>
    <t>Stack 80 MW data Center</t>
  </si>
  <si>
    <t>Taunus</t>
  </si>
  <si>
    <t>Limburg</t>
  </si>
  <si>
    <t>Data Center at ICE Train Station</t>
  </si>
  <si>
    <t>Digital Park</t>
  </si>
  <si>
    <t>Frankfurt Fechenheim</t>
  </si>
  <si>
    <t>heiCOMACS</t>
  </si>
  <si>
    <t>Heidelberg</t>
  </si>
  <si>
    <t>Ingelheimer Aue</t>
  </si>
  <si>
    <t>Jupiter Project</t>
  </si>
  <si>
    <t>Jülich</t>
  </si>
  <si>
    <t>Evo (An den Eichen)</t>
  </si>
  <si>
    <t>Campus Lichtwiese</t>
  </si>
  <si>
    <t>Colocation Westend</t>
  </si>
  <si>
    <t>Bremen</t>
  </si>
  <si>
    <t>Darmstadt</t>
  </si>
  <si>
    <t>Data Center at Wallotstraße</t>
  </si>
  <si>
    <t>Data Center Cologne</t>
  </si>
  <si>
    <t>Cologne</t>
  </si>
  <si>
    <t>There is no data</t>
  </si>
  <si>
    <t>Kelsterbach</t>
  </si>
  <si>
    <t>Data Center Kelsterbach (Lufthansa)</t>
  </si>
  <si>
    <t>Green Cube</t>
  </si>
  <si>
    <t>12 MW</t>
  </si>
  <si>
    <t>Gym Heating</t>
  </si>
  <si>
    <t>Hamburg</t>
  </si>
  <si>
    <t>Heinrich-Böll-Foundation</t>
  </si>
  <si>
    <t>Berlin</t>
  </si>
  <si>
    <t>Eurotheum</t>
  </si>
  <si>
    <t>557 tons saved</t>
  </si>
  <si>
    <t xml:space="preserve"> Cooling savings of 95,000 Euros and heating savings of 65,000 Euros</t>
  </si>
  <si>
    <t>Horeka High Performance Computer</t>
  </si>
  <si>
    <t>Karlruhe</t>
  </si>
  <si>
    <t>Location</t>
  </si>
  <si>
    <t>Hannover</t>
  </si>
  <si>
    <t>LRZ</t>
  </si>
  <si>
    <t>Munchen-Garching</t>
  </si>
  <si>
    <t>NTT Munich 2</t>
  </si>
  <si>
    <t>.34 MW</t>
  </si>
  <si>
    <t>University of Hamburg</t>
  </si>
  <si>
    <t>University of Stuttgart</t>
  </si>
  <si>
    <t>Stuttgart</t>
  </si>
  <si>
    <t>Unterfräkische Überlandzentrale</t>
  </si>
  <si>
    <t>Lülsfeld</t>
  </si>
  <si>
    <t>Züblin Z3</t>
  </si>
  <si>
    <t>This is air-to-air</t>
  </si>
  <si>
    <t>New Mecklenburg Building</t>
  </si>
  <si>
    <t>Griefswald</t>
  </si>
  <si>
    <t>There is insuffient data</t>
  </si>
  <si>
    <t xml:space="preserve">  </t>
  </si>
  <si>
    <t>Equinix HE3 &amp; HE5</t>
  </si>
  <si>
    <t>Offenbach</t>
  </si>
  <si>
    <t>Wyoming Hyperscale</t>
  </si>
  <si>
    <t>Evanston</t>
  </si>
  <si>
    <t>Wyoming</t>
  </si>
  <si>
    <t>food</t>
  </si>
  <si>
    <t>Typical temperature of cooling fluid to the IT equipment (Min) (°C)</t>
  </si>
  <si>
    <t>Typical temperature of cooling fluid to the IT equipment (Max) (°C)</t>
  </si>
  <si>
    <t>Typical temperature of cooling fluid from the IT equipment (Min) (°C)</t>
  </si>
  <si>
    <t>Typical temperature of cooling fluid from the IT equipment (Max (°C)</t>
  </si>
  <si>
    <t>Typical temperature of fluid To the Heat User (Min) (°C)</t>
  </si>
  <si>
    <t>Typical temperature of fluid To the Heat User (Max) (°C)</t>
  </si>
  <si>
    <t>Subsidies</t>
  </si>
  <si>
    <t>Weight bearing elements</t>
  </si>
  <si>
    <t>Civil works associated</t>
  </si>
  <si>
    <t>Space costs</t>
  </si>
  <si>
    <t>Amortization time</t>
  </si>
  <si>
    <t>Energy savings certificates (or equivalent) IT facility</t>
  </si>
  <si>
    <t>Heat-exchanging room elements</t>
  </si>
  <si>
    <t>Construction Costs</t>
  </si>
  <si>
    <t>Cost of cooling energy (IT facility)</t>
  </si>
  <si>
    <t>Energy usage for chillers</t>
  </si>
  <si>
    <t>Energy usage for free-cooling</t>
  </si>
  <si>
    <t>Boundary definition</t>
  </si>
  <si>
    <t>IS there SHORT TERM thermal storage of the heated fluid?</t>
  </si>
  <si>
    <t>IS there LONG TERM thermal storage of the heated fluid?</t>
  </si>
  <si>
    <t>"Lüttge" nutritional supplements by Evergreen-Food GmbH</t>
  </si>
  <si>
    <t>Piping Diameter (IT Side)</t>
  </si>
  <si>
    <t>Piping Length (IT Side)</t>
  </si>
  <si>
    <t>Piping Insulation (IT Side)</t>
  </si>
  <si>
    <t>Piping Diameter (Heat User Side)</t>
  </si>
  <si>
    <t>Piping Length (Heat User Side)</t>
  </si>
  <si>
    <t>GWP of IT Cooling Fluid</t>
  </si>
  <si>
    <t>ODP of IT Coolnig Fluid</t>
  </si>
  <si>
    <t>Heat Pump COP</t>
  </si>
  <si>
    <t>Piping Insulation (Heat User Side)</t>
  </si>
  <si>
    <t>Operating Costs</t>
  </si>
  <si>
    <t>Cost of Piping</t>
  </si>
  <si>
    <t>Cost of Equipment</t>
  </si>
  <si>
    <t>Water Usage</t>
  </si>
  <si>
    <t>Water cost rate</t>
  </si>
  <si>
    <t>Cost of Electricity</t>
  </si>
  <si>
    <t>Costs of Planning</t>
  </si>
  <si>
    <t>Costs of Engineering</t>
  </si>
  <si>
    <t>Costs of Storage Equipment</t>
  </si>
  <si>
    <t>Ancillary Heat User Equipment Costs</t>
  </si>
  <si>
    <t>Ancillary IT Facility Costs</t>
  </si>
  <si>
    <t>HJ600</t>
  </si>
  <si>
    <t>Date</t>
  </si>
  <si>
    <t>Golden CO, USA</t>
  </si>
  <si>
    <t>Installed power</t>
  </si>
  <si>
    <t>Typical data center power</t>
  </si>
  <si>
    <t>2-3MW</t>
  </si>
  <si>
    <t>Temperatures?</t>
  </si>
  <si>
    <t>Typical temperature to IT equipment (°C)</t>
  </si>
  <si>
    <t>15-20C</t>
  </si>
  <si>
    <t>Typical temperature from IT equipment (°C)</t>
  </si>
  <si>
    <t>30-35C</t>
  </si>
  <si>
    <t>How is heat reused?</t>
  </si>
  <si>
    <t>Within the building</t>
  </si>
  <si>
    <t>Within the Campus</t>
  </si>
  <si>
    <t>Off premises</t>
  </si>
  <si>
    <t>If off prem distance of the heat host (in meters)</t>
  </si>
  <si>
    <t>Elevating temperatures? (i.e. heat pump)</t>
  </si>
  <si>
    <t>Primary Metric used?</t>
  </si>
  <si>
    <t>Breakdown IT Cooling (in %)?</t>
  </si>
  <si>
    <t>Air Cooled</t>
  </si>
  <si>
    <t>Door Heat Exchanger</t>
  </si>
  <si>
    <t>Cold Plate</t>
  </si>
  <si>
    <t>Immersion</t>
  </si>
  <si>
    <t>Business structure?</t>
  </si>
  <si>
    <t>Additional Info</t>
  </si>
  <si>
    <t>https://drive.google.com/file/d/1W6hG85K4Oc6wiIk-MxPiFbGH9Q5tVp2N/view?usp=sharing</t>
  </si>
  <si>
    <t>AZ115</t>
  </si>
  <si>
    <t>https://www.google.com/maps/d/u/0/viewer?hl=en&amp;hl=en&amp;ll=28.871726229013845%2C-40.21607810348212&amp;z=3&amp;mid=1bTp4Ugy7FGwfPadNlmfZpYwGY5Z5B7o</t>
  </si>
  <si>
    <t>Sample of Information as Taken From OCP "Heat Reuse Projects" Map</t>
  </si>
  <si>
    <t>Identifier for each unique Record</t>
  </si>
  <si>
    <t>Source that the data was gathered from</t>
  </si>
  <si>
    <t>The "Common" name for the site</t>
  </si>
  <si>
    <t>Nearest City to the site location</t>
  </si>
  <si>
    <t>State</t>
  </si>
  <si>
    <t>State or region of the site location</t>
  </si>
  <si>
    <t>Country of the location</t>
  </si>
  <si>
    <t>Geographical Latitude of the site</t>
  </si>
  <si>
    <t>Geographical Longitude of the site</t>
  </si>
  <si>
    <t>Principal owner of the Data Facility</t>
  </si>
  <si>
    <t>Principal tenant or user of the site</t>
  </si>
  <si>
    <t>Data Point Name</t>
  </si>
  <si>
    <t>Data Point Description</t>
  </si>
  <si>
    <t>Data Type</t>
  </si>
  <si>
    <t>Units</t>
  </si>
  <si>
    <t>Anticipated Range of Values</t>
  </si>
  <si>
    <t>int</t>
  </si>
  <si>
    <t>Date of entry of the data</t>
  </si>
  <si>
    <t>Date of last update of the data</t>
  </si>
  <si>
    <t>float</t>
  </si>
  <si>
    <t>string</t>
  </si>
  <si>
    <t>Short Name (for formulas, ect.)</t>
  </si>
  <si>
    <t>index</t>
  </si>
  <si>
    <t>source</t>
  </si>
  <si>
    <t>name</t>
  </si>
  <si>
    <t>date1</t>
  </si>
  <si>
    <t>date2</t>
  </si>
  <si>
    <t>city</t>
  </si>
  <si>
    <t>state</t>
  </si>
  <si>
    <t>country</t>
  </si>
  <si>
    <t>ituser</t>
  </si>
  <si>
    <t>hruser</t>
  </si>
  <si>
    <t>Principal user of the heat</t>
  </si>
  <si>
    <t>Principal owner of the Heat User System</t>
  </si>
  <si>
    <t>1 - 5000</t>
  </si>
  <si>
    <t>30 char</t>
  </si>
  <si>
    <t>50 char</t>
  </si>
  <si>
    <t>date</t>
  </si>
  <si>
    <t>100 char</t>
  </si>
  <si>
    <t>-80.000000 to 80.000000</t>
  </si>
  <si>
    <t>-180.000000 to 180.000000</t>
  </si>
  <si>
    <t>decimal degrees</t>
  </si>
  <si>
    <t>Site Owner</t>
  </si>
  <si>
    <t>Tenant Website or Links</t>
  </si>
  <si>
    <t>Site Owner Website or Links</t>
  </si>
  <si>
    <t>250 char</t>
  </si>
  <si>
    <t>hyperlink</t>
  </si>
  <si>
    <t>Yes / No</t>
  </si>
  <si>
    <t>0.0 - 500.0</t>
  </si>
  <si>
    <t>MegaWatts</t>
  </si>
  <si>
    <t>Degrees</t>
  </si>
  <si>
    <t>meters</t>
  </si>
  <si>
    <t>0 to 5000</t>
  </si>
  <si>
    <t>Is extra equipment required to Elevate temperatures?</t>
  </si>
  <si>
    <t>0.5 - 1.0</t>
  </si>
  <si>
    <t>Is there a product resulting from the heat reuse?</t>
  </si>
  <si>
    <t>Degrees (C)</t>
  </si>
  <si>
    <t>A</t>
  </si>
  <si>
    <t>B</t>
  </si>
  <si>
    <t>C</t>
  </si>
  <si>
    <t>Any online information regarding site owners</t>
  </si>
  <si>
    <t>Any online information regarding tenants or users of the data centre</t>
  </si>
  <si>
    <t>Any online information regarding the owner/operator of the heat user system</t>
  </si>
  <si>
    <t>Any online information regarding the actual user(s) of the heat</t>
  </si>
  <si>
    <t>General category of heat user</t>
  </si>
  <si>
    <t>date3</t>
  </si>
  <si>
    <t>Short explanation of the relationship between the It Facility and the Heat User</t>
  </si>
  <si>
    <t>product</t>
  </si>
  <si>
    <t>relationship</t>
  </si>
  <si>
    <t>usertype</t>
  </si>
  <si>
    <t>huweblink</t>
  </si>
  <si>
    <t>howeblink</t>
  </si>
  <si>
    <t>siteowner</t>
  </si>
  <si>
    <t>soweblink</t>
  </si>
  <si>
    <t>itweblink</t>
  </si>
  <si>
    <t>IT Facility Latitude</t>
  </si>
  <si>
    <t>IT Facility Longitude</t>
  </si>
  <si>
    <t>Geographical Latitude of the heat user</t>
  </si>
  <si>
    <t>Geographical Longitude of the heat user</t>
  </si>
  <si>
    <t>sitelat</t>
  </si>
  <si>
    <t>sitelong</t>
  </si>
  <si>
    <t>userlat</t>
  </si>
  <si>
    <t>userlong</t>
  </si>
  <si>
    <t>IT Power Per Rack</t>
  </si>
  <si>
    <t>HRE = Useful Heat Reused  / Total Waste Heat Available</t>
  </si>
  <si>
    <t>Useful Heat Reused =</t>
  </si>
  <si>
    <t>Total Waste Heat Available =</t>
  </si>
  <si>
    <t>=</t>
  </si>
  <si>
    <t xml:space="preserve">IT Delta T = </t>
  </si>
  <si>
    <t>T1</t>
  </si>
  <si>
    <t>T2</t>
  </si>
  <si>
    <t>T3</t>
  </si>
  <si>
    <t>T4</t>
  </si>
  <si>
    <t>F1</t>
  </si>
  <si>
    <t>F2</t>
  </si>
  <si>
    <t>ºC</t>
  </si>
  <si>
    <t>LPM</t>
  </si>
  <si>
    <t>uhr</t>
  </si>
  <si>
    <t>wha</t>
  </si>
  <si>
    <t>kW</t>
  </si>
  <si>
    <t>T1min</t>
  </si>
  <si>
    <t>T1max</t>
  </si>
  <si>
    <t>T2min</t>
  </si>
  <si>
    <t>T2max</t>
  </si>
  <si>
    <t>T4min</t>
  </si>
  <si>
    <t>T4max</t>
  </si>
  <si>
    <t>T3min</t>
  </si>
  <si>
    <t>T3max</t>
  </si>
  <si>
    <t>What is the medium being used for heating?</t>
  </si>
  <si>
    <t>Default</t>
  </si>
  <si>
    <t>Water</t>
  </si>
  <si>
    <t>What is the medium being used for capturing heat from the IT system?</t>
  </si>
  <si>
    <t>fluid1</t>
  </si>
  <si>
    <t>fluid2</t>
  </si>
  <si>
    <t>userdt</t>
  </si>
  <si>
    <t>(calculated)</t>
  </si>
  <si>
    <t>Temperature difference across IT side of heat exchanger</t>
  </si>
  <si>
    <t>itdt</t>
  </si>
  <si>
    <t>Primary Source Type</t>
  </si>
  <si>
    <t>Secondary Source Type</t>
  </si>
  <si>
    <t>Size of the short term storage</t>
  </si>
  <si>
    <t>Size of the long term storage</t>
  </si>
  <si>
    <t>Heat Reuse Effectiveness (HRE)</t>
  </si>
  <si>
    <t>Heat Reuse Factor (HRF)</t>
  </si>
  <si>
    <t>Use these figures if offered by Client</t>
  </si>
  <si>
    <t>Use these figures if calculated within our engine</t>
  </si>
  <si>
    <t>ere</t>
  </si>
  <si>
    <t>erf</t>
  </si>
  <si>
    <t>hre</t>
  </si>
  <si>
    <t>hrf</t>
  </si>
  <si>
    <t>Total Heat Available</t>
  </si>
  <si>
    <t>Total Heat Reused</t>
  </si>
  <si>
    <t>Heat made available from the IT System</t>
  </si>
  <si>
    <t>Heat actually processed by User system</t>
  </si>
  <si>
    <t>Type of Long Term Storage</t>
  </si>
  <si>
    <t>The number of data cabinets of racks</t>
  </si>
  <si>
    <t>Footprint area of the white space</t>
  </si>
  <si>
    <t>The avaerage amount of power per standard rack</t>
  </si>
  <si>
    <t>1 to 300</t>
  </si>
  <si>
    <t>square meters</t>
  </si>
  <si>
    <t>count</t>
  </si>
  <si>
    <t>100 to  9999</t>
  </si>
  <si>
    <t>1 to 100000</t>
  </si>
  <si>
    <t>n</t>
  </si>
  <si>
    <t>Client</t>
  </si>
  <si>
    <t>Date of latest update</t>
  </si>
  <si>
    <t>Tank</t>
  </si>
  <si>
    <t>Reservior</t>
  </si>
  <si>
    <t>gwp1</t>
  </si>
  <si>
    <t>odp1</t>
  </si>
  <si>
    <t xml:space="preserve"> INTRODUCTORY INFORMATION</t>
  </si>
  <si>
    <t>ENERGY INFORMATION</t>
  </si>
  <si>
    <t>Primary Electrical Power Source</t>
  </si>
  <si>
    <t>Proportion of Total Power From Primary Source</t>
  </si>
  <si>
    <t>Proportion of Total Power From Secondary Source</t>
  </si>
  <si>
    <t>liters per year</t>
  </si>
  <si>
    <t>FORMAT??</t>
  </si>
  <si>
    <t>MECHANICAL OPERATING PARAMETERS</t>
  </si>
  <si>
    <t>warea</t>
  </si>
  <si>
    <t>rack</t>
  </si>
  <si>
    <t>rackkw</t>
  </si>
  <si>
    <t>kiloWatts</t>
  </si>
  <si>
    <t>Party Inputting the Data, per Record</t>
  </si>
  <si>
    <t>Regardless of existing or new record, the common name for "where did it come from"</t>
  </si>
  <si>
    <t>D</t>
  </si>
  <si>
    <t>E</t>
  </si>
  <si>
    <t>F</t>
  </si>
  <si>
    <t>G</t>
  </si>
  <si>
    <t>H</t>
  </si>
  <si>
    <t>I</t>
  </si>
  <si>
    <t>J</t>
  </si>
  <si>
    <t>K</t>
  </si>
  <si>
    <t>L</t>
  </si>
  <si>
    <t>M</t>
  </si>
  <si>
    <t>N</t>
  </si>
  <si>
    <t>O</t>
  </si>
  <si>
    <t>P</t>
  </si>
  <si>
    <t>Q</t>
  </si>
  <si>
    <t>R</t>
  </si>
  <si>
    <t>S</t>
  </si>
  <si>
    <t>T</t>
  </si>
  <si>
    <t>U</t>
  </si>
  <si>
    <t>V</t>
  </si>
  <si>
    <t>W</t>
  </si>
  <si>
    <t>X</t>
  </si>
  <si>
    <t>Y</t>
  </si>
  <si>
    <t>Z</t>
  </si>
  <si>
    <t>AA</t>
  </si>
  <si>
    <t>AB</t>
  </si>
  <si>
    <t>AN</t>
  </si>
  <si>
    <t>AC</t>
  </si>
  <si>
    <t>AD</t>
  </si>
  <si>
    <t>AE</t>
  </si>
  <si>
    <t>AF</t>
  </si>
  <si>
    <t>AG</t>
  </si>
  <si>
    <t>AH</t>
  </si>
  <si>
    <t>AI</t>
  </si>
  <si>
    <t>AJ</t>
  </si>
  <si>
    <t>AK</t>
  </si>
  <si>
    <t>AL</t>
  </si>
  <si>
    <t>AM</t>
  </si>
  <si>
    <t>Base Cost Rate for Primary Power</t>
  </si>
  <si>
    <t>Rate Adjustments to Power Base Rate</t>
  </si>
  <si>
    <t>Base Cost Rate for Secondary Power</t>
  </si>
  <si>
    <t>Alternate or Additional Fuels</t>
  </si>
  <si>
    <t>Base Cost rate for Alternate or Additional Fuels</t>
  </si>
  <si>
    <t>Alternalte Fuel Type</t>
  </si>
  <si>
    <t>Rate Adjustments to Alternate Fuels Base Cost Rate</t>
  </si>
  <si>
    <t>AO</t>
  </si>
  <si>
    <t>AP</t>
  </si>
  <si>
    <t>AQ</t>
  </si>
  <si>
    <t>AR</t>
  </si>
  <si>
    <t>AS</t>
  </si>
  <si>
    <t>AT</t>
  </si>
  <si>
    <t>AU</t>
  </si>
  <si>
    <t>AV</t>
  </si>
  <si>
    <t>AW</t>
  </si>
  <si>
    <t>AX</t>
  </si>
  <si>
    <t>AY</t>
  </si>
  <si>
    <t>AZ</t>
  </si>
  <si>
    <t>RESERVED</t>
  </si>
  <si>
    <t>BA</t>
  </si>
  <si>
    <t>BB</t>
  </si>
  <si>
    <t>BC</t>
  </si>
  <si>
    <t>BD</t>
  </si>
  <si>
    <t>BE</t>
  </si>
  <si>
    <t>BF</t>
  </si>
  <si>
    <t>BG</t>
  </si>
  <si>
    <t>BH</t>
  </si>
  <si>
    <t>BI</t>
  </si>
  <si>
    <t>BJ</t>
  </si>
  <si>
    <t>BK</t>
  </si>
  <si>
    <t>BL</t>
  </si>
  <si>
    <t>BM</t>
  </si>
  <si>
    <t>BN</t>
  </si>
  <si>
    <t>BO</t>
  </si>
  <si>
    <t>BP</t>
  </si>
  <si>
    <t>BQ</t>
  </si>
  <si>
    <t>BR</t>
  </si>
  <si>
    <t>BS</t>
  </si>
  <si>
    <t>BT</t>
  </si>
  <si>
    <t>P2</t>
  </si>
  <si>
    <t>P1</t>
  </si>
  <si>
    <t>dpit</t>
  </si>
  <si>
    <t>Liters per Minute</t>
  </si>
  <si>
    <t>fluid1vis</t>
  </si>
  <si>
    <t>BU</t>
  </si>
  <si>
    <t>BV</t>
  </si>
  <si>
    <t>BW</t>
  </si>
  <si>
    <t>BX</t>
  </si>
  <si>
    <t>BY</t>
  </si>
  <si>
    <t>BZ</t>
  </si>
  <si>
    <t>CA</t>
  </si>
  <si>
    <t>CB</t>
  </si>
  <si>
    <t>CC</t>
  </si>
  <si>
    <t>CD</t>
  </si>
  <si>
    <t>CE</t>
  </si>
  <si>
    <t>CG</t>
  </si>
  <si>
    <t>CF</t>
  </si>
  <si>
    <t>CH</t>
  </si>
  <si>
    <t>CI</t>
  </si>
  <si>
    <t>CJ</t>
  </si>
  <si>
    <t>CK</t>
  </si>
  <si>
    <t>CL</t>
  </si>
  <si>
    <t>CM</t>
  </si>
  <si>
    <t>CN</t>
  </si>
  <si>
    <t>CO</t>
  </si>
  <si>
    <t>CP</t>
  </si>
  <si>
    <t>CQ</t>
  </si>
  <si>
    <t>CR</t>
  </si>
  <si>
    <t>CS</t>
  </si>
  <si>
    <t>CT</t>
  </si>
  <si>
    <t>CU</t>
  </si>
  <si>
    <t>CV</t>
  </si>
  <si>
    <t>CW</t>
  </si>
  <si>
    <t>CX</t>
  </si>
  <si>
    <t>CY</t>
  </si>
  <si>
    <t>CZ</t>
  </si>
  <si>
    <t>DA</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</si>
  <si>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</si>
  <si>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</si>
  <si>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</si>
  <si>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</si>
  <si>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</si>
  <si>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</si>
  <si>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</si>
  <si>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</si>
  <si>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</si>
  <si>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</si>
  <si>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</si>
  <si>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</si>
  <si>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</si>
  <si>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</si>
  <si>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</si>
  <si>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</si>
  <si>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</si>
  <si>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</si>
  <si>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</si>
  <si>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</si>
  <si>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</si>
  <si>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</si>
  <si>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</si>
  <si>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</si>
  <si>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</si>
  <si>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Percentage of Heat Reused</t>
  </si>
  <si>
    <t xml:space="preserve">MW </t>
  </si>
  <si>
    <t>%</t>
  </si>
  <si>
    <t>DATA HALL STUFF</t>
  </si>
  <si>
    <t>Clarifications and Definitions Page</t>
  </si>
  <si>
    <t>AB39</t>
  </si>
  <si>
    <t>AK148</t>
  </si>
  <si>
    <t>datasize</t>
  </si>
  <si>
    <t>How much of the IT Equipment is Cooled by Air ("traditional") (%)</t>
  </si>
  <si>
    <t>How much of the IT Equipment is Cooled by Rack Door Heat Exchanger (%)</t>
  </si>
  <si>
    <t>How much of the IT Equipment is Cooled by "Direct-to-Chip" Cold Plate (%)</t>
  </si>
  <si>
    <t>How much of the IT Equipment is Cooled by "Other" Cold Plate (%)</t>
  </si>
  <si>
    <t>How much of the IT Equipment is Cooled by Single Phase Immersion (%)</t>
  </si>
  <si>
    <t>How much of the IT Equipment is Cooled by Two Phase Immersion (%)</t>
  </si>
  <si>
    <t>What Equipment Type?</t>
  </si>
  <si>
    <t>Heat Pump</t>
  </si>
  <si>
    <t>Boiler Efficiency</t>
  </si>
  <si>
    <t>Gauge Pressure at the Heat Exchanger</t>
  </si>
  <si>
    <t>Heat Exchanger "Delta P", on the IT Side</t>
  </si>
  <si>
    <t>Heat Exchanger "Delta P", on the User Side</t>
  </si>
  <si>
    <t>dpuser</t>
  </si>
  <si>
    <t>P4</t>
  </si>
  <si>
    <t>P3</t>
  </si>
  <si>
    <t>Type of Short Term Storage</t>
  </si>
  <si>
    <t>What type of storage is there?</t>
  </si>
  <si>
    <t>If there is some kind of buffer tank?</t>
  </si>
  <si>
    <t>If there is a reservior or large body of water?</t>
  </si>
  <si>
    <t>What is the volume of the large, long term storage?</t>
  </si>
  <si>
    <t>How much fluid is stored or buffered?</t>
  </si>
  <si>
    <t>n/a</t>
  </si>
  <si>
    <t>What is the fluid flow in the User side?</t>
  </si>
  <si>
    <t>What is the viscosity of the fluid on the User side?</t>
  </si>
  <si>
    <t>What is the Heat Capacity of the User side fluid?</t>
  </si>
  <si>
    <t>If the User side fluid is not suffiently warm enough for the User's benefit, how is it further heated?</t>
  </si>
  <si>
    <r>
      <rPr>
        <b/>
        <sz val="10"/>
        <color theme="1"/>
        <rFont val="Century Gothic"/>
        <family val="1"/>
      </rPr>
      <t xml:space="preserve">IF </t>
    </r>
    <r>
      <rPr>
        <sz val="10"/>
        <color theme="1"/>
        <rFont val="Century Gothic"/>
        <family val="1"/>
      </rPr>
      <t>a heat pump is used, how efficient is that heat pump?</t>
    </r>
  </si>
  <si>
    <r>
      <rPr>
        <b/>
        <sz val="10"/>
        <color theme="1"/>
        <rFont val="Century Gothic"/>
        <family val="1"/>
      </rPr>
      <t>IF</t>
    </r>
    <r>
      <rPr>
        <sz val="10"/>
        <color theme="1"/>
        <rFont val="Century Gothic"/>
        <family val="1"/>
      </rPr>
      <t xml:space="preserve"> a boiler is used, how efficient is that boiler?</t>
    </r>
  </si>
  <si>
    <t>Fluid flow of IT Cooling Medium</t>
  </si>
  <si>
    <t>Viscosity of IT Cooing Medium</t>
  </si>
  <si>
    <t>Heat Capacity of IT Cooling Medium</t>
  </si>
  <si>
    <t>GWP of IT Cooling Medium</t>
  </si>
  <si>
    <t>ODP of IT Cooling Medium</t>
  </si>
  <si>
    <r>
      <rPr>
        <b/>
        <sz val="10"/>
        <color rgb="FFFF0000"/>
        <rFont val="Century Gothic"/>
        <family val="1"/>
      </rPr>
      <t>DATA Table</t>
    </r>
    <r>
      <rPr>
        <b/>
        <sz val="10"/>
        <color theme="1"/>
        <rFont val="Century Gothic"/>
        <family val="1"/>
      </rPr>
      <t xml:space="preserve"> Column Location</t>
    </r>
  </si>
  <si>
    <t>Engine</t>
  </si>
  <si>
    <t>Source of Input Data</t>
  </si>
  <si>
    <t>huowner</t>
  </si>
  <si>
    <t>10.0 - 40.0</t>
  </si>
  <si>
    <t>10.0 - 70.0</t>
  </si>
  <si>
    <t>fluid1hc</t>
  </si>
  <si>
    <t>hrec</t>
  </si>
  <si>
    <t>hrfc</t>
  </si>
  <si>
    <t>fluid2vis</t>
  </si>
  <si>
    <t>fluid2hc</t>
  </si>
  <si>
    <t>none</t>
  </si>
  <si>
    <t>What is used to make the temperature "usable"?</t>
  </si>
  <si>
    <t>250 - 10000</t>
  </si>
  <si>
    <t>10.0 - 50.0</t>
  </si>
  <si>
    <t>10.0 - 60.0</t>
  </si>
  <si>
    <t>itaircl</t>
  </si>
  <si>
    <t>itdrcl</t>
  </si>
  <si>
    <t>itchipcl</t>
  </si>
  <si>
    <t>itpltcl</t>
  </si>
  <si>
    <t>it1imm</t>
  </si>
  <si>
    <t>it2imm</t>
  </si>
  <si>
    <t>&lt;1.0</t>
  </si>
  <si>
    <t>0 &lt;1.0</t>
  </si>
  <si>
    <t>Is there an industrial use for the heat? If so, what is the primary product?</t>
  </si>
  <si>
    <t>€</t>
  </si>
  <si>
    <t>OWNER BUSINESS BENFITS</t>
  </si>
  <si>
    <t>Water Usage Avoidance</t>
  </si>
  <si>
    <t>Emissions Avoided at the IT facility</t>
  </si>
  <si>
    <t>EA</t>
  </si>
  <si>
    <t>EB</t>
  </si>
  <si>
    <t>EC</t>
  </si>
  <si>
    <t>ED</t>
  </si>
  <si>
    <t>EF</t>
  </si>
  <si>
    <t>EG</t>
  </si>
  <si>
    <t>EH</t>
  </si>
  <si>
    <t>EI</t>
  </si>
  <si>
    <t>EJ</t>
  </si>
  <si>
    <t>EK</t>
  </si>
  <si>
    <t>EL</t>
  </si>
  <si>
    <t>EM</t>
  </si>
  <si>
    <t>EN</t>
  </si>
  <si>
    <t>EO</t>
  </si>
  <si>
    <t>EP</t>
  </si>
  <si>
    <t>EQ</t>
  </si>
  <si>
    <t>ER</t>
  </si>
  <si>
    <t>ES</t>
  </si>
  <si>
    <t>ET</t>
  </si>
  <si>
    <t>EU</t>
  </si>
  <si>
    <t>EV</t>
  </si>
  <si>
    <t>EX</t>
  </si>
  <si>
    <t>EY</t>
  </si>
  <si>
    <t>EZ</t>
  </si>
  <si>
    <t>FQ</t>
  </si>
  <si>
    <t>FB</t>
  </si>
  <si>
    <t>FC</t>
  </si>
  <si>
    <t>FD</t>
  </si>
  <si>
    <t>FE</t>
  </si>
  <si>
    <t>FF</t>
  </si>
  <si>
    <t>FG</t>
  </si>
  <si>
    <t>FH</t>
  </si>
  <si>
    <t>FI</t>
  </si>
  <si>
    <t>FJ</t>
  </si>
  <si>
    <t>FK</t>
  </si>
  <si>
    <t>FL</t>
  </si>
  <si>
    <t>FM</t>
  </si>
  <si>
    <t>FN</t>
  </si>
  <si>
    <t>FO</t>
  </si>
  <si>
    <t>FP</t>
  </si>
  <si>
    <t>FR</t>
  </si>
  <si>
    <t>FS</t>
  </si>
  <si>
    <t>FT</t>
  </si>
  <si>
    <t>FU</t>
  </si>
  <si>
    <t>FV</t>
  </si>
  <si>
    <t>FW</t>
  </si>
  <si>
    <t>FX</t>
  </si>
  <si>
    <t>FY</t>
  </si>
  <si>
    <t>FZ</t>
  </si>
  <si>
    <t>bounds</t>
  </si>
  <si>
    <t>HX Flanges</t>
  </si>
  <si>
    <t>Advanced Cooling Capacity</t>
  </si>
  <si>
    <t>CONSTRUCTION / INSTALLATION COSTS</t>
  </si>
  <si>
    <t>GA</t>
  </si>
  <si>
    <t>GB</t>
  </si>
  <si>
    <t>GC</t>
  </si>
  <si>
    <t>GD</t>
  </si>
  <si>
    <t>GE</t>
  </si>
  <si>
    <t>GF</t>
  </si>
  <si>
    <t>GG</t>
  </si>
  <si>
    <t>GH</t>
  </si>
  <si>
    <t>GI</t>
  </si>
  <si>
    <t>GJ</t>
  </si>
  <si>
    <t>GK</t>
  </si>
  <si>
    <t>GL</t>
  </si>
  <si>
    <t>GM</t>
  </si>
  <si>
    <t>GN</t>
  </si>
  <si>
    <t>GO</t>
  </si>
  <si>
    <t>GP</t>
  </si>
  <si>
    <t>GQ</t>
  </si>
  <si>
    <t>GR</t>
  </si>
  <si>
    <t>= siteowner</t>
  </si>
  <si>
    <t>=huowner</t>
  </si>
  <si>
    <t>0 - 1.0</t>
  </si>
  <si>
    <t>TENANT BUSINESS COSTS/BENEFITS</t>
  </si>
  <si>
    <t>OWNER OPERATING COSTS</t>
  </si>
  <si>
    <t>The value of the real estate occupied by the heat reuse equipment</t>
  </si>
  <si>
    <t>The cost of operating an alternate cooling strategy, to replace the heat rejection of heat to the User</t>
  </si>
  <si>
    <t>BOTTOM LINE</t>
  </si>
  <si>
    <t>Emissions Costs Avoided</t>
  </si>
  <si>
    <t>Savings Associated to Avoided Equipment</t>
  </si>
  <si>
    <t>GS</t>
  </si>
  <si>
    <t>GT</t>
  </si>
  <si>
    <t>GU</t>
  </si>
  <si>
    <t>GV</t>
  </si>
  <si>
    <t>GW</t>
  </si>
  <si>
    <t>GX</t>
  </si>
  <si>
    <t>GY</t>
  </si>
  <si>
    <t>GZ</t>
  </si>
  <si>
    <t>FA</t>
  </si>
  <si>
    <t>EW</t>
  </si>
  <si>
    <t>500 CHAR</t>
  </si>
  <si>
    <t>The cost of operating chillers, to replace the heat rejection of heat to the User</t>
  </si>
  <si>
    <t>NOT CERTAIN HOW TO QUANTIFY</t>
  </si>
  <si>
    <t>Is there an industrial use for the heat? If so, what is the secondary product?</t>
  </si>
  <si>
    <t>Cost of electricity (User)</t>
  </si>
  <si>
    <t>COMMON</t>
  </si>
  <si>
    <t>External User equipment costs</t>
  </si>
  <si>
    <t>Earnings from selling the heat</t>
  </si>
  <si>
    <t>sitepwr</t>
  </si>
  <si>
    <t>itpwr</t>
  </si>
  <si>
    <t>When User is off-premises, how far to the first User</t>
  </si>
  <si>
    <t>pwrrate1</t>
  </si>
  <si>
    <t>pwr1prop</t>
  </si>
  <si>
    <t>pwrsce1</t>
  </si>
  <si>
    <t>pwrtype1</t>
  </si>
  <si>
    <t>pwrsce2</t>
  </si>
  <si>
    <t>pwrtype2</t>
  </si>
  <si>
    <t>pwrrate1ad</t>
  </si>
  <si>
    <t>pwrrate2ad</t>
  </si>
  <si>
    <t>pwrrate2prop</t>
  </si>
  <si>
    <t>pwralt</t>
  </si>
  <si>
    <t>pwralttype</t>
  </si>
  <si>
    <t>pwrratealt</t>
  </si>
  <si>
    <t>pwrratealtad</t>
  </si>
  <si>
    <t>h2ouse</t>
  </si>
  <si>
    <t>h2orate</t>
  </si>
  <si>
    <t>usebldg</t>
  </si>
  <si>
    <t>usecamp</t>
  </si>
  <si>
    <t>useprem</t>
  </si>
  <si>
    <t>usedist</t>
  </si>
  <si>
    <t>storst</t>
  </si>
  <si>
    <t>storstsz</t>
  </si>
  <si>
    <t>storsttyp</t>
  </si>
  <si>
    <t>storlt</t>
  </si>
  <si>
    <t>storltsz</t>
  </si>
  <si>
    <t>storlttyp</t>
  </si>
  <si>
    <t>boost</t>
  </si>
  <si>
    <t>boosteqp</t>
  </si>
  <si>
    <t>bsthpcop</t>
  </si>
  <si>
    <t>bstblreff</t>
  </si>
  <si>
    <t>Annual revenue to User from Product 2</t>
  </si>
  <si>
    <t>Annual revenue to User from Product 1</t>
  </si>
  <si>
    <t>prod1</t>
  </si>
  <si>
    <t>prod1rev</t>
  </si>
  <si>
    <t>prod2</t>
  </si>
  <si>
    <t>prod2rev</t>
  </si>
  <si>
    <t>heatrev</t>
  </si>
  <si>
    <t>What would heat cost RATE if there were no reuse?</t>
  </si>
  <si>
    <t>althtrate</t>
  </si>
  <si>
    <t>usrpwrrate</t>
  </si>
  <si>
    <t>HA</t>
  </si>
  <si>
    <t>HB</t>
  </si>
  <si>
    <t>Costs of Permitting and Compliance</t>
  </si>
  <si>
    <t>Ancillary Equipment at Owner space</t>
  </si>
  <si>
    <t>costplan</t>
  </si>
  <si>
    <t>costperm</t>
  </si>
  <si>
    <t>costeng</t>
  </si>
  <si>
    <t>costarch</t>
  </si>
  <si>
    <t>Costs of Architects</t>
  </si>
  <si>
    <t>costmjeq</t>
  </si>
  <si>
    <t>costmneq</t>
  </si>
  <si>
    <t>costcvl</t>
  </si>
  <si>
    <t>All cumulative costs to install the infrastructure, NOT within the Owner or User boundaries</t>
  </si>
  <si>
    <t>costitctr</t>
  </si>
  <si>
    <t>Facility structural costs</t>
  </si>
  <si>
    <t>costanceq</t>
  </si>
  <si>
    <t>costpipe</t>
  </si>
  <si>
    <t>spaceval</t>
  </si>
  <si>
    <t>costproj</t>
  </si>
  <si>
    <t>What will be the anticipated Operating Cost for one year?</t>
  </si>
  <si>
    <t>Based on performance of the systems as rated, presuming fully loaded IT, and full heat utilization by the User system.</t>
  </si>
  <si>
    <t>costoper</t>
  </si>
  <si>
    <t>What is the sum of all direct incentives?</t>
  </si>
  <si>
    <t>The sum of all rebates, bonuses, offsets, etc.</t>
  </si>
  <si>
    <t>sumoffset</t>
  </si>
  <si>
    <t>Net Economical Impact of this Heat Reuse System, for the first year?</t>
  </si>
  <si>
    <t>Net Return on Investment</t>
  </si>
  <si>
    <t>Cost of Piping on the IT side</t>
  </si>
  <si>
    <t>costpipit</t>
  </si>
  <si>
    <t>costpipusr</t>
  </si>
  <si>
    <t>pipitdia</t>
  </si>
  <si>
    <t>pipitlen</t>
  </si>
  <si>
    <t>pipitins</t>
  </si>
  <si>
    <t>pipusdia</t>
  </si>
  <si>
    <t>pipuslen</t>
  </si>
  <si>
    <t>pipusins</t>
  </si>
  <si>
    <t>coststct</t>
  </si>
  <si>
    <t>mm</t>
  </si>
  <si>
    <t xml:space="preserve"> m</t>
  </si>
  <si>
    <t>incomplete</t>
  </si>
  <si>
    <t>HC</t>
  </si>
  <si>
    <t>HD</t>
  </si>
  <si>
    <t>HE</t>
  </si>
  <si>
    <t>HF</t>
  </si>
  <si>
    <t>HG</t>
  </si>
  <si>
    <t>HH</t>
  </si>
  <si>
    <t>HI</t>
  </si>
  <si>
    <t>HJ</t>
  </si>
  <si>
    <t>HK</t>
  </si>
  <si>
    <t>HL</t>
  </si>
  <si>
    <t>HM</t>
  </si>
  <si>
    <t>External</t>
  </si>
  <si>
    <t>Valves and Fittings</t>
  </si>
  <si>
    <t>costvalit</t>
  </si>
  <si>
    <t>costvalusr</t>
  </si>
  <si>
    <t>= FN + FR + FS + FT</t>
  </si>
  <si>
    <t>The cost of installing the Heat Reuse System</t>
  </si>
  <si>
    <t>Costs of installation, incurred at the Owners site</t>
  </si>
  <si>
    <t>costinst</t>
  </si>
  <si>
    <t>What is the reported value of the IT Facility?</t>
  </si>
  <si>
    <t>What was the cost to implement  Heat Reuse?</t>
  </si>
  <si>
    <t>The sum of all construction and project costs, before operations, by all parties, not including any offsets.</t>
  </si>
  <si>
    <t>Costs associated with the development of the project</t>
  </si>
  <si>
    <t xml:space="preserve">Costs associated with securing permits, and complying with any jurisdictional regulations </t>
  </si>
  <si>
    <t xml:space="preserve">Costs of engaging architects as required </t>
  </si>
  <si>
    <t>Costs of engaging engineers as required</t>
  </si>
  <si>
    <t>Costs for the major equipment of Heat Reuse</t>
  </si>
  <si>
    <t>The pipe size of the majority of the headers</t>
  </si>
  <si>
    <t>The total length of Heat Reuse piping on the IT side of the system</t>
  </si>
  <si>
    <t>Thickness of the pipe insulation</t>
  </si>
  <si>
    <t>The costs of installing the IT Cooling piping</t>
  </si>
  <si>
    <t>Cost to install the User piping, on Owner site</t>
  </si>
  <si>
    <t>An estimation of the ancillary piping devices</t>
  </si>
  <si>
    <t>Installation Costs</t>
  </si>
  <si>
    <t>the costs of installing the major equipment within the Owners site, exclusice of piping.</t>
  </si>
  <si>
    <t>cstinslpip</t>
  </si>
  <si>
    <t>pric125</t>
  </si>
  <si>
    <t>pric140</t>
  </si>
  <si>
    <t>pric160</t>
  </si>
  <si>
    <t>pric180</t>
  </si>
  <si>
    <t>pric200</t>
  </si>
  <si>
    <t>pric225</t>
  </si>
  <si>
    <t>pric280</t>
  </si>
  <si>
    <t>pric400</t>
  </si>
  <si>
    <t>pric355</t>
  </si>
  <si>
    <t>pric315</t>
  </si>
  <si>
    <t>pric250</t>
  </si>
  <si>
    <t>These are the basic data points required for operating performance calculations,                and their general locations within the system</t>
  </si>
  <si>
    <r>
      <t xml:space="preserve">Your </t>
    </r>
    <r>
      <rPr>
        <b/>
        <sz val="14"/>
        <color theme="1"/>
        <rFont val="Century Gothic"/>
        <family val="1"/>
      </rPr>
      <t>HRE</t>
    </r>
    <r>
      <rPr>
        <sz val="12"/>
        <color theme="1"/>
        <rFont val="Century Gothic"/>
        <family val="1"/>
      </rPr>
      <t xml:space="preserve"> (Heat Reuse Effectiveness) is:</t>
    </r>
  </si>
  <si>
    <t>Secondary Power Source</t>
  </si>
  <si>
    <t>pwrrate2</t>
  </si>
  <si>
    <t>Rate Adjustments to Secondary Power Base Rate</t>
  </si>
  <si>
    <t>What is the size of the computing equipment, in "Computing Terms"</t>
  </si>
  <si>
    <t>url</t>
  </si>
  <si>
    <t>Go To Instrument Page</t>
  </si>
  <si>
    <t>Z80</t>
  </si>
  <si>
    <t>pflops</t>
  </si>
  <si>
    <t>MW</t>
  </si>
  <si>
    <t>0.0 to 5000.0</t>
  </si>
  <si>
    <t>bar</t>
  </si>
  <si>
    <t>1.0 - 25.0</t>
  </si>
  <si>
    <t>4.0</t>
  </si>
  <si>
    <t>1.0</t>
  </si>
  <si>
    <t>"Heat Pump", "Boiler"</t>
  </si>
  <si>
    <t>What does the Heat User get from the use of the heat, if there is an "industrial" user?</t>
  </si>
  <si>
    <t>Step #</t>
  </si>
  <si>
    <t>Action</t>
  </si>
  <si>
    <t>Actor</t>
  </si>
  <si>
    <t>Input Site Introductory Information</t>
  </si>
  <si>
    <t>Input Power requirements data</t>
  </si>
  <si>
    <t>Input Data Hall and Computer information</t>
  </si>
  <si>
    <t>3 - 30</t>
  </si>
  <si>
    <t>31 - 42</t>
  </si>
  <si>
    <t>43 - 72</t>
  </si>
  <si>
    <t>Calculate Energy and Exchange  for one standard year</t>
  </si>
  <si>
    <t>Input Mechanical Operating Parameters</t>
  </si>
  <si>
    <t>73 - 118</t>
  </si>
  <si>
    <t>158 - 183</t>
  </si>
  <si>
    <t>Flow Diagram Box</t>
  </si>
  <si>
    <t>Site</t>
  </si>
  <si>
    <t>Power</t>
  </si>
  <si>
    <t>Opex</t>
  </si>
  <si>
    <t>Performance</t>
  </si>
  <si>
    <t>Install</t>
  </si>
  <si>
    <t>Estimate all business operational costs for one standard year</t>
  </si>
  <si>
    <t>Operations</t>
  </si>
  <si>
    <t>184 - 201</t>
  </si>
  <si>
    <t>Enter estimates for Program, Project &amp; Construction costs</t>
  </si>
  <si>
    <t>Estimate business operational BENEFITS to Tenant for one year</t>
  </si>
  <si>
    <t>Estimate business operational BENEFITS to Owner for one year</t>
  </si>
  <si>
    <t>119 - 132</t>
  </si>
  <si>
    <t>133 - 143</t>
  </si>
  <si>
    <t>Tenant</t>
  </si>
  <si>
    <t>Owner</t>
  </si>
  <si>
    <t>Shown at Dictionary Lines</t>
  </si>
  <si>
    <t>Calculate Benefits from all "one-time" Incentives, Offsets, etc.</t>
  </si>
  <si>
    <t>Determine figures regarding finance; "Discount rate", time, etc.</t>
  </si>
  <si>
    <t>Offsets</t>
  </si>
  <si>
    <t>Finance</t>
  </si>
  <si>
    <t>Capex</t>
  </si>
  <si>
    <t>Calculate Initial Costs of building the Heat Reuse Project</t>
  </si>
  <si>
    <t>Returns</t>
  </si>
  <si>
    <t>Calculate Project Financial Situation: NPV, IRR, ROI, etc.</t>
  </si>
  <si>
    <t>Costs of Controls</t>
  </si>
  <si>
    <t xml:space="preserve">The sum of all electronic monitoring and controlling devices, including one local "PLC" </t>
  </si>
  <si>
    <t>costcntrl</t>
  </si>
  <si>
    <t>cstelcinst</t>
  </si>
  <si>
    <t>The cost for the installation of both power wiring to the system, and conttrols installation and wiring.</t>
  </si>
  <si>
    <t>Electrical Installation</t>
  </si>
  <si>
    <t>The sum of all the piping installation costs</t>
  </si>
  <si>
    <t>Miscellaneous costs to accommodate the system</t>
  </si>
  <si>
    <t>Emissions avoided at the Heat User</t>
  </si>
  <si>
    <t>Energy savings certificates (or equivalent) For User</t>
  </si>
  <si>
    <t>User Cost of Maintenance</t>
  </si>
  <si>
    <t>cstusrmnt</t>
  </si>
  <si>
    <t>benusrcard</t>
  </si>
  <si>
    <t>benusrmisc</t>
  </si>
  <si>
    <t>benusremit</t>
  </si>
  <si>
    <t>benusrnrg</t>
  </si>
  <si>
    <t>years</t>
  </si>
  <si>
    <t>0.001 - 0.10</t>
  </si>
  <si>
    <t>.5 - 40.0</t>
  </si>
  <si>
    <t>Data Cooling</t>
  </si>
  <si>
    <t>147 - 158</t>
  </si>
  <si>
    <t>Maintenance of the Heat Transfer System</t>
  </si>
  <si>
    <t>Annual cost to maintain the system</t>
  </si>
  <si>
    <t>203- - 212</t>
  </si>
  <si>
    <t>Heat Reuse Economics Tool: Input and Calculation Flow</t>
  </si>
  <si>
    <t>S48</t>
  </si>
  <si>
    <t>Alias</t>
  </si>
  <si>
    <t>Column</t>
  </si>
  <si>
    <t>costmaint</t>
  </si>
  <si>
    <t>costchlr</t>
  </si>
  <si>
    <t>costfrec</t>
  </si>
  <si>
    <t>cstustext</t>
  </si>
  <si>
    <t>cstusrsto</t>
  </si>
  <si>
    <t>cstushteq</t>
  </si>
  <si>
    <t>cstitcool</t>
  </si>
  <si>
    <t>benitcool</t>
  </si>
  <si>
    <t>0</t>
  </si>
  <si>
    <t>HN</t>
  </si>
  <si>
    <t>HO</t>
  </si>
  <si>
    <t>HP</t>
  </si>
  <si>
    <t>HQ</t>
  </si>
  <si>
    <t>HR</t>
  </si>
  <si>
    <t>HS</t>
  </si>
  <si>
    <t>HT</t>
  </si>
  <si>
    <t>HU</t>
  </si>
  <si>
    <t>HV</t>
  </si>
  <si>
    <t>HW</t>
  </si>
  <si>
    <t>HX</t>
  </si>
  <si>
    <t>HY</t>
  </si>
  <si>
    <t>HZ</t>
  </si>
  <si>
    <t>125 Valve Package</t>
  </si>
  <si>
    <t>125 Pipe By Length</t>
  </si>
  <si>
    <t>140 Valve Package</t>
  </si>
  <si>
    <t>160 Valve Package</t>
  </si>
  <si>
    <t>180 Valve Package</t>
  </si>
  <si>
    <t>200 Valve Package</t>
  </si>
  <si>
    <t>225 Valve Package</t>
  </si>
  <si>
    <t>250 Valve Package</t>
  </si>
  <si>
    <t>280 Valve Package</t>
  </si>
  <si>
    <t>315 Valve Package</t>
  </si>
  <si>
    <t>355 Valve Package</t>
  </si>
  <si>
    <t>400 Valve Package</t>
  </si>
  <si>
    <t>140 Pipe By Length</t>
  </si>
  <si>
    <t>160 Pipe By Length</t>
  </si>
  <si>
    <t>180 Pipe By Length</t>
  </si>
  <si>
    <t>200 Pipe By Length</t>
  </si>
  <si>
    <t>225 Pipe By Length</t>
  </si>
  <si>
    <t>250 Pipe By Length</t>
  </si>
  <si>
    <t>280 Pipe By Length</t>
  </si>
  <si>
    <t>315 Pipe By Length</t>
  </si>
  <si>
    <t>355 Pipe By Length</t>
  </si>
  <si>
    <t>400 Pipe By Length</t>
  </si>
  <si>
    <t>Net Economical Impact of this Heat Reuse System, for the Project Life?</t>
  </si>
  <si>
    <t>impactyr</t>
  </si>
  <si>
    <t>IRR</t>
  </si>
  <si>
    <t>NPV</t>
  </si>
  <si>
    <t>impactlif</t>
  </si>
  <si>
    <t>THESE ARE LIVE</t>
  </si>
  <si>
    <t>prval125</t>
  </si>
  <si>
    <t>prval160</t>
  </si>
  <si>
    <t>prval140</t>
  </si>
  <si>
    <t>prval180</t>
  </si>
  <si>
    <t>prval200</t>
  </si>
  <si>
    <t>prval225</t>
  </si>
  <si>
    <t>prval280</t>
  </si>
  <si>
    <t>prval250</t>
  </si>
  <si>
    <t>prval315</t>
  </si>
  <si>
    <t>prval355</t>
  </si>
  <si>
    <t>prval400</t>
  </si>
  <si>
    <t>Input for Financial Calculations</t>
  </si>
  <si>
    <t>NPV =</t>
  </si>
  <si>
    <t>Where:</t>
  </si>
  <si>
    <t>NPV = Net Present Value</t>
  </si>
  <si>
    <t>@ cell</t>
  </si>
  <si>
    <t xml:space="preserve">IRR = </t>
  </si>
  <si>
    <r>
      <t>R</t>
    </r>
    <r>
      <rPr>
        <i/>
        <vertAlign val="subscript"/>
        <sz val="12"/>
        <color theme="1"/>
        <rFont val="Century Gothic"/>
        <family val="1"/>
      </rPr>
      <t xml:space="preserve">t       </t>
    </r>
    <r>
      <rPr>
        <i/>
        <sz val="12"/>
        <color theme="1"/>
        <rFont val="Century Gothic"/>
        <family val="1"/>
      </rPr>
      <t>= net revenue (or savings) in period t</t>
    </r>
  </si>
  <si>
    <r>
      <t>C</t>
    </r>
    <r>
      <rPr>
        <i/>
        <vertAlign val="subscript"/>
        <sz val="12"/>
        <color theme="1"/>
        <rFont val="Century Gothic"/>
        <family val="1"/>
      </rPr>
      <t xml:space="preserve">t      </t>
    </r>
    <r>
      <rPr>
        <i/>
        <sz val="12"/>
        <color theme="1"/>
        <rFont val="Century Gothic"/>
        <family val="1"/>
      </rPr>
      <t>= Annual Operating Costs</t>
    </r>
  </si>
  <si>
    <r>
      <t>C</t>
    </r>
    <r>
      <rPr>
        <i/>
        <vertAlign val="subscript"/>
        <sz val="12"/>
        <color theme="1"/>
        <rFont val="Century Gothic"/>
        <family val="1"/>
      </rPr>
      <t>0</t>
    </r>
    <r>
      <rPr>
        <i/>
        <sz val="12"/>
        <color theme="1"/>
        <rFont val="Century Gothic"/>
        <family val="1"/>
      </rPr>
      <t xml:space="preserve">   = Initial Capital costs</t>
    </r>
  </si>
  <si>
    <t>t       = time period (years)</t>
  </si>
  <si>
    <t>r       = discount rate</t>
  </si>
  <si>
    <t>Power for fluid movment on the Hat User side</t>
  </si>
  <si>
    <t>pwrf2</t>
  </si>
  <si>
    <t>1.0 - 1000.0</t>
  </si>
  <si>
    <t>Mostly, will be the pump power</t>
  </si>
  <si>
    <t>pwrf1</t>
  </si>
  <si>
    <t>1.0 - 500.0</t>
  </si>
  <si>
    <t>Calculated from Client Input, ANNUAL swing in Usage</t>
  </si>
  <si>
    <t>Calculated from Client Input, DAILY swing in Usage</t>
  </si>
  <si>
    <t>dvrusrday</t>
  </si>
  <si>
    <t>Daily swing in available heat, from Client input</t>
  </si>
  <si>
    <r>
      <rPr>
        <b/>
        <sz val="12"/>
        <color theme="1"/>
        <rFont val="Century Gothic"/>
        <family val="1"/>
      </rPr>
      <t>For Data Centre Computing Operation</t>
    </r>
    <r>
      <rPr>
        <sz val="12"/>
        <color theme="1"/>
        <rFont val="Century Gothic"/>
        <family val="1"/>
      </rPr>
      <t xml:space="preserve">:  If the data operations has a </t>
    </r>
    <r>
      <rPr>
        <b/>
        <sz val="12"/>
        <color theme="1"/>
        <rFont val="Century Gothic"/>
        <family val="1"/>
      </rPr>
      <t xml:space="preserve">daily </t>
    </r>
    <r>
      <rPr>
        <sz val="12"/>
        <color theme="1"/>
        <rFont val="Century Gothic"/>
        <family val="1"/>
      </rPr>
      <t xml:space="preserve">usage or loading cycle, estimate the </t>
    </r>
    <r>
      <rPr>
        <b/>
        <i/>
        <sz val="12"/>
        <color theme="1"/>
        <rFont val="Century Gothic"/>
        <family val="1"/>
      </rPr>
      <t>hourly</t>
    </r>
    <r>
      <rPr>
        <sz val="12"/>
        <color theme="1"/>
        <rFont val="Century Gothic"/>
        <family val="1"/>
      </rPr>
      <t xml:space="preserve"> level of compute as compared to fully loaded</t>
    </r>
  </si>
  <si>
    <r>
      <rPr>
        <b/>
        <sz val="12"/>
        <color theme="1"/>
        <rFont val="Century Gothic"/>
        <family val="1"/>
      </rPr>
      <t>For Data Centre Computing Operation</t>
    </r>
    <r>
      <rPr>
        <sz val="12"/>
        <color theme="1"/>
        <rFont val="Century Gothic"/>
        <family val="1"/>
      </rPr>
      <t xml:space="preserve">:  If the data operations has an </t>
    </r>
    <r>
      <rPr>
        <b/>
        <sz val="12"/>
        <color theme="1"/>
        <rFont val="Century Gothic"/>
        <family val="1"/>
      </rPr>
      <t xml:space="preserve">annual </t>
    </r>
    <r>
      <rPr>
        <sz val="12"/>
        <color theme="1"/>
        <rFont val="Century Gothic"/>
        <family val="1"/>
      </rPr>
      <t xml:space="preserve">usage or loading cycle, estimate the </t>
    </r>
    <r>
      <rPr>
        <b/>
        <i/>
        <sz val="12"/>
        <color theme="1"/>
        <rFont val="Century Gothic"/>
        <family val="1"/>
      </rPr>
      <t>monthly</t>
    </r>
    <r>
      <rPr>
        <sz val="12"/>
        <color theme="1"/>
        <rFont val="Century Gothic"/>
        <family val="1"/>
      </rPr>
      <t xml:space="preserve"> level of compute as compared to fully loaded</t>
    </r>
  </si>
  <si>
    <t>January</t>
  </si>
  <si>
    <t>February</t>
  </si>
  <si>
    <t>March</t>
  </si>
  <si>
    <t>April</t>
  </si>
  <si>
    <t>May</t>
  </si>
  <si>
    <t>June</t>
  </si>
  <si>
    <t>July</t>
  </si>
  <si>
    <t>August</t>
  </si>
  <si>
    <t>September</t>
  </si>
  <si>
    <t>October</t>
  </si>
  <si>
    <t>November</t>
  </si>
  <si>
    <t>December</t>
  </si>
  <si>
    <t>Factors:</t>
  </si>
  <si>
    <t>Basic HRE Sample Calculation</t>
  </si>
  <si>
    <t>dvrusryr</t>
  </si>
  <si>
    <t>Annual swing in available heat, from Client input</t>
  </si>
  <si>
    <t>itdivrday</t>
  </si>
  <si>
    <t>itdvryr</t>
  </si>
  <si>
    <t>thickness of the pipe insulation</t>
  </si>
  <si>
    <t>The percentage of Computing normally availalble</t>
  </si>
  <si>
    <t>IA</t>
  </si>
  <si>
    <t>IB</t>
  </si>
  <si>
    <t>IC</t>
  </si>
  <si>
    <t>ID</t>
  </si>
  <si>
    <t>IE</t>
  </si>
  <si>
    <t>IF</t>
  </si>
  <si>
    <t>IG</t>
  </si>
  <si>
    <t>IH</t>
  </si>
  <si>
    <t>IJ</t>
  </si>
  <si>
    <t>IK</t>
  </si>
  <si>
    <t>IL</t>
  </si>
  <si>
    <t>IM</t>
  </si>
  <si>
    <t>IN</t>
  </si>
  <si>
    <t>IO</t>
  </si>
  <si>
    <t>IP</t>
  </si>
  <si>
    <t>IQ</t>
  </si>
  <si>
    <t>IR</t>
  </si>
  <si>
    <t>IS</t>
  </si>
  <si>
    <t>IT</t>
  </si>
  <si>
    <t>IU</t>
  </si>
  <si>
    <t>IV</t>
  </si>
  <si>
    <t>IW</t>
  </si>
  <si>
    <t>IX</t>
  </si>
  <si>
    <t>IY</t>
  </si>
  <si>
    <t>IZ</t>
  </si>
  <si>
    <t>II</t>
  </si>
  <si>
    <t>JA</t>
  </si>
  <si>
    <t>JB</t>
  </si>
  <si>
    <t>JC</t>
  </si>
  <si>
    <t>JD</t>
  </si>
  <si>
    <t>JE</t>
  </si>
  <si>
    <t>JF</t>
  </si>
  <si>
    <t>JG</t>
  </si>
  <si>
    <t>JH</t>
  </si>
  <si>
    <t>JI</t>
  </si>
  <si>
    <t>JK</t>
  </si>
  <si>
    <t>JL</t>
  </si>
  <si>
    <t>JM</t>
  </si>
  <si>
    <t>JN</t>
  </si>
  <si>
    <t>JO</t>
  </si>
  <si>
    <t>JP</t>
  </si>
  <si>
    <t>JQ</t>
  </si>
  <si>
    <t>JR</t>
  </si>
  <si>
    <t>JS</t>
  </si>
  <si>
    <t>JT</t>
  </si>
  <si>
    <t>JU</t>
  </si>
  <si>
    <t>JV</t>
  </si>
  <si>
    <t>JW</t>
  </si>
  <si>
    <t>JX</t>
  </si>
  <si>
    <t>JY</t>
  </si>
  <si>
    <t>JZ</t>
  </si>
  <si>
    <t>JJ</t>
  </si>
  <si>
    <t>KA</t>
  </si>
  <si>
    <t>KB</t>
  </si>
  <si>
    <t>KC</t>
  </si>
  <si>
    <t>KD</t>
  </si>
  <si>
    <t>KE</t>
  </si>
  <si>
    <t>KF</t>
  </si>
  <si>
    <t>KG</t>
  </si>
  <si>
    <t>KH</t>
  </si>
  <si>
    <t>KI</t>
  </si>
  <si>
    <t>KJ</t>
  </si>
  <si>
    <t>KK</t>
  </si>
  <si>
    <t>KL</t>
  </si>
  <si>
    <t>KM</t>
  </si>
  <si>
    <t>KN</t>
  </si>
  <si>
    <t>KO</t>
  </si>
  <si>
    <t>KP</t>
  </si>
  <si>
    <t>KQ</t>
  </si>
  <si>
    <t>KR</t>
  </si>
  <si>
    <t>KS</t>
  </si>
  <si>
    <t>KT</t>
  </si>
  <si>
    <t>KU</t>
  </si>
  <si>
    <t>KV</t>
  </si>
  <si>
    <t>whadvr</t>
  </si>
  <si>
    <t>=wha</t>
  </si>
  <si>
    <t>Total Waste Hat Available, multiplied by both diversity factors</t>
  </si>
  <si>
    <t>Total Heat multiplied by both diversity factors</t>
  </si>
  <si>
    <t>hredvrad</t>
  </si>
  <si>
    <t>Hre, adjusted by all four factors</t>
  </si>
  <si>
    <t>uhrdvrad</t>
  </si>
  <si>
    <t>Adjustments for Diversity Factors</t>
  </si>
  <si>
    <t>This is an example of how they will be used within the "calculating engine"</t>
  </si>
  <si>
    <t>GO SEE CALCULATIONS</t>
  </si>
  <si>
    <t>dvrit01</t>
  </si>
  <si>
    <t>dvrit02</t>
  </si>
  <si>
    <t>dvrit03</t>
  </si>
  <si>
    <t>dvrit04</t>
  </si>
  <si>
    <t>dvrit05</t>
  </si>
  <si>
    <t>dvrit06</t>
  </si>
  <si>
    <t>dvrit07</t>
  </si>
  <si>
    <t>dvrit08</t>
  </si>
  <si>
    <t>dvrit09</t>
  </si>
  <si>
    <t>dvrit10</t>
  </si>
  <si>
    <t>dvrit11</t>
  </si>
  <si>
    <t>dvrit12</t>
  </si>
  <si>
    <t>dvrit13</t>
  </si>
  <si>
    <t>dvrit14</t>
  </si>
  <si>
    <t>dvrit15</t>
  </si>
  <si>
    <t>dvrit16</t>
  </si>
  <si>
    <t>dvrit17</t>
  </si>
  <si>
    <t>dvrit18</t>
  </si>
  <si>
    <t>dvrit19</t>
  </si>
  <si>
    <t>dvrit20</t>
  </si>
  <si>
    <t>dvrit21</t>
  </si>
  <si>
    <t>dvrit22</t>
  </si>
  <si>
    <t>dvrit23</t>
  </si>
  <si>
    <t>dvritjan</t>
  </si>
  <si>
    <t>dvritfeb</t>
  </si>
  <si>
    <t>dvritmar</t>
  </si>
  <si>
    <t>dvritapr</t>
  </si>
  <si>
    <t>dvritmay</t>
  </si>
  <si>
    <t>dvritjun</t>
  </si>
  <si>
    <t>dvritjul</t>
  </si>
  <si>
    <t>dvritaug</t>
  </si>
  <si>
    <t>dvritsep</t>
  </si>
  <si>
    <t>dvritoct</t>
  </si>
  <si>
    <t>dvritnov</t>
  </si>
  <si>
    <t>dvritdec</t>
  </si>
  <si>
    <t>dvrit00</t>
  </si>
  <si>
    <t>dvrusr00</t>
  </si>
  <si>
    <t>dvrusr01</t>
  </si>
  <si>
    <t>dvrusr02</t>
  </si>
  <si>
    <t>dvrusr03</t>
  </si>
  <si>
    <t>dvrusr04</t>
  </si>
  <si>
    <t>dvrusr05</t>
  </si>
  <si>
    <t>dvrusr06</t>
  </si>
  <si>
    <t>dvrusr07</t>
  </si>
  <si>
    <t>dvrusr08</t>
  </si>
  <si>
    <t>dvrusr09</t>
  </si>
  <si>
    <t>dvrusr10</t>
  </si>
  <si>
    <t>dvrusr11</t>
  </si>
  <si>
    <t>dvrusr12</t>
  </si>
  <si>
    <t>dvrusr13</t>
  </si>
  <si>
    <t>dvrusr14</t>
  </si>
  <si>
    <t>dvrusr15</t>
  </si>
  <si>
    <t>dvrusr16</t>
  </si>
  <si>
    <t>dvrusr17</t>
  </si>
  <si>
    <t>dvrusr18</t>
  </si>
  <si>
    <t>dvrusr19</t>
  </si>
  <si>
    <t>dvrusr20</t>
  </si>
  <si>
    <t>dvrusr21</t>
  </si>
  <si>
    <t>dvrusr22</t>
  </si>
  <si>
    <t>dvrusr23</t>
  </si>
  <si>
    <t>dvrusrjan</t>
  </si>
  <si>
    <t>dvrusrfab</t>
  </si>
  <si>
    <t>dvrusrmar</t>
  </si>
  <si>
    <t>dvrusrapr</t>
  </si>
  <si>
    <t>dvrusrmay</t>
  </si>
  <si>
    <t>dvrusrjun</t>
  </si>
  <si>
    <t>dvrusrjul</t>
  </si>
  <si>
    <t>dvrusraug</t>
  </si>
  <si>
    <t>dvrusrsep</t>
  </si>
  <si>
    <t>dvrusroct</t>
  </si>
  <si>
    <t>dvrusrnov</t>
  </si>
  <si>
    <t>dvrusrdec</t>
  </si>
  <si>
    <t>0 - 100%</t>
  </si>
  <si>
    <t>r</t>
  </si>
  <si>
    <t>avdemit</t>
  </si>
  <si>
    <t>avdh20</t>
  </si>
  <si>
    <t>avdemtcst</t>
  </si>
  <si>
    <t>avdeqpt</t>
  </si>
  <si>
    <t>nrgcerts</t>
  </si>
  <si>
    <t>subs</t>
  </si>
  <si>
    <t>Tax rebates</t>
  </si>
  <si>
    <t>avdtax</t>
  </si>
  <si>
    <t>ROI</t>
  </si>
  <si>
    <t>ROI = Return on Investment</t>
  </si>
  <si>
    <t>Please add ANY comment or feedback in this box.</t>
  </si>
  <si>
    <t>DC Load</t>
  </si>
  <si>
    <t>Supply Temp to IT</t>
  </si>
  <si>
    <t>Return Temp From IT</t>
  </si>
  <si>
    <t>Footprint</t>
  </si>
  <si>
    <t>SQFT/MW</t>
  </si>
  <si>
    <t>(MW)</t>
  </si>
  <si>
    <t>(F)</t>
  </si>
  <si>
    <t>(sq ft)</t>
  </si>
  <si>
    <t>(C)</t>
  </si>
  <si>
    <t>(sq m)</t>
  </si>
  <si>
    <r>
      <t>m</t>
    </r>
    <r>
      <rPr>
        <b/>
        <vertAlign val="superscript"/>
        <sz val="14"/>
        <color theme="1"/>
        <rFont val="Calibri (Body)"/>
      </rPr>
      <t>2</t>
    </r>
    <r>
      <rPr>
        <b/>
        <sz val="14"/>
        <color theme="1"/>
        <rFont val="Calibri"/>
        <family val="2"/>
        <scheme val="minor"/>
      </rPr>
      <t>/MW</t>
    </r>
  </si>
  <si>
    <t>NOTES BETWEEN DEVELOPERS ARE IN BOXES LIKE THIS - THEY WILL BE TAKEN DOWN LATER</t>
  </si>
  <si>
    <t>The sheets "Methods" and "Clarifications" will grow to include full information backgrounds behind the required entries</t>
  </si>
  <si>
    <t>CELLS intended for CLIENT INPUT, regardless of which sheet, are white with borders:</t>
  </si>
  <si>
    <t>like this</t>
  </si>
  <si>
    <t>Almost all other cells, and some sheets completely, are locked.  Put all feedback, etc. in boxes provided (see below).</t>
  </si>
  <si>
    <t>A FEW BASIC CONVENTIONS WITHIN THE WORKBOOK</t>
  </si>
  <si>
    <t xml:space="preserve">"Engine"  ==  The "behind the scenes" computing; unobvious to Clients and "others". </t>
  </si>
  <si>
    <t>"Owner"  == The entity who is the principal owner of the data centre facility</t>
  </si>
  <si>
    <t>"Tenant"  == Is the entity who will be performing computing at the site (may or not be different than Owner)</t>
  </si>
  <si>
    <t>Clt. / Eng.</t>
  </si>
  <si>
    <t>WORK IN PROGRESS</t>
  </si>
  <si>
    <r>
      <t xml:space="preserve">On this Excel workbook tab, we will add unstructured information regarding explanations, clarifiactions and definitions of various issues,  perhaps including definitions of specific data points and how they are used or derived.  </t>
    </r>
    <r>
      <rPr>
        <b/>
        <sz val="12"/>
        <color theme="1"/>
        <rFont val="Century Gothic"/>
        <family val="1"/>
      </rPr>
      <t xml:space="preserve">There will be a </t>
    </r>
    <r>
      <rPr>
        <b/>
        <sz val="12"/>
        <color rgb="FFFF0000"/>
        <rFont val="Century Gothic"/>
        <family val="1"/>
      </rPr>
      <t>SEPARATE PAGE FOR INSTRUCTIONS ON HOW TO USE THIS TOOL.</t>
    </r>
  </si>
  <si>
    <t>THE CELLS IN COLUMN "N" ARE OPEN FOR LINE-BY-LINE COMMENTS AND FEEDBACK</t>
  </si>
  <si>
    <t xml:space="preserve">SELECTION BOX: </t>
  </si>
  <si>
    <r>
      <t xml:space="preserve">EXTERNAL REFERENCES     </t>
    </r>
    <r>
      <rPr>
        <b/>
        <sz val="12"/>
        <color rgb="FFFF0000"/>
        <rFont val="Century Gothic"/>
        <family val="1"/>
      </rPr>
      <t xml:space="preserve">  (there will be several more)</t>
    </r>
  </si>
  <si>
    <t xml:space="preserve">THESE WILL BE THE CURRENT, ACTIVE PRICE per meter FOR PIPING, AT TIME OF CLIENT INPUT.   WE WILL NEED TO CONFIRM ON WHICH PIPE STANDARD TO ANTICIPATE USAGE </t>
  </si>
  <si>
    <t>KW</t>
  </si>
  <si>
    <t>KX</t>
  </si>
  <si>
    <t>KY</t>
  </si>
  <si>
    <t>KZ</t>
  </si>
  <si>
    <t>ONLY SHOWN AT CLIENT DATA INPUT PAGE</t>
  </si>
  <si>
    <t>Discount Rate (for NPV = 0)</t>
  </si>
  <si>
    <r>
      <t xml:space="preserve">Annual maintennace cost </t>
    </r>
    <r>
      <rPr>
        <b/>
        <i/>
        <sz val="10"/>
        <color theme="1"/>
        <rFont val="Century Gothic"/>
        <family val="1"/>
      </rPr>
      <t>SPECIFIC TO THIS HEAT SYSTEM</t>
    </r>
  </si>
  <si>
    <r>
      <rPr>
        <b/>
        <sz val="12"/>
        <color rgb="FFFF0000"/>
        <rFont val="Century Gothic"/>
        <family val="1"/>
      </rPr>
      <t>VISUALIZATION</t>
    </r>
    <r>
      <rPr>
        <b/>
        <sz val="12"/>
        <color theme="1"/>
        <rFont val="Century Gothic"/>
        <family val="1"/>
      </rPr>
      <t xml:space="preserve"> Template Column Location</t>
    </r>
  </si>
  <si>
    <t>The percentage of Computing normally availalble 00:00</t>
  </si>
  <si>
    <t>The percentage of Computing normally availalble 01:00</t>
  </si>
  <si>
    <t>The percentage of Computing normally availalble 02:00</t>
  </si>
  <si>
    <t>The percentage of Computing normally availalble 03:00</t>
  </si>
  <si>
    <t>The percentage of Computing normally availalble 04:00</t>
  </si>
  <si>
    <t>The percentage of Computing normally availalble 05:00</t>
  </si>
  <si>
    <t>The percentage of Computing normally availalble 06:00</t>
  </si>
  <si>
    <t>The percentage of Computing normally availalble 07:00</t>
  </si>
  <si>
    <t>The percentage of Computing normally availalble 08:00</t>
  </si>
  <si>
    <t>The percentage of Computing normally availalble 09:00</t>
  </si>
  <si>
    <t>The percentage of Computing normally availalble 10:00</t>
  </si>
  <si>
    <t>The percentage of Computing normally availalble 11:00</t>
  </si>
  <si>
    <t>The percentage of Computing normally availalble 12:00</t>
  </si>
  <si>
    <t>The percentage of Computing normally availalble 13:00</t>
  </si>
  <si>
    <t>The percentage of Computing normally availalble 14:00</t>
  </si>
  <si>
    <t>The percentage of Computing normally availalble 15:00</t>
  </si>
  <si>
    <t>The percentage of Computing normally availalble 16:00</t>
  </si>
  <si>
    <t>The percentage of Computing normally availalble 17:00</t>
  </si>
  <si>
    <t>The percentage of Computing normally availalble 18:00</t>
  </si>
  <si>
    <t>The percentage of Computing normally availalble 19:00</t>
  </si>
  <si>
    <t>The percentage of Computing normally availalble 20:00</t>
  </si>
  <si>
    <t>The percentage of Computing normally availalble 21:00</t>
  </si>
  <si>
    <t>The percentage of Computing normally availalble 22:00</t>
  </si>
  <si>
    <t>The percentage of Computing normally availalble 23:00</t>
  </si>
  <si>
    <t>The percentage of Computing normally availalble January</t>
  </si>
  <si>
    <t>The percentage of Computing normally availalble February</t>
  </si>
  <si>
    <t>The percentage of Computing normally availalble March</t>
  </si>
  <si>
    <t>The percentage of Computing normally availalble April</t>
  </si>
  <si>
    <t>The percentage of Computing normally availalble May</t>
  </si>
  <si>
    <t>The percentage of Computing normally availalble June</t>
  </si>
  <si>
    <t>The percentage of Computing normally availalble July</t>
  </si>
  <si>
    <t>The percentage of Computing normally availalble August</t>
  </si>
  <si>
    <t>The percentage of Computing normally availalble September</t>
  </si>
  <si>
    <t>The percentage of Computing normally availalble October</t>
  </si>
  <si>
    <t>The percentage of Computing normally availalble November</t>
  </si>
  <si>
    <t>The percentage of Computing normally availalble December</t>
  </si>
  <si>
    <t>The percentage of heat used by User system 0:00</t>
  </si>
  <si>
    <t>The percentage of heat used by User system 01:00</t>
  </si>
  <si>
    <t>The percentage of heat used by User system 02:00</t>
  </si>
  <si>
    <t>The percentage of heat used by User system 03:00</t>
  </si>
  <si>
    <t>The percentage of heat used by User system 04:00</t>
  </si>
  <si>
    <t>The percentage of heat used by User system 05:00</t>
  </si>
  <si>
    <t>The percentage of heat used by User system 06:00</t>
  </si>
  <si>
    <t>The percentage of heat used by User system 07:00</t>
  </si>
  <si>
    <t>The percentage of heat used by User system 08:00</t>
  </si>
  <si>
    <t>The percentage of heat used by User system 09:00</t>
  </si>
  <si>
    <t>The percentage of heat used by User system 10:00</t>
  </si>
  <si>
    <t>The percentage of heat used by User system 11:00</t>
  </si>
  <si>
    <t>The percentage of heat used by User system 12:00</t>
  </si>
  <si>
    <t>The percentage of heat used by User system 13:00</t>
  </si>
  <si>
    <t>The percentage of heat used by User system 14:00</t>
  </si>
  <si>
    <t>The percentage of heat used by User system 15:00</t>
  </si>
  <si>
    <t>The percentage of heat used by User system 16"00</t>
  </si>
  <si>
    <t>The percentage of heat used by User system 17:00</t>
  </si>
  <si>
    <t>The percentage of heat used by User system 18:00</t>
  </si>
  <si>
    <t>The percentage of heat used by User system 19:00</t>
  </si>
  <si>
    <t>The percentage of heat used by User system 20:00</t>
  </si>
  <si>
    <t>The percentage of heat used by User system 21:00</t>
  </si>
  <si>
    <t>The percentage of heat used by User system 22:00</t>
  </si>
  <si>
    <t>The percentage of heat used by User system 23:00</t>
  </si>
  <si>
    <t>The percentage of heat used by User system January</t>
  </si>
  <si>
    <t>The percentage of heat used by User system February</t>
  </si>
  <si>
    <t>The percentage of heat used by User system March</t>
  </si>
  <si>
    <t>The percentage of heat used by User system April</t>
  </si>
  <si>
    <t>The percentage of heat used by User system May</t>
  </si>
  <si>
    <t>The percentage of heat used by User system June</t>
  </si>
  <si>
    <t>The percentage of heat used by User system July</t>
  </si>
  <si>
    <t>The percentage of heat used by User system August</t>
  </si>
  <si>
    <t>The percentage of heat used by User system September</t>
  </si>
  <si>
    <t>The percentage of heat used by User system October</t>
  </si>
  <si>
    <t>The percentage of heat used by User system November</t>
  </si>
  <si>
    <t>The percentage of heat used by User system December</t>
  </si>
  <si>
    <t>IF a heat pump is used, how efficient is that heat pump?</t>
  </si>
  <si>
    <t>IF a boiler is used, how efficient is that boiler?</t>
  </si>
  <si>
    <t>LP10</t>
  </si>
  <si>
    <t>Big Hall</t>
  </si>
  <si>
    <t>Little Hall</t>
  </si>
  <si>
    <t>Data Farm</t>
  </si>
  <si>
    <t>Data Ranch</t>
  </si>
  <si>
    <t>Data Town</t>
  </si>
  <si>
    <t>Stochastic</t>
  </si>
  <si>
    <t>Edinburough</t>
  </si>
  <si>
    <t>UK</t>
  </si>
  <si>
    <t>Marthasville</t>
  </si>
  <si>
    <t>MO</t>
  </si>
  <si>
    <t>USA</t>
  </si>
  <si>
    <t>Jumeirah</t>
  </si>
  <si>
    <t>Dubai</t>
  </si>
  <si>
    <t>UAE</t>
  </si>
  <si>
    <t>Lipica</t>
  </si>
  <si>
    <t>Slovenia</t>
  </si>
  <si>
    <t>Carraga San Georgio</t>
  </si>
  <si>
    <t>Padova</t>
  </si>
  <si>
    <t>Uncle Jack</t>
  </si>
  <si>
    <t>Haddington</t>
  </si>
  <si>
    <t>Haddington Sports Association</t>
  </si>
  <si>
    <t>Newcragihall Public Park</t>
  </si>
  <si>
    <t>Benefactor</t>
  </si>
  <si>
    <t>Amazing AI</t>
  </si>
  <si>
    <t>Hopewell Fish Farm</t>
  </si>
  <si>
    <t>Seller/buyer</t>
  </si>
  <si>
    <t>Jak Se Mas</t>
  </si>
  <si>
    <t>Saint Anthony</t>
  </si>
  <si>
    <t>Agriculatural</t>
  </si>
  <si>
    <t>Aquaculatural</t>
  </si>
  <si>
    <t>Al Falak Innovations</t>
  </si>
  <si>
    <t>Kobilarna Stables</t>
  </si>
  <si>
    <t>Atlantis Hotel</t>
  </si>
  <si>
    <t>Utilities</t>
  </si>
  <si>
    <t xml:space="preserve">Public Space Heating </t>
  </si>
  <si>
    <t>Newcraighall</t>
  </si>
  <si>
    <t>Spa Heating</t>
  </si>
  <si>
    <t>Hotel Esplanade Tergesteo</t>
  </si>
  <si>
    <t>Tony's Data Works</t>
  </si>
  <si>
    <t>Fish</t>
  </si>
  <si>
    <t>Confidential</t>
  </si>
  <si>
    <t>This worksheet describes the general flow of the information, and where to find it in the Data DICTIONARY</t>
  </si>
  <si>
    <t>Offtaker</t>
  </si>
  <si>
    <t>Estimate business operational BENEFITS to Offtaker for one year</t>
  </si>
  <si>
    <t>"Offtaker"    ==    The principal entity responsible for offtaking and employing the heat, OR for delivering it to others</t>
  </si>
  <si>
    <r>
      <t xml:space="preserve">The sheet "INSTRUCTIONS" </t>
    </r>
    <r>
      <rPr>
        <b/>
        <i/>
        <sz val="12"/>
        <color theme="1"/>
        <rFont val="Calibri"/>
        <family val="2"/>
        <scheme val="minor"/>
      </rPr>
      <t>does not yet exist,</t>
    </r>
    <r>
      <rPr>
        <sz val="12"/>
        <color theme="1"/>
        <rFont val="Calibri"/>
        <family val="2"/>
        <scheme val="minor"/>
      </rPr>
      <t xml:space="preserve"> and will contain a step-by-step path for Clients to use this tool system</t>
    </r>
  </si>
  <si>
    <r>
      <rPr>
        <b/>
        <i/>
        <sz val="18"/>
        <color rgb="FFFF0000"/>
        <rFont val="Century Gothic"/>
        <family val="1"/>
      </rPr>
      <t>Tiny</t>
    </r>
    <r>
      <rPr>
        <b/>
        <sz val="18"/>
        <color theme="1"/>
        <rFont val="Century Gothic"/>
        <family val="1"/>
      </rPr>
      <t xml:space="preserve"> Sample from </t>
    </r>
    <r>
      <rPr>
        <sz val="18"/>
        <color theme="1"/>
        <rFont val="Century Gothic"/>
        <family val="1"/>
      </rPr>
      <t xml:space="preserve">(future) </t>
    </r>
    <r>
      <rPr>
        <b/>
        <sz val="18"/>
        <color theme="1"/>
        <rFont val="Century Gothic"/>
        <family val="1"/>
      </rPr>
      <t>"CLIENT INPUT" Pages</t>
    </r>
  </si>
  <si>
    <r>
      <rPr>
        <b/>
        <sz val="12"/>
        <color theme="1"/>
        <rFont val="Century Gothic"/>
        <family val="1"/>
      </rPr>
      <t>For Heat Offtaker Operation</t>
    </r>
    <r>
      <rPr>
        <sz val="12"/>
        <color theme="1"/>
        <rFont val="Century Gothic"/>
        <family val="1"/>
      </rPr>
      <t xml:space="preserve">:  If the Offtaker's operations has a </t>
    </r>
    <r>
      <rPr>
        <b/>
        <sz val="12"/>
        <color theme="1"/>
        <rFont val="Century Gothic"/>
        <family val="1"/>
      </rPr>
      <t xml:space="preserve">daily </t>
    </r>
    <r>
      <rPr>
        <sz val="12"/>
        <color theme="1"/>
        <rFont val="Century Gothic"/>
        <family val="1"/>
      </rPr>
      <t xml:space="preserve">usage or loading cycle, estimate the typical </t>
    </r>
    <r>
      <rPr>
        <b/>
        <i/>
        <sz val="12"/>
        <color theme="1"/>
        <rFont val="Century Gothic"/>
        <family val="1"/>
      </rPr>
      <t>hourly</t>
    </r>
    <r>
      <rPr>
        <sz val="12"/>
        <color theme="1"/>
        <rFont val="Century Gothic"/>
        <family val="1"/>
      </rPr>
      <t xml:space="preserve"> level of Heat Use as compared to fully loaded</t>
    </r>
  </si>
  <si>
    <r>
      <rPr>
        <b/>
        <sz val="12"/>
        <color theme="1"/>
        <rFont val="Century Gothic"/>
        <family val="1"/>
      </rPr>
      <t>For Heat Offtaker Operation:</t>
    </r>
    <r>
      <rPr>
        <sz val="12"/>
        <color theme="1"/>
        <rFont val="Century Gothic"/>
        <family val="1"/>
      </rPr>
      <t xml:space="preserve">  If the Offtaker's operations has an </t>
    </r>
    <r>
      <rPr>
        <b/>
        <sz val="12"/>
        <color theme="1"/>
        <rFont val="Century Gothic"/>
        <family val="1"/>
      </rPr>
      <t xml:space="preserve">annual </t>
    </r>
    <r>
      <rPr>
        <sz val="12"/>
        <color theme="1"/>
        <rFont val="Century Gothic"/>
        <family val="1"/>
      </rPr>
      <t xml:space="preserve">usage or loading cycle, estimate the </t>
    </r>
    <r>
      <rPr>
        <b/>
        <i/>
        <sz val="12"/>
        <color theme="1"/>
        <rFont val="Century Gothic"/>
        <family val="1"/>
      </rPr>
      <t>monthly</t>
    </r>
    <r>
      <rPr>
        <sz val="12"/>
        <color theme="1"/>
        <rFont val="Century Gothic"/>
        <family val="1"/>
      </rPr>
      <t xml:space="preserve"> level of Heat Use as compared to fully loaded</t>
    </r>
  </si>
  <si>
    <t>Daily Fluctuation</t>
  </si>
  <si>
    <t>Seasonal Fluctuation</t>
  </si>
  <si>
    <t>Percentage of data power in operation:</t>
  </si>
  <si>
    <t>Percentage of captured heat reused:</t>
  </si>
  <si>
    <t>HRE, ADJUSTED FOR FLUCTUATIONS</t>
  </si>
  <si>
    <t xml:space="preserve">HRE   =       uhr / wha           </t>
  </si>
  <si>
    <t xml:space="preserve">Offtaker Delta T = </t>
  </si>
  <si>
    <r>
      <t>SEE ENTRIES FROM "</t>
    </r>
    <r>
      <rPr>
        <b/>
        <sz val="14"/>
        <color rgb="FFFF0000"/>
        <rFont val="Calibri"/>
        <family val="2"/>
        <scheme val="minor"/>
      </rPr>
      <t>CLIENT</t>
    </r>
    <r>
      <rPr>
        <b/>
        <sz val="14"/>
        <color rgb="FFFF0000"/>
        <rFont val="Calibri (Body)"/>
      </rPr>
      <t xml:space="preserve"> INPUT</t>
    </r>
    <r>
      <rPr>
        <b/>
        <sz val="14"/>
        <color theme="1"/>
        <rFont val="Calibri"/>
        <family val="2"/>
        <scheme val="minor"/>
      </rPr>
      <t>" HERE:</t>
    </r>
  </si>
  <si>
    <t>Offtaker Daily Fluctuation</t>
  </si>
  <si>
    <t>Offtaker Seasonal Fluctuation</t>
  </si>
  <si>
    <t>Data Centre Daily Fluctuation</t>
  </si>
  <si>
    <t>Waste Heat Available, Adjusted for Fluctuation</t>
  </si>
  <si>
    <t>Go To Client Input for "Fluctuations"</t>
  </si>
  <si>
    <t>GO TO CLIENT INPUT</t>
  </si>
  <si>
    <t>What was the cost of the IT facility or data centre?</t>
  </si>
  <si>
    <t xml:space="preserve">Rated data Centre power </t>
  </si>
  <si>
    <t>Data Centre Space Size (m2)</t>
  </si>
  <si>
    <t>Data Centre Racks Size</t>
  </si>
  <si>
    <t>Data Centre Throughput</t>
  </si>
  <si>
    <t>Data Centre Principal Tenant or User</t>
  </si>
  <si>
    <t>Data Centre Load Daily Fluctuation</t>
  </si>
  <si>
    <t>Data Centre Load Annual Fluctuation</t>
  </si>
  <si>
    <t>Total Waste Heat Available, multiplied by both Fluctuation factors</t>
  </si>
  <si>
    <t>Total Heat Reused, Adjusted for Fluctuation</t>
  </si>
  <si>
    <t>Total Heat multiplied by both Fluctuation factors</t>
  </si>
  <si>
    <t>HRE, Adjusted for Fluctuation</t>
  </si>
  <si>
    <t>CLIENT Fluctuation INPUT</t>
  </si>
  <si>
    <t>Hourly Fluctuation Factor for Computing for 0:00</t>
  </si>
  <si>
    <t>Hourly Fluctuation Factor for Computing for 1:00</t>
  </si>
  <si>
    <t>Hourly Fluctuation Factor for Computing for 2:00</t>
  </si>
  <si>
    <t>Hourly Fluctuation Factor for Computing for 3:00</t>
  </si>
  <si>
    <t>Hourly Fluctuation Factor for Computing for 4:00</t>
  </si>
  <si>
    <t>Hourly Fluctuation Factor for Computing for 5:00</t>
  </si>
  <si>
    <t>Hourly Fluctuation Factor for Computing for 6:00</t>
  </si>
  <si>
    <t>Hourly Fluctuation Factor for Computing for 7:00</t>
  </si>
  <si>
    <t>Hourly Fluctuation Factor for Computing for 8:00</t>
  </si>
  <si>
    <t>Hourly Fluctuation Factor for Computing for 9:00</t>
  </si>
  <si>
    <t>Hourly Fluctuation Factor for Computing for 10:00</t>
  </si>
  <si>
    <t>Hourly Fluctuation Factor for Computing for 11:00</t>
  </si>
  <si>
    <t>Hourly Fluctuation Factor for Computing for 12:00</t>
  </si>
  <si>
    <t>Hourly Fluctuation Factor for Computing for 13:00</t>
  </si>
  <si>
    <t>Hourly Fluctuation Factor for Computing for 14:00</t>
  </si>
  <si>
    <t>Hourly Fluctuation Factor for Computing for 15:00</t>
  </si>
  <si>
    <t>Hourly Fluctuation Factor for Computing for 16:00</t>
  </si>
  <si>
    <t>Hourly Fluctuation Factor for Computing for 17:00</t>
  </si>
  <si>
    <t>Hourly Fluctuation Factor for Computing for 18:00</t>
  </si>
  <si>
    <t>Hourly Fluctuation Factor for Computing for 19:00</t>
  </si>
  <si>
    <t>Hourly Fluctuation Factor for Computing for 20:00</t>
  </si>
  <si>
    <t>Hourly Fluctuation Factor for Computing for 21:00</t>
  </si>
  <si>
    <t>Hourly Fluctuation Factor for Computing for 22:00</t>
  </si>
  <si>
    <t>Hourly Fluctuation Factor for Computing for 23:00</t>
  </si>
  <si>
    <t>Monthly Fluctuation Factor for Computing for January</t>
  </si>
  <si>
    <t>Monthly Fluctuation Factor for Computing for February</t>
  </si>
  <si>
    <t>Monthly Fluctuation Factor for Computing for March</t>
  </si>
  <si>
    <t>Monthly Fluctuation Factor for Computing for April</t>
  </si>
  <si>
    <t>Monthly Fluctuation Factor for Computing for May</t>
  </si>
  <si>
    <t>Monthly Fluctuation Factor for Computing for June</t>
  </si>
  <si>
    <t>Monthly Fluctuation Factor for Computing for July</t>
  </si>
  <si>
    <t>Monthly Fluctuation Factor for Computing for August</t>
  </si>
  <si>
    <t>Monthly Fluctuation Factor for Computing for September</t>
  </si>
  <si>
    <t>Monthly Fluctuation Factor for Computing for October</t>
  </si>
  <si>
    <t>Monthly Fluctuation Factor for Computing for November</t>
  </si>
  <si>
    <t>Monthly Fluctuation Factor for Computing for December</t>
  </si>
  <si>
    <t>Hourly Fluctuation Factor for Heat Use for 0:00</t>
  </si>
  <si>
    <t>Hourly Fluctuation Factor for Heat Use for 1:00</t>
  </si>
  <si>
    <t>Hourly Fluctuation Factor for Heat Use for 2:00</t>
  </si>
  <si>
    <t>Hourly Fluctuation Factor for Heat Use for 3:00</t>
  </si>
  <si>
    <t>Hourly Fluctuation Factor for Heat Use for 4:00</t>
  </si>
  <si>
    <t>Hourly Fluctuation Factor for Heat Use for 5:00</t>
  </si>
  <si>
    <t>Hourly Fluctuation Factor for Heat Use for 6:00</t>
  </si>
  <si>
    <t>Hourly Fluctuation Factor for Heat Use for 7:00</t>
  </si>
  <si>
    <t>Hourly Fluctuation Factor for Heat Use for 8:00</t>
  </si>
  <si>
    <t>Hourly Fluctuation Factor for Heat Use for 9:00</t>
  </si>
  <si>
    <t>Hourly Fluctuation Factor for Heat Use for 10:00</t>
  </si>
  <si>
    <t>Hourly Fluctuation Factor for Heat Use for 11:00</t>
  </si>
  <si>
    <t>Hourly Fluctuation Factor for Heat Use for 12:00</t>
  </si>
  <si>
    <t>Hourly Fluctuation Factor for Heat Use for 13:00</t>
  </si>
  <si>
    <t>Hourly Fluctuation Factor for Heat Use for 14:00</t>
  </si>
  <si>
    <t>Hourly Fluctuation Factor for Heat Use for 15:00</t>
  </si>
  <si>
    <t>Hourly Fluctuation Factor for Heat Use for 16:00</t>
  </si>
  <si>
    <t>Hourly Fluctuation Factor for Heat Use for 17:00</t>
  </si>
  <si>
    <t>Hourly Fluctuation Factor for Heat Use for 18:00</t>
  </si>
  <si>
    <t>Hourly Fluctuation Factor for Heat Use for 19:00</t>
  </si>
  <si>
    <t>Hourly Fluctuation Factor for Heat Use for 20:00</t>
  </si>
  <si>
    <t>Hourly Fluctuation Factor for Heat Use for 21:00</t>
  </si>
  <si>
    <t>Hourly Fluctuation Factor for Heat Use for 22:00</t>
  </si>
  <si>
    <t>Hourly Fluctuation Factor for Heat Use for 23:00</t>
  </si>
  <si>
    <t>Monthly Fluctuation Factor for Heat Use for January</t>
  </si>
  <si>
    <t>Monthly Fluctuation Factor for Heat Use for February</t>
  </si>
  <si>
    <t>Monthly Fluctuation Factor for Heat Use for March</t>
  </si>
  <si>
    <t>Monthly Fluctuation Factor for Heat Use for April</t>
  </si>
  <si>
    <t>Monthly Fluctuation Factor for Heat Use for May</t>
  </si>
  <si>
    <t>Monthly Fluctuation Factor for Heat Use for June</t>
  </si>
  <si>
    <t>Monthly Fluctuation Factor for Heat Use for December</t>
  </si>
  <si>
    <t>Monthly Fluctuation Factor for Heat Use for July</t>
  </si>
  <si>
    <t>Monthly Fluctuation Factor for Heat Use for August</t>
  </si>
  <si>
    <t>Monthly Fluctuation Factor for Heat Use for September</t>
  </si>
  <si>
    <t>Monthly Fluctuation Factor for Heat Use for October</t>
  </si>
  <si>
    <t>Monthly Fluctuation Factor for Heat Use for November</t>
  </si>
  <si>
    <t>Heat Offtaker Latitude</t>
  </si>
  <si>
    <t>Geographical Latitude of the heat Offtaker</t>
  </si>
  <si>
    <t>Heat Offtaker Longitude</t>
  </si>
  <si>
    <t>Geographical Longitude of the heat Offtaker</t>
  </si>
  <si>
    <t>Heat Offtaker System Owner</t>
  </si>
  <si>
    <t>Principal owner of the Heat Offtaker System</t>
  </si>
  <si>
    <t>Heat Offtaker Owner Website or Links</t>
  </si>
  <si>
    <t>Any online information regarding the owner/operator of the heat Offtaker system</t>
  </si>
  <si>
    <t>Heat Offtaker Principal Offtaker</t>
  </si>
  <si>
    <t>Principal Offtaker of the heat</t>
  </si>
  <si>
    <t>Heat Offtaker Website or Links</t>
  </si>
  <si>
    <t>Any online information regarding the actual Offtaker(s) of the heat</t>
  </si>
  <si>
    <t>Type of Offtaker</t>
  </si>
  <si>
    <t>General category of heat Offtaker</t>
  </si>
  <si>
    <t>Short explanation of the relationship between the It Facility and the Heat Offtaker</t>
  </si>
  <si>
    <t>What does the Heat Offtaker get from the use of the heat, if there is an "industrial" Offtaker?</t>
  </si>
  <si>
    <t>Is the Heat Offtaker Within the building?</t>
  </si>
  <si>
    <t>Is the Heat Offtaker Within the Campus?</t>
  </si>
  <si>
    <t>Is the Heat Offtaker Off premises?</t>
  </si>
  <si>
    <t>Distance to the Heat Offtaker</t>
  </si>
  <si>
    <t>When Offtaker is off-premises, how far to the first Offtaker</t>
  </si>
  <si>
    <t>Heat actually processed by Offtaker system</t>
  </si>
  <si>
    <t>Temperature Difference across Offtaker side of heat exchanger</t>
  </si>
  <si>
    <t>Heat Exchanger "Delta P", on the Offtaker Side</t>
  </si>
  <si>
    <t>What is the fluid flow in the Offtaker side?</t>
  </si>
  <si>
    <t>Fluid Viscosity in Heat Offtaker Circuit</t>
  </si>
  <si>
    <t>Power for fluid movment on the Heat Offtaker side</t>
  </si>
  <si>
    <t>Offtaker Daily Fluctuation Factor</t>
  </si>
  <si>
    <t>Offtaker Seasonal Fluctuation Factor</t>
  </si>
  <si>
    <t>Offtaker BUSINESS COSTS/BENEFITS</t>
  </si>
  <si>
    <t>Offtaker Product 1 Annual Revenue</t>
  </si>
  <si>
    <t>Annual revenue to Offtaker from Product 1</t>
  </si>
  <si>
    <t>Offtaker Industrial Product 2</t>
  </si>
  <si>
    <t>Offtaker Product 2 Annual Revenue</t>
  </si>
  <si>
    <t>Annual revenue to Offtaker from Product 2</t>
  </si>
  <si>
    <t xml:space="preserve">Offtaker Cost of Alternative Heat </t>
  </si>
  <si>
    <t>Cost of electricity (Offtaker)</t>
  </si>
  <si>
    <t>Emissions avoided at the Heat Offtaker</t>
  </si>
  <si>
    <t>Energy savings certificates (or equivalent) For Offtaker</t>
  </si>
  <si>
    <t>Offtaker Cost of Maintenance</t>
  </si>
  <si>
    <t>External Offtaker equipment costs</t>
  </si>
  <si>
    <t>Offtaker Industrial Product 1</t>
  </si>
  <si>
    <t>Ancillary Heat Offtaker Equipment Costs</t>
  </si>
  <si>
    <t>Piping Diameter (Heat Offtaker Side)</t>
  </si>
  <si>
    <t>Piping Length (Heat Offtaker Side)</t>
  </si>
  <si>
    <t>Piping Insulation (Heat Offtaker Side)</t>
  </si>
  <si>
    <t>Cost of piping on the Offtaker Side, within Owner boundary</t>
  </si>
  <si>
    <t>All cumulative costs to install the infrastructure, NOT within the Owner or Offtaker boundaries</t>
  </si>
  <si>
    <t>The cost of operating chillers, to replace the heat rejection of heat to the Offtaker</t>
  </si>
  <si>
    <t>The cost of operating an alternate cooling strategy, to replace the heat rejection of heat to the Offtaker</t>
  </si>
  <si>
    <t>Based on performance of the systems as rated, presuming fully loaded IT, and full heat utilization by the Offtaker system.</t>
  </si>
  <si>
    <t>The percentage of heat used by Offtaker system</t>
  </si>
  <si>
    <t>Where Offtaker pays for reused heat, at what RATE?</t>
  </si>
  <si>
    <t>Cost to install the Offtaker piping, on Owner site</t>
  </si>
  <si>
    <t>Electrical Power to operate IT Medium stream</t>
  </si>
  <si>
    <t>Typical temperature of cooling Medium to the IT equipment (Min)</t>
  </si>
  <si>
    <t>Typical temperature of cooling Medium to the IT equipment (Max)</t>
  </si>
  <si>
    <t>Rated temperature of cooling Medium to the IT equipment</t>
  </si>
  <si>
    <t>Typical temperature of cooling Medium from the IT equipment (Min)</t>
  </si>
  <si>
    <t>Typical temperature of cooling Medium from the IT equipment (Max)</t>
  </si>
  <si>
    <t>Rated temperature of cooling Medium from the IT equipment</t>
  </si>
  <si>
    <t>Medium used in the IT Cooling Circuit</t>
  </si>
  <si>
    <t>Medium pressure entering the Heat Exchanger on the IT Cooling Side</t>
  </si>
  <si>
    <t>Medium Pressure leaving the Heat Exchanger on the IT Cooling Side</t>
  </si>
  <si>
    <t>Medium Pressure drop across heat exchanger on IT side</t>
  </si>
  <si>
    <t>Medium Flow in the IT Cooling Circuit</t>
  </si>
  <si>
    <t>Typical temperature of Medium returning from the Heat Offtaker (Min)</t>
  </si>
  <si>
    <t>Typical temperature of Medium returning from the Heat Offtaker (Max)</t>
  </si>
  <si>
    <t>Rated temperature of Medium FROM the Heat Offtaker</t>
  </si>
  <si>
    <t>Typical temperature of Medium To the Heat Offtaker (Min)</t>
  </si>
  <si>
    <t>Typical temperature of Medium To the Heat Offtaker (Max)</t>
  </si>
  <si>
    <t xml:space="preserve">Rated temperature of Medium TO the Heat Offtaker </t>
  </si>
  <si>
    <t>Medium used in the Heat Offtaker Circuit</t>
  </si>
  <si>
    <t>Medium pressure entering the heat exchnager on the Heat Offtaker Side</t>
  </si>
  <si>
    <t>Medium Pressure leaving the heat exchanger on the Heat Offtaker Side</t>
  </si>
  <si>
    <t>Medium Pressure drop across heat exchanger on Offtaker side</t>
  </si>
  <si>
    <t>Medium Flow in the Heat Offtaker Circuit</t>
  </si>
  <si>
    <t>What is the viscosity of the Medium on the Offtaker side?</t>
  </si>
  <si>
    <t>Heat Capacity of Heat Offtaker Medium</t>
  </si>
  <si>
    <t>What is the Heat Capacity of the Offtaker side Medium?</t>
  </si>
  <si>
    <t>Is there SHORT TERM thermal storage of the heated Medium?</t>
  </si>
  <si>
    <t>How much Medium is stored or buffered?</t>
  </si>
  <si>
    <t>Is there LONG TERM thermal storage of the heated Medium?</t>
  </si>
  <si>
    <t>If the Offtaker side Medium is not suffiently warm enough for the Offtaker's benefit, how is it further heated?</t>
  </si>
  <si>
    <t>Electrical Power to operate Offtaker Medium stream</t>
  </si>
  <si>
    <t>What is the rated temperature of cooling medium to the IT Equipment?                          (T1)</t>
  </si>
  <si>
    <t xml:space="preserve">What is the rated temperature of cooling medium returning from the IT Equipment?     (T2)                                      </t>
  </si>
  <si>
    <t>What is the rated temperature of medium to the Heat Offtaker?                                       (T3)</t>
  </si>
  <si>
    <t>What is the rated temperature of medium returning from the Heat Offtaker?                  (T4)</t>
  </si>
  <si>
    <t>What is the flow rate of the medium to the IT Equipment?                                                   (F1)</t>
  </si>
  <si>
    <t>What is the flow rate of the medium to the Heat Offtaker?                                                  (F2)</t>
  </si>
  <si>
    <t>Waste Heat Available, Adjusted for Fluctuations</t>
  </si>
  <si>
    <t>Useful Heat Used, Adjusted for Fluctuations</t>
  </si>
  <si>
    <t>Flow</t>
  </si>
  <si>
    <t>GPM</t>
  </si>
  <si>
    <t>Pipe Size, &lt; 7 fps</t>
  </si>
  <si>
    <t>Supply Temp to Heat</t>
  </si>
  <si>
    <t>Return Temp from Heat</t>
  </si>
  <si>
    <t>Pipe Size, &lt; 2 Mps</t>
  </si>
  <si>
    <t>Flow for Heat</t>
  </si>
  <si>
    <t>Flow for IT</t>
  </si>
  <si>
    <t>btu</t>
  </si>
  <si>
    <t>dt</t>
  </si>
  <si>
    <t>f</t>
  </si>
  <si>
    <t>mw</t>
  </si>
  <si>
    <t>Enter IT Power</t>
  </si>
  <si>
    <t>Enter T1 (to IT)</t>
  </si>
  <si>
    <t>Enter Target HRE</t>
  </si>
  <si>
    <t>Enter HX Approach</t>
  </si>
  <si>
    <t>Enter Flow for Heat</t>
  </si>
  <si>
    <t>Enter Flow for IT</t>
  </si>
  <si>
    <t>This is T3 (to Heat)</t>
  </si>
  <si>
    <t>This is T4 (from Heat)</t>
  </si>
  <si>
    <t>This is T2 (FROM IT)</t>
  </si>
  <si>
    <t>dt for IT</t>
  </si>
  <si>
    <t>dt for Heat</t>
  </si>
  <si>
    <t>Typcial range is 650 gpm to 2000 gpm</t>
  </si>
  <si>
    <t>Typical Range is 230 gpm to 750 gpm</t>
  </si>
  <si>
    <t>FLOW</t>
  </si>
  <si>
    <t>MPS</t>
  </si>
  <si>
    <t>1MW</t>
  </si>
  <si>
    <t>DT10</t>
  </si>
  <si>
    <t>DT30</t>
  </si>
  <si>
    <t>Pipe Size for IT Cooling</t>
  </si>
  <si>
    <t>Pipe Size for Heating</t>
  </si>
  <si>
    <t>The temperature of the IT cooling medium as it returns to the Heat Exchanger</t>
  </si>
  <si>
    <t>Typical Flow Range is up to 675 gpm</t>
  </si>
  <si>
    <t>Typical Flow Range is 225 to 675 gpm</t>
  </si>
  <si>
    <t>Typical Flow Range is 450 to 1350 gpm</t>
  </si>
  <si>
    <t>Typical Flow Range is 700 to 2000 gpm</t>
  </si>
  <si>
    <t>Typical Flow Range is 900 to 2700 gpm</t>
  </si>
  <si>
    <t>Typical Flow Range is 1150 to 3300 gpm</t>
  </si>
  <si>
    <t>Fake HX Costs</t>
  </si>
  <si>
    <t>Imaginary Room Size</t>
  </si>
  <si>
    <t>Fake Valve + Fitting Costs</t>
  </si>
  <si>
    <t>Fake pipe per foot</t>
  </si>
  <si>
    <t>Order of Magnitude Pricing:</t>
  </si>
  <si>
    <t>= HX + Pipe, + (Valve &amp; Fittings)</t>
  </si>
  <si>
    <t>Heat Exchanger =</t>
  </si>
  <si>
    <t>Valves, etc. =</t>
  </si>
  <si>
    <t xml:space="preserve">Instruments, others = </t>
  </si>
  <si>
    <t>Initial Estimate :</t>
  </si>
  <si>
    <t>Standard Figures for all systems</t>
  </si>
  <si>
    <t>"L"</t>
  </si>
  <si>
    <t>L =</t>
  </si>
  <si>
    <t>PF1 =</t>
  </si>
  <si>
    <t>PF2 =</t>
  </si>
  <si>
    <t>VF1 =</t>
  </si>
  <si>
    <t>VF2 =</t>
  </si>
  <si>
    <t xml:space="preserve">Anticipated Amount of Data Energy Available for Reuse </t>
  </si>
  <si>
    <t>Fake HX Factors</t>
  </si>
  <si>
    <t xml:space="preserve">   </t>
  </si>
  <si>
    <t>See "Space and Pipe"</t>
  </si>
  <si>
    <t>Please select a lower "Flow for Heat"; T4 is too high</t>
  </si>
  <si>
    <t>👈🏻</t>
  </si>
  <si>
    <t>Return to Enquiry - Mechanical</t>
  </si>
  <si>
    <r>
      <t xml:space="preserve">Fluctuation Factors                                                    </t>
    </r>
    <r>
      <rPr>
        <b/>
        <sz val="12"/>
        <color theme="1"/>
        <rFont val="Century Gothic"/>
        <family val="1"/>
      </rPr>
      <t>Daily or seasonal variability of heat supply and demand</t>
    </r>
  </si>
  <si>
    <t>KZ15</t>
  </si>
  <si>
    <t>EUROPEAN SIZES ARE TEMPORARILY HIDDEN</t>
  </si>
  <si>
    <t>dt for IT Medium</t>
  </si>
  <si>
    <t>dt for Heating Medium</t>
  </si>
  <si>
    <t>Enter IT Power to be harvested</t>
  </si>
  <si>
    <t>Enter Flow Rate for IT Cooling Medium</t>
  </si>
  <si>
    <t>Enter Flow Rate for Heat Medium</t>
  </si>
  <si>
    <t>ALL THESE FIGURES ARE FOR DEMONSTRATION  ONLY</t>
  </si>
  <si>
    <t>Designed difference between "Return from IT" and "Supply to Heat"</t>
  </si>
  <si>
    <t>THIS PAGE IS IN EARLY DEVELOPMENT</t>
  </si>
  <si>
    <t>BUT WILL BE THE PRIMARY TYPE</t>
  </si>
  <si>
    <t>USED IN THE FINAL TOOL RELEASE</t>
  </si>
  <si>
    <t>THIS TABLE IS COURTESY OF THE HEAT REUSE REFERENCE DESIGN TEAM</t>
  </si>
  <si>
    <t>password</t>
  </si>
  <si>
    <t>Variable Name</t>
  </si>
  <si>
    <t>THE CELLS IN COLUMN "N" ARE OPEN FOR LINE-BY-LINE COMMENTS AND FEEDBACK   You can also add columns and/or rows,</t>
  </si>
  <si>
    <t>n+1</t>
  </si>
  <si>
    <t>IT Facility Elevation</t>
  </si>
  <si>
    <t>Height above Mean Sea Level</t>
  </si>
  <si>
    <t>siteelv</t>
  </si>
  <si>
    <t>-100 to 5000</t>
  </si>
  <si>
    <t>oftkrlat</t>
  </si>
  <si>
    <t>oftkrlong</t>
  </si>
  <si>
    <t>Heat Offtaker Elevation</t>
  </si>
  <si>
    <t>oftkrelv</t>
  </si>
  <si>
    <t>oftkrowner</t>
  </si>
  <si>
    <t>oftkruser</t>
  </si>
  <si>
    <t>oftkrtype</t>
  </si>
  <si>
    <r>
      <t>SELECTION BOX:</t>
    </r>
    <r>
      <rPr>
        <sz val="10"/>
        <color rgb="FFFF0000"/>
        <rFont val="Century Gothic"/>
        <family val="1"/>
      </rPr>
      <t xml:space="preserve"> </t>
    </r>
    <r>
      <rPr>
        <sz val="10"/>
        <color theme="1"/>
        <rFont val="Century Gothic"/>
        <family val="1"/>
      </rPr>
      <t>Agricultural, Biomass Processing, Building HVAC Reheat, Decarbonization, District Energy, Ethanol Production, Fish Farming – Freshwater, Fish Farming. – Seawater, Greenhouse, Heat Storage in Aquafer, Hospital, Hotel, Industrial Laundry, Private District Energy, Swimming Pool, Wastewater Treatment</t>
    </r>
  </si>
  <si>
    <t>30 char. Box</t>
  </si>
  <si>
    <t>oftkrbldg</t>
  </si>
  <si>
    <t>oftkrcamp</t>
  </si>
  <si>
    <t>oftkrprem</t>
  </si>
  <si>
    <t>oftkrdist</t>
  </si>
  <si>
    <t>Material for the Piping in the IT Cooling Circuit</t>
  </si>
  <si>
    <t>Materials for the majority of the piping in the cooling circuit</t>
  </si>
  <si>
    <t>Itpipe</t>
  </si>
  <si>
    <t>steel</t>
  </si>
  <si>
    <t>Steel, Grooved Steel, Plastic, Copper, Stainless, Grooved Stainless</t>
  </si>
  <si>
    <t>oftkrdt</t>
  </si>
  <si>
    <t>Material for the Piping for the Heat Offtaker Circuit:</t>
  </si>
  <si>
    <t>oftkrpipe</t>
  </si>
  <si>
    <t>oftkrdp</t>
  </si>
  <si>
    <t>What is used to boost the temperature to make it "usable"?</t>
  </si>
  <si>
    <t>Power for fluid movement on the Heat Offtaker side</t>
  </si>
  <si>
    <r>
      <t xml:space="preserve">Annual maintenance cost </t>
    </r>
    <r>
      <rPr>
        <b/>
        <i/>
        <sz val="10"/>
        <color theme="1"/>
        <rFont val="Century Gothic"/>
        <family val="1"/>
      </rPr>
      <t>SPECIFIC TO THIS HEAT SYSTEM</t>
    </r>
  </si>
  <si>
    <t>1/2" Pipe By Length</t>
  </si>
  <si>
    <t>pipprc1_2</t>
  </si>
  <si>
    <t>3/4" Pipe By Length</t>
  </si>
  <si>
    <t>pipprc3_4</t>
  </si>
  <si>
    <t>1" Pipe By Length</t>
  </si>
  <si>
    <t>pipprc1</t>
  </si>
  <si>
    <t>2" Pipe By Length</t>
  </si>
  <si>
    <t>pipprc2</t>
  </si>
  <si>
    <t>4" Pipe By Length</t>
  </si>
  <si>
    <t>pipprc4</t>
  </si>
  <si>
    <t>6" Pipe By Length</t>
  </si>
  <si>
    <t>pipprc6</t>
  </si>
  <si>
    <t>8" Pipe By Length</t>
  </si>
  <si>
    <t>pipprc8</t>
  </si>
  <si>
    <t>10" Pipe By Length</t>
  </si>
  <si>
    <t>pipprc10</t>
  </si>
  <si>
    <t>12" Pipe By Length</t>
  </si>
  <si>
    <t>pipprc12</t>
  </si>
  <si>
    <t>14" Pipe By Length</t>
  </si>
  <si>
    <t>pipprc14</t>
  </si>
  <si>
    <t>16" Pipe By Length</t>
  </si>
  <si>
    <t>pipprc16</t>
  </si>
  <si>
    <t>1/2" Valve Package</t>
  </si>
  <si>
    <t>valprc1_2</t>
  </si>
  <si>
    <t>3/4" Valve Package</t>
  </si>
  <si>
    <t>valprc3_4</t>
  </si>
  <si>
    <t>1" Valve Package</t>
  </si>
  <si>
    <t>valprc1</t>
  </si>
  <si>
    <t>2" Valve Package</t>
  </si>
  <si>
    <t>valprc2</t>
  </si>
  <si>
    <t>4" Valve Package</t>
  </si>
  <si>
    <t>valprc4</t>
  </si>
  <si>
    <t>6" Valve Package</t>
  </si>
  <si>
    <t>valprc6</t>
  </si>
  <si>
    <t>8" Valve Package</t>
  </si>
  <si>
    <t>valprc8</t>
  </si>
  <si>
    <t>10" Valve Package</t>
  </si>
  <si>
    <t>valprc10</t>
  </si>
  <si>
    <t>12" Valve Package</t>
  </si>
  <si>
    <t>valprc12</t>
  </si>
  <si>
    <t>14" Valve Package</t>
  </si>
  <si>
    <t>valprc14</t>
  </si>
  <si>
    <t>16" Valve Package</t>
  </si>
  <si>
    <t>valprc16</t>
  </si>
  <si>
    <t>Standard Instrument and Controls Package</t>
  </si>
  <si>
    <t>The total cost of the typical package of pressure, temperature, and flow instrumentation and associated controls package</t>
  </si>
  <si>
    <t>cduinst</t>
  </si>
  <si>
    <t>1/2" Standard Stop Valve Cost</t>
  </si>
  <si>
    <t>Cost of Standard Ball Valve (e.g. gage stop)</t>
  </si>
  <si>
    <t>vlstd1_2</t>
  </si>
  <si>
    <t>$</t>
  </si>
  <si>
    <t>LA</t>
  </si>
  <si>
    <t>10.00-100.00</t>
  </si>
  <si>
    <t>EXT. DATA</t>
  </si>
  <si>
    <t>3/4" Standard Stop Valve Cost</t>
  </si>
  <si>
    <t>Cost of Standard Ball Valve (e.g. drain valve)</t>
  </si>
  <si>
    <t>vlstd3_4</t>
  </si>
  <si>
    <t>LB</t>
  </si>
  <si>
    <t>1" Standard Stop Valve Cost</t>
  </si>
  <si>
    <t>Cost of Standard Ball Valve</t>
  </si>
  <si>
    <t>vlstd1</t>
  </si>
  <si>
    <t>LC</t>
  </si>
  <si>
    <t>2" Standard Stop Valve Cost</t>
  </si>
  <si>
    <t>Cost of Standard Butterfly Valve</t>
  </si>
  <si>
    <t>vlstd2</t>
  </si>
  <si>
    <t>LD</t>
  </si>
  <si>
    <t>&gt;100.00</t>
  </si>
  <si>
    <t>4" Standard Stop Valve Cost</t>
  </si>
  <si>
    <t>vlstd4</t>
  </si>
  <si>
    <t>LE</t>
  </si>
  <si>
    <t>6" Standard Stop Valve Cost</t>
  </si>
  <si>
    <t>vlstd6</t>
  </si>
  <si>
    <t>LF</t>
  </si>
  <si>
    <t>8" Standard Stop Valve Cost</t>
  </si>
  <si>
    <t>vlstd8</t>
  </si>
  <si>
    <t>LG</t>
  </si>
  <si>
    <t>10" Standard Stop Valve Cost</t>
  </si>
  <si>
    <t>vlstd10</t>
  </si>
  <si>
    <t>LH</t>
  </si>
  <si>
    <t>12" Standard Stop Valve Cost</t>
  </si>
  <si>
    <t>vlstd12</t>
  </si>
  <si>
    <t>LI</t>
  </si>
  <si>
    <t>14" Standard Stop Valve Cost</t>
  </si>
  <si>
    <t>vlstd14</t>
  </si>
  <si>
    <t>LJ</t>
  </si>
  <si>
    <t>16" Standard Stop Valve Cost</t>
  </si>
  <si>
    <t>vlstd16</t>
  </si>
  <si>
    <t>LK</t>
  </si>
  <si>
    <t>1/2" Premium Stop Valve Cost</t>
  </si>
  <si>
    <t>Cost of Stainless Steel Ball Valve (e.g. gage stop)</t>
  </si>
  <si>
    <t>vlstls1_2</t>
  </si>
  <si>
    <t>LL</t>
  </si>
  <si>
    <t>3/4" Premium Stop Valve Cost</t>
  </si>
  <si>
    <t>Cost of Stainless Steel Ball Valve (e.g. drain valve)</t>
  </si>
  <si>
    <t>vlstls3_4</t>
  </si>
  <si>
    <t>LM</t>
  </si>
  <si>
    <t>1" Premium Stop Valve Cost</t>
  </si>
  <si>
    <t>Cost of Stainless Steel Ball Valve</t>
  </si>
  <si>
    <t>vlstls1</t>
  </si>
  <si>
    <t>LN</t>
  </si>
  <si>
    <t>2" Premium Stop Valve Cost</t>
  </si>
  <si>
    <t>Cost of Stainless Steel Butterfly Valve</t>
  </si>
  <si>
    <t>vlstls2</t>
  </si>
  <si>
    <t>LO</t>
  </si>
  <si>
    <t>4" Premium Stop Valve Cost</t>
  </si>
  <si>
    <t>vlstls4</t>
  </si>
  <si>
    <t>LP</t>
  </si>
  <si>
    <t>6" Premium Stop Valve Cost</t>
  </si>
  <si>
    <t>vlstls6</t>
  </si>
  <si>
    <t>LQ</t>
  </si>
  <si>
    <t>8" Premium Stop Valve Cost</t>
  </si>
  <si>
    <t>vlstls8</t>
  </si>
  <si>
    <t>LR</t>
  </si>
  <si>
    <t>10" Premium Stop Valve Cost</t>
  </si>
  <si>
    <t>vlstls10</t>
  </si>
  <si>
    <t>LS</t>
  </si>
  <si>
    <t>12" Premium Stop Valve Cost</t>
  </si>
  <si>
    <t>vlstls12</t>
  </si>
  <si>
    <t>LT</t>
  </si>
  <si>
    <t>14" Premium Stop Valve Cost</t>
  </si>
  <si>
    <t>vlstls14</t>
  </si>
  <si>
    <t>LU</t>
  </si>
  <si>
    <t>16" Premium Stop Valve Cost</t>
  </si>
  <si>
    <t>vlstls16</t>
  </si>
  <si>
    <t>LV</t>
  </si>
  <si>
    <t>1/2" Air Vent Valve Cost</t>
  </si>
  <si>
    <t xml:space="preserve">Cost of Automatic Air Vent Valve </t>
  </si>
  <si>
    <t>vlvnt1_2</t>
  </si>
  <si>
    <t>LW</t>
  </si>
  <si>
    <t>3/4" Pressure Relief Valve Cost</t>
  </si>
  <si>
    <t>Cost of Pressure Relief Valve</t>
  </si>
  <si>
    <t>vlrelf3_4</t>
  </si>
  <si>
    <t>LX</t>
  </si>
  <si>
    <t>1" Control Valve Cost</t>
  </si>
  <si>
    <t>Cost of Standard Control Valve, 24 volt, 4-20ma</t>
  </si>
  <si>
    <t>vlctrl1</t>
  </si>
  <si>
    <t>LY</t>
  </si>
  <si>
    <t>2" Control Valve Cost</t>
  </si>
  <si>
    <t>vlctrl2</t>
  </si>
  <si>
    <t>LZ</t>
  </si>
  <si>
    <t>4" Control Valve Cost</t>
  </si>
  <si>
    <t>vlctrl4</t>
  </si>
  <si>
    <t>MA</t>
  </si>
  <si>
    <t>6" Control Valve Cost</t>
  </si>
  <si>
    <t>vlctrl6</t>
  </si>
  <si>
    <t>MB</t>
  </si>
  <si>
    <t>8" Control Valve Cost</t>
  </si>
  <si>
    <t>Cost of Standard Control Valve, 120 volt, 4-20ma</t>
  </si>
  <si>
    <t>vlctrl8</t>
  </si>
  <si>
    <t>MC</t>
  </si>
  <si>
    <t>10" Control Valve Cost</t>
  </si>
  <si>
    <t>vlctrl10</t>
  </si>
  <si>
    <t>MD</t>
  </si>
  <si>
    <t>12" Control Valve Cost</t>
  </si>
  <si>
    <t>vlctrl12</t>
  </si>
  <si>
    <t>ME</t>
  </si>
  <si>
    <t>14" Control Valve Cost</t>
  </si>
  <si>
    <t>vlctrl14</t>
  </si>
  <si>
    <t>MF</t>
  </si>
  <si>
    <t>16" Control Valve Cost</t>
  </si>
  <si>
    <t>vlctrl16</t>
  </si>
  <si>
    <t>MG</t>
  </si>
  <si>
    <t>Gauge Pressure of the Cooling Medium at the Heat Exchanger</t>
  </si>
  <si>
    <t>Gauge Pressure at the Cooling Medium as delivered from the Heat Exchanger</t>
  </si>
  <si>
    <r>
      <t xml:space="preserve">"Client" == The persons who are </t>
    </r>
    <r>
      <rPr>
        <b/>
        <i/>
        <sz val="12"/>
        <color rgb="FFC00000"/>
        <rFont val="Calibri (Body)"/>
      </rPr>
      <t xml:space="preserve">entering </t>
    </r>
    <r>
      <rPr>
        <sz val="12"/>
        <color theme="1"/>
        <rFont val="Calibri"/>
        <family val="2"/>
        <scheme val="minor"/>
      </rPr>
      <t>the data in the "TOOL", for whichever reason</t>
    </r>
  </si>
  <si>
    <t>The sheet "INSTALLED SYSTEMS DATABASE" is a COMMUNICATIONS tool, to describe "most" data to stakeholders</t>
  </si>
  <si>
    <t>The sheet "Data DICTIONARY" is the keystone to the work; all definitions are based here, NOT visible or open to Clients, etc.</t>
  </si>
  <si>
    <t>The sheet "Data TABLE" is hidden and incomplete; This will be the master page which is the record of all data, past and future.          It will be composed of items described at columns "D" and "G" on the "Data DICTIONARY"  page.</t>
  </si>
  <si>
    <t>Tabs intended for Client input are (at this time) shaded orange</t>
  </si>
  <si>
    <t>Location of the data point in the Database:</t>
  </si>
  <si>
    <t>Data Centre Seasonal Fluctuation</t>
  </si>
  <si>
    <t>Your Total Heat Available To Be Reused is:</t>
  </si>
  <si>
    <t>Consider whether this is a viable possibility in the IT system</t>
  </si>
  <si>
    <r>
      <t xml:space="preserve">Size as per </t>
    </r>
    <r>
      <rPr>
        <b/>
        <i/>
        <sz val="12"/>
        <color rgb="FFFF0000"/>
        <rFont val="Goudy Old Style"/>
        <family val="1"/>
      </rPr>
      <t xml:space="preserve"> E6</t>
    </r>
    <r>
      <rPr>
        <i/>
        <sz val="12"/>
        <color rgb="FFFF0000"/>
        <rFont val="Goudy Old Style"/>
        <family val="1"/>
      </rPr>
      <t xml:space="preserve">, factored by   </t>
    </r>
    <r>
      <rPr>
        <b/>
        <i/>
        <sz val="12"/>
        <color rgb="FFFF0000"/>
        <rFont val="Goudy Old Style"/>
        <family val="1"/>
      </rPr>
      <t>E9</t>
    </r>
  </si>
  <si>
    <r>
      <t xml:space="preserve">Size as per  </t>
    </r>
    <r>
      <rPr>
        <b/>
        <i/>
        <sz val="12"/>
        <color rgb="FFFF0000"/>
        <rFont val="Goudy Old Style"/>
        <family val="1"/>
      </rPr>
      <t>E19</t>
    </r>
    <r>
      <rPr>
        <i/>
        <sz val="12"/>
        <color rgb="FFFF0000"/>
        <rFont val="Goudy Old Style"/>
        <family val="1"/>
      </rPr>
      <t xml:space="preserve"> &amp; </t>
    </r>
    <r>
      <rPr>
        <b/>
        <i/>
        <sz val="12"/>
        <color rgb="FFFF0000"/>
        <rFont val="Goudy Old Style"/>
        <family val="1"/>
      </rPr>
      <t>E20</t>
    </r>
    <r>
      <rPr>
        <i/>
        <sz val="12"/>
        <color rgb="FFFF0000"/>
        <rFont val="Goudy Old Style"/>
        <family val="1"/>
      </rPr>
      <t xml:space="preserve">, Length as per "  </t>
    </r>
    <r>
      <rPr>
        <b/>
        <i/>
        <sz val="12"/>
        <color rgb="FFFF0000"/>
        <rFont val="Goudy Old Style"/>
        <family val="1"/>
      </rPr>
      <t xml:space="preserve">Footprint </t>
    </r>
    <r>
      <rPr>
        <i/>
        <sz val="12"/>
        <color rgb="FFFF0000"/>
        <rFont val="Goudy Old Style"/>
        <family val="1"/>
      </rPr>
      <t>"</t>
    </r>
  </si>
  <si>
    <t>First Guess of installation costs, based only on physical attributes.  (so far)</t>
  </si>
  <si>
    <t>Listed Standard Price</t>
  </si>
  <si>
    <t>Price as adjusted for performance</t>
  </si>
  <si>
    <t>Temperature Required of Medium to IT Equipment</t>
  </si>
  <si>
    <t>Enter Required T1 (to IT)</t>
  </si>
  <si>
    <t xml:space="preserve">Pumps = </t>
  </si>
  <si>
    <t>Price</t>
  </si>
  <si>
    <t>Pipe size for IT piping, from ENQUIRY Page</t>
  </si>
  <si>
    <t>Pipe size for HEAT piping, from ENQUIRY Page</t>
  </si>
  <si>
    <r>
      <t>Control Valve Size for IT (</t>
    </r>
    <r>
      <rPr>
        <i/>
        <sz val="12"/>
        <color theme="1"/>
        <rFont val="Calibri"/>
        <family val="2"/>
        <scheme val="minor"/>
      </rPr>
      <t>~line size - 1 size</t>
    </r>
    <r>
      <rPr>
        <sz val="12"/>
        <color theme="1"/>
        <rFont val="Calibri"/>
        <family val="2"/>
        <scheme val="minor"/>
      </rPr>
      <t>)</t>
    </r>
  </si>
  <si>
    <r>
      <t>Control Valve Size for HEAT (</t>
    </r>
    <r>
      <rPr>
        <i/>
        <sz val="12"/>
        <color theme="1"/>
        <rFont val="Calibri"/>
        <family val="2"/>
        <scheme val="minor"/>
      </rPr>
      <t>~line size - 1 size</t>
    </r>
    <r>
      <rPr>
        <sz val="12"/>
        <color theme="1"/>
        <rFont val="Calibri"/>
        <family val="2"/>
        <scheme val="minor"/>
      </rPr>
      <t>)</t>
    </r>
  </si>
  <si>
    <t>Cost of two stop valves, IT</t>
  </si>
  <si>
    <t>Cost of two stop valves, HEAT</t>
  </si>
  <si>
    <t>Cost of one control valve, HEAT</t>
  </si>
  <si>
    <t>Cost of one control valve, IT</t>
  </si>
  <si>
    <t>Valve Price</t>
  </si>
  <si>
    <t>Pipe Size</t>
  </si>
  <si>
    <t>Ball Valve</t>
  </si>
  <si>
    <t>B'Fly Valve</t>
  </si>
  <si>
    <t>Control Valve</t>
  </si>
  <si>
    <t>20</t>
  </si>
  <si>
    <t xml:space="preserve">20~1 1/8"-7 UNC x 7 1/2" </t>
  </si>
  <si>
    <t>1 1/2</t>
  </si>
  <si>
    <t>2 1/2</t>
  </si>
  <si>
    <t>16</t>
  </si>
  <si>
    <t>1/2</t>
  </si>
  <si>
    <t>3/4</t>
  </si>
  <si>
    <t>Relief</t>
  </si>
  <si>
    <t>Pipe &amp; Ftgs, etc. =</t>
  </si>
  <si>
    <t>Size to match pipe (control valve one size smaller)</t>
  </si>
  <si>
    <t>guesses</t>
  </si>
  <si>
    <t>Determination for "Head" requirement TBD</t>
  </si>
  <si>
    <t>ºF</t>
  </si>
  <si>
    <r>
      <t xml:space="preserve">What efficiency is being targeted? </t>
    </r>
    <r>
      <rPr>
        <i/>
        <sz val="12"/>
        <color theme="1"/>
        <rFont val="Calibri"/>
        <family val="2"/>
        <scheme val="minor"/>
      </rPr>
      <t xml:space="preserve"> (Not including deductions for load fluctuation)</t>
    </r>
  </si>
  <si>
    <t>18</t>
  </si>
  <si>
    <t>4~1/2"-13 UNC x 3" Long</t>
  </si>
  <si>
    <t>4~1/2"-13 UNC x 3.5" Long</t>
  </si>
  <si>
    <t>4~5/8"-11 UNC x 3.5" Long</t>
  </si>
  <si>
    <t>4~5/8"-11 UNC x 4" Long</t>
  </si>
  <si>
    <t>8~5/8"-11 UNC x 4" Long</t>
  </si>
  <si>
    <t>8~3/4"-10 UNC x 4.5" Long</t>
  </si>
  <si>
    <t>8~3/4"-10 UNC x 5" Long</t>
  </si>
  <si>
    <t>12~7/8"-9 UNC x 5.5" Long</t>
  </si>
  <si>
    <t>12~1"-8 UNC x 6" Long</t>
  </si>
  <si>
    <t>16~1"-8 UNC x 6" Long</t>
  </si>
  <si>
    <t>16~1 1/8"-7 UNC x 6.5" Long</t>
  </si>
  <si>
    <t>20~1 1/8"-7 UNC x 7" Long</t>
  </si>
  <si>
    <t>20~1 1/4"-7 UNC x 7.5" Long</t>
  </si>
  <si>
    <t>Bolts for 150# Flanges</t>
  </si>
  <si>
    <t>24</t>
  </si>
  <si>
    <t>30</t>
  </si>
  <si>
    <t>Sch 40</t>
  </si>
  <si>
    <t>Stainless</t>
  </si>
  <si>
    <t>DATA COMING SOON</t>
  </si>
  <si>
    <t>FLANGES</t>
  </si>
  <si>
    <r>
      <t xml:space="preserve">ASSUMPTION: "Standard" HX approach is "6ºF", and HX with closer approach is costlier </t>
    </r>
    <r>
      <rPr>
        <i/>
        <sz val="12"/>
        <color theme="1"/>
        <rFont val="Century Gothic"/>
        <family val="1"/>
      </rPr>
      <t>(until complete data is gathered)</t>
    </r>
  </si>
  <si>
    <t>Flow Rate for HEAT Medium:</t>
  </si>
  <si>
    <t>Flow Rate for IT Medium:</t>
  </si>
  <si>
    <t>Imputed Pipe Size for IT:</t>
  </si>
  <si>
    <t>Imputed Pipe Size for HEAT:</t>
  </si>
  <si>
    <t>"A"</t>
  </si>
  <si>
    <t>flange - 316</t>
  </si>
  <si>
    <t>T.O.L.</t>
  </si>
  <si>
    <t>Elbows</t>
  </si>
  <si>
    <t>DATA TO COME IN THE FUTURE</t>
  </si>
  <si>
    <t>PER 20</t>
  </si>
  <si>
    <t>PER 2</t>
  </si>
  <si>
    <r>
      <t xml:space="preserve">CAPACITY     </t>
    </r>
    <r>
      <rPr>
        <sz val="12"/>
        <color theme="1"/>
        <rFont val="Century Gothic"/>
        <family val="1"/>
      </rPr>
      <t xml:space="preserve">  (from client input)</t>
    </r>
  </si>
  <si>
    <t>CAPACITY FROM CLIENT INPUT:</t>
  </si>
  <si>
    <t>APPROACH FROM CLIENT INPUT:</t>
  </si>
  <si>
    <r>
      <t xml:space="preserve">      Price for HEAT Pipe      </t>
    </r>
    <r>
      <rPr>
        <i/>
        <sz val="12"/>
        <color theme="1"/>
        <rFont val="Century Gothic"/>
        <family val="1"/>
      </rPr>
      <t xml:space="preserve">  (per foot):</t>
    </r>
  </si>
  <si>
    <r>
      <t xml:space="preserve">      Price for IT Pipe           </t>
    </r>
    <r>
      <rPr>
        <i/>
        <sz val="12"/>
        <color theme="1"/>
        <rFont val="Century Gothic"/>
        <family val="1"/>
      </rPr>
      <t xml:space="preserve">   (per foot):</t>
    </r>
  </si>
  <si>
    <t xml:space="preserve">                             Total for IT  Pipe</t>
  </si>
  <si>
    <t xml:space="preserve">                             Total for HEAT Pipe</t>
  </si>
  <si>
    <t>Price for PIPE</t>
  </si>
  <si>
    <r>
      <t xml:space="preserve">Length:     </t>
    </r>
    <r>
      <rPr>
        <i/>
        <sz val="10"/>
        <color theme="1"/>
        <rFont val="Century Gothic"/>
        <family val="1"/>
      </rPr>
      <t xml:space="preserve"> (based on size of available mechanical space)</t>
    </r>
  </si>
  <si>
    <t>Medium Returning From IT                    (T2)</t>
  </si>
  <si>
    <t>Supply to Heat Consumer                     (T3)</t>
  </si>
  <si>
    <t>Medium Returning From Consumer     (T4)</t>
  </si>
  <si>
    <r>
      <t xml:space="preserve">For HEAT EXCHANGER          </t>
    </r>
    <r>
      <rPr>
        <i/>
        <sz val="12"/>
        <color rgb="FFC00000"/>
        <rFont val="Century Gothic"/>
        <family val="1"/>
      </rPr>
      <t xml:space="preserve">  (Called in from "HX" page)</t>
    </r>
  </si>
  <si>
    <r>
      <t xml:space="preserve">For PIPE                 </t>
    </r>
    <r>
      <rPr>
        <i/>
        <sz val="12"/>
        <color rgb="FFC00000"/>
        <rFont val="Century Gothic"/>
        <family val="1"/>
      </rPr>
      <t xml:space="preserve">       (Called in from "PIPE" page)</t>
    </r>
  </si>
  <si>
    <r>
      <t xml:space="preserve">For VALVES                          </t>
    </r>
    <r>
      <rPr>
        <i/>
        <sz val="12"/>
        <color rgb="FFC00000"/>
        <rFont val="Century Gothic"/>
        <family val="1"/>
      </rPr>
      <t>(Called in from "VALVE" page)</t>
    </r>
  </si>
  <si>
    <t>thel4stW0RD</t>
  </si>
  <si>
    <t>Initial Enquiry for R.o.M. Size and Cost</t>
  </si>
  <si>
    <t>Redfish Items from OCP Hardware Management for Liquid Cooling</t>
  </si>
  <si>
    <t>Name</t>
  </si>
  <si>
    <t>Schema</t>
  </si>
  <si>
    <t>Property</t>
  </si>
  <si>
    <t>Type</t>
  </si>
  <si>
    <t>Comments</t>
  </si>
  <si>
    <t>DCIM TF ToDo</t>
  </si>
  <si>
    <t>2023.1 (R1.0)</t>
  </si>
  <si>
    <t>Status</t>
  </si>
  <si>
    <t>RF1</t>
  </si>
  <si>
    <t>Equipment type should contain "CDU" not "RackCDU" to cover all CDUs regardless of physical location</t>
  </si>
  <si>
    <t>CoolingUnit</t>
  </si>
  <si>
    <t>EquipmentType</t>
  </si>
  <si>
    <t>Change Enum value</t>
  </si>
  <si>
    <t>what about other CDUs like embedded in the immersion tank?</t>
  </si>
  <si>
    <t>More Enums not less. "RackCDU", "CDU"</t>
  </si>
  <si>
    <t>Done</t>
  </si>
  <si>
    <t>RF2</t>
  </si>
  <si>
    <t>Sensors on Server for Flow rate</t>
  </si>
  <si>
    <t>Flow rate is OK, could be multiple sensors per chassis</t>
  </si>
  <si>
    <t>Sensor Reading Types added: "LiquidFlow": "Liquid flow (L/s).",</t>
  </si>
  <si>
    <t>"LiquidFlowLPM": "Liquid flow (L/min)."</t>
  </si>
  <si>
    <t>RF2.1</t>
  </si>
  <si>
    <t>Sensors on Server for leak detection</t>
  </si>
  <si>
    <t>Binary/Analogue(rope/float)/presence&amp;function</t>
  </si>
  <si>
    <t>covered by sub-resource: "/redfish/v1/Chassis/{ChassisId}/ThermalSubsystem/LeakDetection"</t>
  </si>
  <si>
    <t>RF2.2</t>
  </si>
  <si>
    <t>ThermalMetrics; how to represent multiple sensors for temp, flow rate, etc</t>
  </si>
  <si>
    <t>ThermalMetrics (from chassis) has multiple-temps, singular flow-rate, etc</t>
  </si>
  <si>
    <t>Partial - Some metrics available</t>
  </si>
  <si>
    <t>RF2.3</t>
  </si>
  <si>
    <t>ThermalMetrics</t>
  </si>
  <si>
    <t>Flow Rate (array)</t>
  </si>
  <si>
    <t>Additional array of values on ThermalMetrics</t>
  </si>
  <si>
    <t>ThermalMetrics expansion for multiple flow rates, pressures, anything else?</t>
  </si>
  <si>
    <t>Extend ThermalMetrics sensor collections</t>
  </si>
  <si>
    <t>TBD</t>
  </si>
  <si>
    <t>RF3</t>
  </si>
  <si>
    <t>Control on Server for Flow rate (future as hardware does not exist for this)</t>
  </si>
  <si>
    <t>Covered by flow control</t>
  </si>
  <si>
    <t>Chassis-&gt;Controls (excerpt in LoopConnection)</t>
  </si>
  <si>
    <t>RF7</t>
  </si>
  <si>
    <t>Service links - how to manage relationship of Servers to LC infra (CDU); CooledBy?</t>
  </si>
  <si>
    <t>Chassis</t>
  </si>
  <si>
    <t>Dependency Tracking</t>
  </si>
  <si>
    <t>Links back to ThermalDomain (modelled on PowerDistribution)</t>
  </si>
  <si>
    <t>1) ConnectedCoolingLoops (direct) or 2) CooledBy (both from chassis)</t>
  </si>
  <si>
    <t>DMTF</t>
  </si>
  <si>
    <t>RF8</t>
  </si>
  <si>
    <t>Chassis Type for Manifold; Manifold needs a physical representation</t>
  </si>
  <si>
    <t>ChassisType</t>
  </si>
  <si>
    <t>New Enum value</t>
  </si>
  <si>
    <t>Manifold distributes coolant on Cold Plate</t>
  </si>
  <si>
    <t>Add ChassisType = 'Manifold' to Chassis resource; (FUTURE) cooling unit for distribution</t>
  </si>
  <si>
    <t>RF9</t>
  </si>
  <si>
    <t>Manifold or Door HX may have an external leak sensor associated with it. </t>
  </si>
  <si>
    <t>Sensors</t>
  </si>
  <si>
    <t>Mockup required to show external leak detector associated with a chassis (rack or manifold or CDU or etc)</t>
  </si>
  <si>
    <t>Mick to provide physical model.</t>
  </si>
  <si>
    <t>Pending</t>
  </si>
  <si>
    <t>RF9.1</t>
  </si>
  <si>
    <t>Leak detection; binary detector and analog (depth or positional along rope)</t>
  </si>
  <si>
    <t>Need to support leak detection</t>
  </si>
  <si>
    <t>Supported; analog leak detectors are sensors</t>
  </si>
  <si>
    <t>RF10</t>
  </si>
  <si>
    <t>Sensor is associated with a parent, but physically separate. Do we have a chassis for a sensor?</t>
  </si>
  <si>
    <t>Sensor</t>
  </si>
  <si>
    <t>Standalone networked sensors (e.g. IOT) or dependent external sensor</t>
  </si>
  <si>
    <t>Covered with ChassisType enum for containment (enclosure, module)</t>
  </si>
  <si>
    <t>Ambient temp covered, can we cover leak detection? Yes</t>
  </si>
  <si>
    <t>RF11</t>
  </si>
  <si>
    <t>Manifold type should be added to CoolingUnit types</t>
  </si>
  <si>
    <t>Manifold</t>
  </si>
  <si>
    <t>Add the enum; ON HOLD; no "smarts" in a manifold</t>
  </si>
  <si>
    <t>On hold</t>
  </si>
  <si>
    <t>RF12</t>
  </si>
  <si>
    <t>Documentation link; link to a BIM model for the CoolingUnit</t>
  </si>
  <si>
    <t>Link</t>
  </si>
  <si>
    <t>How do we provide a consistent link type for documentation or schematics (OCP BIM) file(s)?</t>
  </si>
  <si>
    <t>URI links exist; e.g. webUI. How do we do a link to a local file (Served by redfish service) or a redirect with key to a CMS that hosts the file.</t>
  </si>
  <si>
    <t>Link from the chassis of the cooling unit</t>
  </si>
  <si>
    <t>Phase 1 - Present the link (URL) to the BIM model (client can access it or not). </t>
  </si>
  <si>
    <t>Phase 2 - Local storage of the BIM model for Redfish client access and consumption</t>
  </si>
  <si>
    <t>Is "Other" a viable interim solution?</t>
  </si>
  <si>
    <t>Can we add "Other" to represent these other cooling units? Best way?</t>
  </si>
  <si>
    <t>DMTF says no</t>
  </si>
  <si>
    <t>RF13</t>
  </si>
  <si>
    <t>Pump as standalone unit in liquid cooling chain. I.e. Heat re-use distribution pump</t>
  </si>
  <si>
    <t>Pump; not standalone resource, currently only a linked sub-resource</t>
  </si>
  <si>
    <t>Add the enum; on-hold; Pump</t>
  </si>
  <si>
    <t>RF14</t>
  </si>
  <si>
    <t>Tank as standalone unit in liquid cooling chain. I.e. Storage/Buffer tank</t>
  </si>
  <si>
    <t>Reservior; not standalone resource, currently only a linked sub-resource</t>
  </si>
  <si>
    <t>Add the enum; on-hold; Reservior</t>
  </si>
  <si>
    <t>Filter</t>
  </si>
  <si>
    <t>Filter; not standalone resource, currently only a linked sub-resource</t>
  </si>
  <si>
    <t>Add the enum; Filter; are filters a sub-resource and not a standalone CoolingUnit?</t>
  </si>
  <si>
    <t>RF15</t>
  </si>
  <si>
    <t>Heat Pump as standalone unit in liquid cooling chain. I.e. Heat re-use distribution heat pump</t>
  </si>
  <si>
    <t>Heat Pump. Heat pump adds energy to output to maintain a consistent fluid temp in heat-re-use.</t>
  </si>
  <si>
    <t>Use "HeatExchanger"; will revisit if standalone category is desired for HeatPump</t>
  </si>
  <si>
    <t>RF17</t>
  </si>
  <si>
    <t>Computed sensor; Heat (power) in joules which is a function of fluid temp, fluid properties and flow rate</t>
  </si>
  <si>
    <t>ThermalPower</t>
  </si>
  <si>
    <t>Kilowatts</t>
  </si>
  <si>
    <t>Heat removal (Watts from joules). Calculated dynamically from other sensors</t>
  </si>
  <si>
    <t>Use Kilowatts from testing methodology (At specified ambient)</t>
  </si>
  <si>
    <t>RF18</t>
  </si>
  <si>
    <t>Expected consumption/Future consumption; consumer sets an absolute or delta value of future consumption based on demand. I.e. This is what I can consume if you can provide it.</t>
  </si>
  <si>
    <t>Computed</t>
  </si>
  <si>
    <t>Computed Sensor</t>
  </si>
  <si>
    <t>Future requirement; how would we represent this in schema?</t>
  </si>
  <si>
    <t>Computed sensors would expose this. </t>
  </si>
  <si>
    <t>RF19</t>
  </si>
  <si>
    <t>Heat loss to environment; the max amount (specification) of heat loss during operation to the ambient environment. I.e. Due to insulation, etc</t>
  </si>
  <si>
    <t>ThermalLoss</t>
  </si>
  <si>
    <t>Joules/Kilojoules</t>
  </si>
  <si>
    <t>A property that conveys the expected (specification max) heat loss to the environment during operation.</t>
  </si>
  <si>
    <t>Kilowatts is Immersion unit; published from testing methodology in Immersion. Use a static attribute to represent this.</t>
  </si>
  <si>
    <t>RF20</t>
  </si>
  <si>
    <t>Heat loss; dynamic</t>
  </si>
  <si>
    <t>Joules</t>
  </si>
  <si>
    <t>The calculated loss during operation to the environment. A calculated sensor which may encompass multiple underlying sensors</t>
  </si>
  <si>
    <t>DEFER; not realistic (sensors not accurate enough); use published figure above.</t>
  </si>
  <si>
    <t>DEFER</t>
  </si>
  <si>
    <t>RF21</t>
  </si>
  <si>
    <t>Door HX; fans collection from CoolingUnit</t>
  </si>
  <si>
    <t>Fans</t>
  </si>
  <si>
    <t>Collection</t>
  </si>
  <si>
    <t>A collection of fans used in the active HX operation</t>
  </si>
  <si>
    <t>Fans collection exists under Chassis. EnvironmentMetrics exposes fan speeds as well. Needs to be shown in mockup. Try this for R1.0 and if too many people complain then link it direct from CoolingUnit resource.</t>
  </si>
  <si>
    <t>RF22</t>
  </si>
  <si>
    <t>CoolingUnit; Control Method (ControlMethod); each cooling unit has a RW attribute for the control method</t>
  </si>
  <si>
    <t>ControlMethod</t>
  </si>
  <si>
    <t>New Enum</t>
  </si>
  <si>
    <t>Filtered by profile; values: Differential Air Pressure; Differential Coolant Pressure; Outlet Air Temp; Return Coolant Temp; Manual (upstream control/external control)</t>
  </si>
  <si>
    <t>ControlMethod to be added to CoolingUnit with enums; Further discussion on details req'd</t>
  </si>
  <si>
    <t>RF22.1</t>
  </si>
  <si>
    <t>Control Method for cold plate CDU: Differential Coolant Temp (in/out); External Temp sensors (from BMCs); Manual</t>
  </si>
  <si>
    <t>Adjunct to parent item RF22.1</t>
  </si>
  <si>
    <t>RF23</t>
  </si>
  <si>
    <t>Smoke/particulate sensors; binary and analog</t>
  </si>
  <si>
    <t>Support for these sensors, but as parallel to Fire Control system</t>
  </si>
  <si>
    <t>Now: True/False later analog (what units?)</t>
  </si>
  <si>
    <t>RF24</t>
  </si>
  <si>
    <t>ACF; external ambient temp/hum sensor</t>
  </si>
  <si>
    <t>See RF10</t>
  </si>
  <si>
    <t>See above sensor with chassis</t>
  </si>
  <si>
    <t>RF25</t>
  </si>
  <si>
    <t>ACF: pipework sensors; fluid temp, flow rate, pressure</t>
  </si>
  <si>
    <t>CoolingLoop</t>
  </si>
  <si>
    <t>Also need chassis for sensor (see RF10)</t>
  </si>
  <si>
    <t>See above</t>
  </si>
  <si>
    <t>RF26</t>
  </si>
  <si>
    <t>ACF: pipework actuators; flow rate, emergency cutoff</t>
  </si>
  <si>
    <t>Control</t>
  </si>
  <si>
    <t>Is the emergency cutoff value==Supply valve? Ask the community</t>
  </si>
  <si>
    <t>RF27</t>
  </si>
  <si>
    <t>Damper position sensor; binary or analog</t>
  </si>
  <si>
    <t>A sensor indicating current damper position (open/closed or %)</t>
  </si>
  <si>
    <t>Covered by percent sensor</t>
  </si>
  <si>
    <t>RF28</t>
  </si>
  <si>
    <t>Pump sensors; Speed, Flow Valve position</t>
  </si>
  <si>
    <t>Pump</t>
  </si>
  <si>
    <t>Profile; pump controls for CDU are internal controlled and should not be exposed to Redfish</t>
  </si>
  <si>
    <t>Covered by pump controls</t>
  </si>
  <si>
    <t>RF29</t>
  </si>
  <si>
    <t>CoolingUnit; CountryOfOrigin</t>
  </si>
  <si>
    <t>CountryOfOrigin</t>
  </si>
  <si>
    <t>New attr</t>
  </si>
  <si>
    <t>Add new attribute "CountryOfOrigin"; Shortform locale: au,us,gb, sg, etc. ISO 3166-1 alpha-2</t>
  </si>
  <si>
    <t>Feedback:</t>
  </si>
  <si>
    <t>CoolingUnit; EquipmentType does not need “RackCDU” as self-evident from containment relationship (parent = rack vs parent = facility), need to change description for “CDU” to remove ‘free-standing’.</t>
  </si>
  <si>
    <t>Location example should include rack since it’s a rack CDU. I.e "Location": {</t>
  </si>
  <si>
    <t>"Placement": {</t>
  </si>
  <si>
    <t>"Row": "North 1",</t>
  </si>
  <si>
    <t>“Rack”: “Rack #4”</t>
  </si>
  <si>
    <t>}</t>
  </si>
  <si>
    <t>Example response for Environment metrics should reflect cooling environments; CDU: supply/return temps for fws/tcs plus flow rates</t>
  </si>
  <si>
    <t>FilterType is missing definition</t>
  </si>
  <si>
    <t>Rope style (distance from x leak detection). Discrete sensor indicates leak, plus analog sensor to indicates distance along rope that leak was detected at.</t>
  </si>
  <si>
    <t>Non-discrete (standard sensor) to be part of leak detection</t>
  </si>
  <si>
    <t>Confirm coolingloop can have sensors for inline sensors as well as on coolingconnection.</t>
  </si>
  <si>
    <t>Amount Cooled by Air ("traditional") (%)</t>
  </si>
  <si>
    <t>Amount Cooled by Rack Door Heat Exchanger (%)</t>
  </si>
  <si>
    <t>Amount Cooled by "Direct-to-Chip" Cold Plate (%)</t>
  </si>
  <si>
    <t>Amount Cooled by "Other" Cold Plate (%)</t>
  </si>
  <si>
    <t>Amount Cooled by Single Phase Immersion (%)</t>
  </si>
  <si>
    <t>Amount Cooled by Two Phase Immersion (%)</t>
  </si>
  <si>
    <t>Temperature to the IT equipment (Min)</t>
  </si>
  <si>
    <t>Temperature to the IT equipment (Max)</t>
  </si>
  <si>
    <t>Rated temperature to the IT equipment</t>
  </si>
  <si>
    <t>Ttemperature from the IT equipment (Min)</t>
  </si>
  <si>
    <t>Temperature from the IT equipment (Max)</t>
  </si>
  <si>
    <t>Rated temperature from the IT equipment</t>
  </si>
  <si>
    <t>Pressure entering IT Cooling Side</t>
  </si>
  <si>
    <t>Pressure leaving IT Cooling Side</t>
  </si>
  <si>
    <t>Pressure drop on IT side</t>
  </si>
  <si>
    <t>89.000.00</t>
  </si>
  <si>
    <t>This is an example of how the Client-input datapoints will be used within the "calculating engine"</t>
  </si>
  <si>
    <r>
      <t>m</t>
    </r>
    <r>
      <rPr>
        <b/>
        <vertAlign val="superscript"/>
        <sz val="9"/>
        <color theme="1"/>
        <rFont val="Calibri (Body)"/>
      </rPr>
      <t>2</t>
    </r>
    <r>
      <rPr>
        <b/>
        <sz val="9"/>
        <color theme="1"/>
        <rFont val="Calibri"/>
        <family val="2"/>
        <scheme val="minor"/>
      </rPr>
      <t>/MW</t>
    </r>
  </si>
  <si>
    <t>m2/MW</t>
  </si>
  <si>
    <r>
      <t>m</t>
    </r>
    <r>
      <rPr>
        <b/>
        <vertAlign val="superscript"/>
        <sz val="12"/>
        <color theme="1"/>
        <rFont val="Calibri (Body)"/>
      </rPr>
      <t>2</t>
    </r>
    <r>
      <rPr>
        <b/>
        <sz val="12"/>
        <color theme="1"/>
        <rFont val="Calibri"/>
        <family val="2"/>
        <scheme val="minor"/>
      </rPr>
      <t>/MW</t>
    </r>
  </si>
  <si>
    <r>
      <t xml:space="preserve">What efficiency is being targeted? </t>
    </r>
    <r>
      <rPr>
        <i/>
        <sz val="12"/>
        <color theme="1"/>
        <rFont val="Aptos Display"/>
      </rPr>
      <t xml:space="preserve"> (Not including deductions for load fluctuation)</t>
    </r>
  </si>
  <si>
    <t>dt = 18.61</t>
  </si>
  <si>
    <t>dt = 28.81</t>
  </si>
  <si>
    <t>tons = flow x dt / 24</t>
  </si>
  <si>
    <t>24 tons = flow x dt</t>
  </si>
  <si>
    <t>1 megawatt = 3412141.6331279</t>
  </si>
  <si>
    <t>btuh</t>
  </si>
  <si>
    <t>15 MW = 15 × 3412141.6331279 Btu/h = 51182124.496919 Btu/h</t>
  </si>
  <si>
    <t>= flow * dt</t>
  </si>
  <si>
    <t>Typical Flow Range is 2650 to 7570 gpm</t>
  </si>
  <si>
    <t>lpm</t>
  </si>
  <si>
    <t>Included in Redfish Schema?</t>
  </si>
  <si>
    <t>Either 1, 2, 3, 4, or 5</t>
  </si>
  <si>
    <t>Either 20, 30, 0r 45</t>
  </si>
  <si>
    <t>ignore for now</t>
  </si>
  <si>
    <t>Either 2, 3, or 5</t>
  </si>
  <si>
    <t>returned from chart</t>
  </si>
  <si>
    <t>THIS IS  B + "DELTA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</si>
</sst>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8" formatCode="&quot;$&quot;#,##0.00_);[Red]\(&quot;$&quot;#,##0.00\)"/>
    <numFmt numFmtId="44" formatCode="_(&quot;$&quot;* #,##0.00_);_(&quot;$&quot;* \(#,##0.00\);_(&quot;$&quot;* &quot;-&quot;??_);_(@_)"/>
    <numFmt numFmtId="43" formatCode="_(* #,##0.00_);_(* \(#,##0.00\);_(* &quot;-&quot;??_);_(@_)"/>
    <numFmt numFmtId="164" formatCode="[$€-813]\ #,##0"/>
    <numFmt numFmtId="165" formatCode="&quot;$&quot;#,##0"/>
    <numFmt numFmtId="166" formatCode="_-[$£-809]* #,##0_-;\-[$£-809]* #,##0_-;_-[$£-809]* &quot;-&quot;??_-;_-@_-"/>
    <numFmt numFmtId="167" formatCode="_(* #,##0_);_(* \(#,##0\);_(* &quot;-&quot;??_);_(@_)"/>
    <numFmt numFmtId="168" formatCode="0.00000"/>
    <numFmt numFmtId="169" formatCode="_(&quot;$&quot;* #,##0_);_(&quot;$&quot;* \(#,##0\);_(&quot;$&quot;* &quot;-&quot;??_);_(@_)"/>
    <numFmt numFmtId="170" formatCode="0.0"/>
    <numFmt numFmtId="171" formatCode="yyyy\-mm\-dd;@"/>
    <numFmt numFmtId="172" formatCode="[$-F400]h:mm:ss\ AM/PM"/>
    <numFmt numFmtId="173" formatCode="h:mm;@"/>
    <numFmt numFmtId="174" formatCode="0.000"/>
    <numFmt numFmtId="175" formatCode="0.000000"/>
    <numFmt numFmtId="176" formatCode="0.0000"/>
  </numFmts>
  <fonts count="110">
    <font>
      <sz val="12"/>
      <color theme="1"/>
      <name val="Calibri"/>
      <family val="2"/>
      <scheme val="minor"/>
    </font>
    <font>
      <b/>
      <sz val="14"/>
      <color theme="1"/>
      <name val="Century Gothic"/>
      <family val="1"/>
    </font>
    <font>
      <sz val="9"/>
      <color theme="1"/>
      <name val="Calibri"/>
      <family val="2"/>
      <scheme val="minor"/>
    </font>
    <font>
      <sz val="9"/>
      <color rgb="FF666666"/>
      <name val="Helvetica Neue"/>
      <family val="2"/>
    </font>
    <font>
      <u/>
      <sz val="12"/>
      <color theme="10"/>
      <name val="Calibri"/>
      <family val="2"/>
      <scheme val="minor"/>
    </font>
    <font>
      <b/>
      <sz val="10"/>
      <color theme="1"/>
      <name val="Century Gothic"/>
      <family val="1"/>
    </font>
    <font>
      <b/>
      <u/>
      <sz val="10"/>
      <color theme="10"/>
      <name val="Century Gothic"/>
      <family val="1"/>
    </font>
    <font>
      <b/>
      <sz val="10"/>
      <color rgb="FF666666"/>
      <name val="Century Gothic"/>
      <family val="1"/>
    </font>
    <font>
      <sz val="12"/>
      <color theme="1"/>
      <name val="Calibri"/>
      <family val="2"/>
      <scheme val="minor"/>
    </font>
    <font>
      <vertAlign val="superscript"/>
      <sz val="9"/>
      <color rgb="FF666666"/>
      <name val="Helvetica Neue"/>
      <family val="2"/>
    </font>
    <font>
      <b/>
      <sz val="18"/>
      <color theme="1"/>
      <name val="Calibri"/>
      <family val="2"/>
      <scheme val="minor"/>
    </font>
    <font>
      <b/>
      <vertAlign val="superscript"/>
      <sz val="10"/>
      <color rgb="FF666666"/>
      <name val="Century Gothic"/>
      <family val="1"/>
    </font>
    <font>
      <b/>
      <sz val="14"/>
      <color theme="1"/>
      <name val="Calibri"/>
      <family val="2"/>
      <scheme val="minor"/>
    </font>
    <font>
      <sz val="12"/>
      <color theme="2"/>
      <name val="Calibri"/>
      <family val="2"/>
      <scheme val="minor"/>
    </font>
    <font>
      <sz val="12"/>
      <color theme="0"/>
      <name val="Calibri"/>
      <family val="2"/>
      <scheme val="minor"/>
    </font>
    <font>
      <sz val="10"/>
      <color theme="1"/>
      <name val="Arial"/>
      <family val="2"/>
    </font>
    <font>
      <sz val="10"/>
      <color theme="1"/>
      <name val="Century Gothic"/>
      <family val="1"/>
    </font>
    <font>
      <sz val="16"/>
      <color theme="1"/>
      <name val="Century Gothic"/>
      <family val="1"/>
    </font>
    <font>
      <b/>
      <sz val="18"/>
      <color theme="1"/>
      <name val="Century Gothic"/>
      <family val="1"/>
    </font>
    <font>
      <u/>
      <sz val="10"/>
      <color theme="10"/>
      <name val="Century Gothic"/>
      <family val="1"/>
    </font>
    <font>
      <sz val="10"/>
      <color rgb="FF666666"/>
      <name val="Century Gothic"/>
      <family val="1"/>
    </font>
    <font>
      <b/>
      <sz val="12"/>
      <color theme="1"/>
      <name val="Century Gothic"/>
      <family val="1"/>
    </font>
    <font>
      <sz val="16"/>
      <color theme="1"/>
      <name val="Calibri"/>
      <family val="2"/>
      <scheme val="minor"/>
    </font>
    <font>
      <b/>
      <sz val="16"/>
      <color theme="1"/>
      <name val="Calibri"/>
      <family val="2"/>
      <scheme val="minor"/>
    </font>
    <font>
      <sz val="12"/>
      <color theme="0" tint="-4.9989318521683403E-2"/>
      <name val="Calibri"/>
      <family val="2"/>
      <scheme val="minor"/>
    </font>
    <font>
      <sz val="12"/>
      <color theme="1"/>
      <name val="Century Gothic"/>
      <family val="1"/>
    </font>
    <font>
      <sz val="18"/>
      <color theme="1"/>
      <name val="Century Gothic"/>
      <family val="1"/>
    </font>
    <font>
      <b/>
      <sz val="10"/>
      <color rgb="FFFF0000"/>
      <name val="Century Gothic"/>
      <family val="1"/>
    </font>
    <font>
      <b/>
      <sz val="16"/>
      <color theme="1"/>
      <name val="Century Gothic"/>
      <family val="1"/>
    </font>
    <font>
      <i/>
      <sz val="10"/>
      <color theme="1"/>
      <name val="Century Gothic"/>
      <family val="1"/>
    </font>
    <font>
      <sz val="14.5"/>
      <color rgb="FF0D0D0D"/>
      <name val="Century Gothic"/>
      <family val="1"/>
    </font>
    <font>
      <b/>
      <sz val="12"/>
      <color rgb="FFFF0000"/>
      <name val="Century Gothic"/>
      <family val="1"/>
    </font>
    <font>
      <sz val="12"/>
      <color theme="1"/>
      <name val="Roboto"/>
    </font>
    <font>
      <sz val="12"/>
      <color theme="1"/>
      <name val="Arial"/>
      <family val="2"/>
    </font>
    <font>
      <sz val="12"/>
      <color rgb="FFFBF4EE"/>
      <name val="Calibri"/>
      <family val="2"/>
      <scheme val="minor"/>
    </font>
    <font>
      <sz val="10"/>
      <color rgb="FFFF0000"/>
      <name val="Century Gothic"/>
      <family val="1"/>
    </font>
    <font>
      <b/>
      <i/>
      <sz val="10"/>
      <color theme="1"/>
      <name val="Century Gothic"/>
      <family val="1"/>
    </font>
    <font>
      <i/>
      <sz val="12"/>
      <color theme="1"/>
      <name val="Century Gothic"/>
      <family val="1"/>
    </font>
    <font>
      <sz val="8"/>
      <name val="Calibri"/>
      <family val="2"/>
      <scheme val="minor"/>
    </font>
    <font>
      <b/>
      <sz val="12"/>
      <color rgb="FF000000"/>
      <name val="Century Gothic"/>
      <family val="1"/>
    </font>
    <font>
      <b/>
      <i/>
      <sz val="12"/>
      <color theme="1"/>
      <name val="Century Gothic"/>
      <family val="1"/>
    </font>
    <font>
      <sz val="12"/>
      <color theme="3" tint="0.79998168889431442"/>
      <name val="Calibri"/>
      <family val="2"/>
      <scheme val="minor"/>
    </font>
    <font>
      <b/>
      <sz val="14"/>
      <color rgb="FFFF0000"/>
      <name val="Calibri"/>
      <family val="2"/>
      <scheme val="minor"/>
    </font>
    <font>
      <sz val="12"/>
      <color rgb="FFFFF5FC"/>
      <name val="Calibri"/>
      <family val="2"/>
      <scheme val="minor"/>
    </font>
    <font>
      <sz val="12"/>
      <color rgb="FF000000"/>
      <name val="Century Gothic"/>
      <family val="1"/>
    </font>
    <font>
      <sz val="8"/>
      <color theme="1"/>
      <name val="Century Gothic"/>
      <family val="1"/>
    </font>
    <font>
      <i/>
      <sz val="8"/>
      <color rgb="FFFF0000"/>
      <name val="Century Gothic"/>
      <family val="1"/>
    </font>
    <font>
      <sz val="12"/>
      <color theme="1"/>
      <name val="Bookman Old Style"/>
      <family val="1"/>
    </font>
    <font>
      <i/>
      <vertAlign val="subscript"/>
      <sz val="12"/>
      <color theme="1"/>
      <name val="Century Gothic"/>
      <family val="1"/>
    </font>
    <font>
      <b/>
      <i/>
      <sz val="16"/>
      <color theme="1"/>
      <name val="Century Gothic"/>
      <family val="1"/>
    </font>
    <font>
      <u/>
      <sz val="9"/>
      <color theme="10"/>
      <name val="Calibri"/>
      <family val="2"/>
      <scheme val="minor"/>
    </font>
    <font>
      <sz val="11"/>
      <color theme="1"/>
      <name val="Baskerville Old Face"/>
    </font>
    <font>
      <b/>
      <vertAlign val="superscript"/>
      <sz val="14"/>
      <color theme="1"/>
      <name val="Calibri (Body)"/>
    </font>
    <font>
      <sz val="12"/>
      <color rgb="FFFF0000"/>
      <name val="Calibri"/>
      <family val="2"/>
      <scheme val="minor"/>
    </font>
    <font>
      <b/>
      <i/>
      <sz val="12"/>
      <color theme="1"/>
      <name val="Calibri"/>
      <family val="2"/>
      <scheme val="minor"/>
    </font>
    <font>
      <b/>
      <i/>
      <sz val="18"/>
      <color rgb="FFFF0000"/>
      <name val="Century Gothic"/>
      <family val="1"/>
    </font>
    <font>
      <sz val="18"/>
      <color rgb="FFFF0000"/>
      <name val="Goudy Old Style"/>
      <family val="1"/>
    </font>
    <font>
      <b/>
      <sz val="18"/>
      <color rgb="FFFF0000"/>
      <name val="Century Gothic"/>
      <family val="1"/>
    </font>
    <font>
      <b/>
      <sz val="14"/>
      <color rgb="FFFF0000"/>
      <name val="Century Gothic"/>
      <family val="1"/>
    </font>
    <font>
      <b/>
      <sz val="12"/>
      <color rgb="FFFFC000"/>
      <name val="Century Gothic"/>
      <family val="1"/>
    </font>
    <font>
      <sz val="10"/>
      <color rgb="FFFFC000"/>
      <name val="Century Gothic"/>
      <family val="1"/>
    </font>
    <font>
      <b/>
      <sz val="10"/>
      <color rgb="FFFFC000"/>
      <name val="Century Gothic"/>
      <family val="1"/>
    </font>
    <font>
      <b/>
      <sz val="12"/>
      <color theme="1"/>
      <name val="Calibri"/>
      <family val="2"/>
      <scheme val="minor"/>
    </font>
    <font>
      <b/>
      <sz val="12"/>
      <color theme="0" tint="-4.9989318521683403E-2"/>
      <name val="Calibri"/>
      <family val="2"/>
      <scheme val="minor"/>
    </font>
    <font>
      <b/>
      <sz val="14"/>
      <color rgb="FFFF0000"/>
      <name val="Calibri (Body)"/>
    </font>
    <font>
      <sz val="16"/>
      <color rgb="FF000000"/>
      <name val="Arial"/>
      <family val="2"/>
    </font>
    <font>
      <sz val="14"/>
      <color theme="1"/>
      <name val="Bookman Old Style"/>
      <family val="1"/>
    </font>
    <font>
      <b/>
      <i/>
      <sz val="12"/>
      <color rgb="FFFF0000"/>
      <name val="Calibri"/>
      <family val="2"/>
      <scheme val="minor"/>
    </font>
    <font>
      <sz val="12"/>
      <color theme="1"/>
      <name val="Baskerville Old Face"/>
    </font>
    <font>
      <i/>
      <sz val="12"/>
      <color theme="1"/>
      <name val="Baskerville Old Face"/>
    </font>
    <font>
      <i/>
      <sz val="12"/>
      <color rgb="FFFF0000"/>
      <name val="Goudy Old Style"/>
      <family val="1"/>
    </font>
    <font>
      <b/>
      <i/>
      <sz val="14"/>
      <color theme="1"/>
      <name val="Bookman Old Style"/>
      <family val="1"/>
    </font>
    <font>
      <b/>
      <i/>
      <sz val="12"/>
      <color rgb="FFFF0000"/>
      <name val="Goudy Old Style"/>
      <family val="1"/>
    </font>
    <font>
      <u/>
      <sz val="8"/>
      <color theme="10"/>
      <name val="Calibri"/>
      <family val="2"/>
      <scheme val="minor"/>
    </font>
    <font>
      <sz val="14"/>
      <color theme="1"/>
      <name val="Calibri"/>
      <family val="2"/>
      <scheme val="minor"/>
    </font>
    <font>
      <sz val="12"/>
      <color rgb="FFFFF0EF"/>
      <name val="Century Gothic"/>
      <family val="1"/>
    </font>
    <font>
      <b/>
      <i/>
      <sz val="12"/>
      <color rgb="FFC00000"/>
      <name val="Calibri"/>
      <family val="2"/>
      <scheme val="minor"/>
    </font>
    <font>
      <sz val="12"/>
      <color theme="1"/>
      <name val="Goudy Old Style"/>
      <family val="1"/>
    </font>
    <font>
      <b/>
      <i/>
      <sz val="20"/>
      <color rgb="FFC00000"/>
      <name val="Goudy Old Style"/>
      <family val="1"/>
    </font>
    <font>
      <b/>
      <sz val="12"/>
      <color rgb="FFC00000"/>
      <name val="Calibri (Body)"/>
    </font>
    <font>
      <sz val="12"/>
      <color theme="0"/>
      <name val="Century Gothic"/>
      <family val="1"/>
    </font>
    <font>
      <i/>
      <sz val="12"/>
      <color rgb="FFFF0000"/>
      <name val="Century Gothic"/>
      <family val="1"/>
    </font>
    <font>
      <i/>
      <sz val="10"/>
      <color rgb="FFFF0000"/>
      <name val="Century Gothic"/>
      <family val="1"/>
    </font>
    <font>
      <i/>
      <u/>
      <sz val="10"/>
      <color rgb="FFFF0000"/>
      <name val="Century Gothic"/>
      <family val="1"/>
    </font>
    <font>
      <b/>
      <i/>
      <sz val="12"/>
      <color rgb="FFC00000"/>
      <name val="Goudy Old Style"/>
      <family val="1"/>
    </font>
    <font>
      <b/>
      <i/>
      <sz val="12"/>
      <color rgb="FFC00000"/>
      <name val="Calibri (Body)"/>
    </font>
    <font>
      <b/>
      <i/>
      <sz val="18"/>
      <color rgb="FFC00000"/>
      <name val="Century Gothic"/>
      <family val="1"/>
    </font>
    <font>
      <b/>
      <i/>
      <sz val="16"/>
      <color rgb="FFC00000"/>
      <name val="Century Gothic"/>
      <family val="1"/>
    </font>
    <font>
      <b/>
      <i/>
      <sz val="12"/>
      <color rgb="FFC00000"/>
      <name val="Century Gothic"/>
      <family val="1"/>
    </font>
    <font>
      <i/>
      <sz val="12"/>
      <color theme="1"/>
      <name val="Calibri"/>
      <family val="2"/>
      <scheme val="minor"/>
    </font>
    <font>
      <sz val="10"/>
      <name val="Arial"/>
      <family val="2"/>
    </font>
    <font>
      <i/>
      <sz val="10"/>
      <color rgb="FFC00000"/>
      <name val="Calibri"/>
      <family val="2"/>
      <scheme val="minor"/>
    </font>
    <font>
      <i/>
      <sz val="12"/>
      <color rgb="FFC00000"/>
      <name val="Century Gothic"/>
      <family val="1"/>
    </font>
    <font>
      <sz val="18"/>
      <color rgb="FFC00000"/>
      <name val="Calibri"/>
      <family val="2"/>
      <scheme val="minor"/>
    </font>
    <font>
      <i/>
      <sz val="16"/>
      <color theme="1"/>
      <name val="Century Gothic"/>
      <family val="1"/>
    </font>
    <font>
      <i/>
      <sz val="9"/>
      <color rgb="FFC00000"/>
      <name val="Calibri"/>
      <family val="2"/>
      <scheme val="minor"/>
    </font>
    <font>
      <sz val="20"/>
      <color rgb="FFC00000"/>
      <name val="Calibri"/>
      <family val="2"/>
      <scheme val="minor"/>
    </font>
    <font>
      <b/>
      <sz val="11"/>
      <color theme="1"/>
      <name val="Calibri"/>
      <family val="2"/>
      <scheme val="minor"/>
    </font>
    <font>
      <sz val="11"/>
      <color theme="1"/>
      <name val="Calibri"/>
      <family val="2"/>
      <scheme val="minor"/>
    </font>
    <font>
      <sz val="11"/>
      <color theme="1"/>
      <name val="Arial"/>
      <family val="2"/>
    </font>
    <font>
      <sz val="16"/>
      <color theme="1"/>
      <name val="Courier New"/>
      <family val="1"/>
    </font>
    <font>
      <b/>
      <sz val="9"/>
      <color theme="1"/>
      <name val="Calibri"/>
      <family val="2"/>
      <scheme val="minor"/>
    </font>
    <font>
      <b/>
      <vertAlign val="superscript"/>
      <sz val="9"/>
      <color theme="1"/>
      <name val="Calibri (Body)"/>
    </font>
    <font>
      <sz val="10"/>
      <color theme="1"/>
      <name val="Calibri"/>
      <family val="2"/>
      <scheme val="minor"/>
    </font>
    <font>
      <b/>
      <sz val="10"/>
      <color theme="1"/>
      <name val="Calibri"/>
      <family val="2"/>
      <scheme val="minor"/>
    </font>
    <font>
      <b/>
      <vertAlign val="superscript"/>
      <sz val="12"/>
      <color theme="1"/>
      <name val="Calibri (Body)"/>
    </font>
    <font>
      <sz val="12"/>
      <color theme="1"/>
      <name val="Aptos Display"/>
    </font>
    <font>
      <i/>
      <sz val="12"/>
      <color theme="1"/>
      <name val="Aptos Display"/>
    </font>
    <font>
      <sz val="18"/>
      <color rgb="FF000000"/>
      <name val="Arial"/>
      <family val="2"/>
    </font>
    <font>
      <i/>
      <sz val="10"/>
      <color theme="1"/>
      <name val="Goudy Old Style"/>
      <family val="1"/>
    </font>
  </fonts>
  <fills count="4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0" tint="-0.499984740745262"/>
        <bgColor indexed="64"/>
      </patternFill>
    </fill>
    <fill>
      <patternFill patternType="solid">
        <fgColor theme="9" tint="0.79998168889431442"/>
        <bgColor indexed="64"/>
      </patternFill>
    </fill>
    <fill>
      <patternFill patternType="solid">
        <fgColor rgb="FFF8ECE4"/>
        <bgColor indexed="64"/>
      </patternFill>
    </fill>
    <fill>
      <patternFill patternType="solid">
        <fgColor theme="1" tint="0.499984740745262"/>
        <bgColor indexed="64"/>
      </patternFill>
    </fill>
    <fill>
      <patternFill patternType="solid">
        <fgColor rgb="FFFFFF00"/>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BF4EE"/>
        <bgColor indexed="64"/>
      </patternFill>
    </fill>
    <fill>
      <patternFill patternType="solid">
        <fgColor theme="3" tint="0.79998168889431442"/>
        <bgColor indexed="64"/>
      </patternFill>
    </fill>
    <fill>
      <patternFill patternType="solid">
        <fgColor rgb="FFD3FFA2"/>
        <bgColor indexed="64"/>
      </patternFill>
    </fill>
    <fill>
      <patternFill patternType="solid">
        <fgColor rgb="FFB9FAE8"/>
        <bgColor indexed="64"/>
      </patternFill>
    </fill>
    <fill>
      <patternFill patternType="solid">
        <fgColor rgb="FF7EFA83"/>
        <bgColor indexed="64"/>
      </patternFill>
    </fill>
    <fill>
      <patternFill patternType="solid">
        <fgColor rgb="FFEADAFF"/>
        <bgColor indexed="64"/>
      </patternFill>
    </fill>
    <fill>
      <patternFill patternType="solid">
        <fgColor rgb="FFFFDEEB"/>
        <bgColor indexed="64"/>
      </patternFill>
    </fill>
    <fill>
      <patternFill patternType="solid">
        <fgColor rgb="FFFFF0EF"/>
        <bgColor indexed="64"/>
      </patternFill>
    </fill>
    <fill>
      <patternFill patternType="solid">
        <fgColor rgb="FFFFF5FC"/>
        <bgColor indexed="64"/>
      </patternFill>
    </fill>
    <fill>
      <patternFill patternType="solid">
        <fgColor theme="9" tint="0.39997558519241921"/>
        <bgColor indexed="64"/>
      </patternFill>
    </fill>
    <fill>
      <patternFill patternType="solid">
        <fgColor rgb="FFCBFBAC"/>
        <bgColor indexed="64"/>
      </patternFill>
    </fill>
    <fill>
      <patternFill patternType="solid">
        <fgColor theme="0" tint="-0.249977111117893"/>
        <bgColor indexed="64"/>
      </patternFill>
    </fill>
    <fill>
      <patternFill patternType="solid">
        <fgColor rgb="FFAFBFC0"/>
        <bgColor indexed="64"/>
      </patternFill>
    </fill>
    <fill>
      <patternFill patternType="solid">
        <fgColor rgb="FFBCBFB2"/>
        <bgColor indexed="64"/>
      </patternFill>
    </fill>
    <fill>
      <patternFill patternType="solid">
        <fgColor rgb="FFD5E9EB"/>
        <bgColor indexed="64"/>
      </patternFill>
    </fill>
    <fill>
      <patternFill patternType="solid">
        <fgColor rgb="FFDEE2D4"/>
        <bgColor indexed="64"/>
      </patternFill>
    </fill>
    <fill>
      <patternFill patternType="solid">
        <fgColor rgb="FFD7DBCD"/>
        <bgColor indexed="64"/>
      </patternFill>
    </fill>
    <fill>
      <patternFill patternType="solid">
        <fgColor theme="0" tint="-0.14999847407452621"/>
        <bgColor indexed="64"/>
      </patternFill>
    </fill>
    <fill>
      <patternFill patternType="lightDown">
        <fgColor theme="9" tint="0.59996337778862885"/>
        <bgColor theme="9" tint="0.79995117038483843"/>
      </patternFill>
    </fill>
    <fill>
      <patternFill patternType="lightDown">
        <fgColor theme="4" tint="0.59996337778862885"/>
        <bgColor theme="8" tint="0.79995117038483843"/>
      </patternFill>
    </fill>
    <fill>
      <patternFill patternType="solid">
        <fgColor theme="2" tint="-9.9978637043366805E-2"/>
        <bgColor indexed="64"/>
      </patternFill>
    </fill>
    <fill>
      <patternFill patternType="solid">
        <fgColor rgb="FFF1EAFF"/>
        <bgColor indexed="64"/>
      </patternFill>
    </fill>
    <fill>
      <patternFill patternType="solid">
        <fgColor rgb="FFFFFFFF"/>
        <bgColor indexed="64"/>
      </patternFill>
    </fill>
    <fill>
      <patternFill patternType="solid">
        <fgColor rgb="FFD5FFB7"/>
        <bgColor indexed="64"/>
      </patternFill>
    </fill>
    <fill>
      <patternFill patternType="solid">
        <fgColor rgb="FFE9F9B7"/>
        <bgColor indexed="64"/>
      </patternFill>
    </fill>
    <fill>
      <patternFill patternType="solid">
        <fgColor rgb="FFDFEBEF"/>
        <bgColor indexed="64"/>
      </patternFill>
    </fill>
    <fill>
      <patternFill patternType="solid">
        <fgColor rgb="FFDCFFFF"/>
        <bgColor indexed="64"/>
      </patternFill>
    </fill>
    <fill>
      <patternFill patternType="solid">
        <fgColor rgb="FFFCF8FF"/>
        <bgColor indexed="64"/>
      </patternFill>
    </fill>
    <fill>
      <patternFill patternType="solid">
        <fgColor theme="6" tint="0.79998168889431442"/>
        <bgColor indexed="64"/>
      </patternFill>
    </fill>
    <fill>
      <patternFill patternType="solid">
        <fgColor rgb="FF92D050"/>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rgb="FFF4F500"/>
        <bgColor indexed="64"/>
      </patternFill>
    </fill>
    <fill>
      <patternFill patternType="solid">
        <fgColor rgb="FFFFC000"/>
        <bgColor indexed="64"/>
      </patternFill>
    </fill>
  </fills>
  <borders count="12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ashed">
        <color indexed="64"/>
      </left>
      <right style="dashed">
        <color indexed="64"/>
      </right>
      <top style="medium">
        <color indexed="64"/>
      </top>
      <bottom/>
      <diagonal/>
    </border>
    <border>
      <left style="dashed">
        <color indexed="64"/>
      </left>
      <right style="dashed">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dashed">
        <color indexed="64"/>
      </left>
      <right/>
      <top/>
      <bottom style="medium">
        <color indexed="64"/>
      </bottom>
      <diagonal/>
    </border>
    <border>
      <left style="thin">
        <color indexed="64"/>
      </left>
      <right style="medium">
        <color indexed="64"/>
      </right>
      <top/>
      <bottom style="medium">
        <color indexed="64"/>
      </bottom>
      <diagonal/>
    </border>
    <border>
      <left style="dashed">
        <color indexed="64"/>
      </left>
      <right/>
      <top/>
      <bottom/>
      <diagonal/>
    </border>
    <border>
      <left style="medium">
        <color indexed="64"/>
      </left>
      <right style="thin">
        <color indexed="64"/>
      </right>
      <top/>
      <bottom/>
      <diagonal/>
    </border>
    <border>
      <left style="thin">
        <color indexed="64"/>
      </left>
      <right style="thin">
        <color indexed="64"/>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rgb="FFFF0000"/>
      </left>
      <right/>
      <top style="double">
        <color rgb="FFFF0000"/>
      </top>
      <bottom/>
      <diagonal/>
    </border>
    <border>
      <left/>
      <right/>
      <top style="double">
        <color rgb="FFFF0000"/>
      </top>
      <bottom/>
      <diagonal/>
    </border>
    <border>
      <left/>
      <right style="double">
        <color rgb="FFFF0000"/>
      </right>
      <top style="double">
        <color rgb="FFFF0000"/>
      </top>
      <bottom/>
      <diagonal/>
    </border>
    <border>
      <left style="double">
        <color rgb="FFFF0000"/>
      </left>
      <right/>
      <top/>
      <bottom/>
      <diagonal/>
    </border>
    <border>
      <left/>
      <right style="double">
        <color rgb="FFFF0000"/>
      </right>
      <top/>
      <bottom/>
      <diagonal/>
    </border>
    <border>
      <left style="double">
        <color rgb="FFFF0000"/>
      </left>
      <right/>
      <top/>
      <bottom style="double">
        <color rgb="FFFF0000"/>
      </bottom>
      <diagonal/>
    </border>
    <border>
      <left/>
      <right/>
      <top/>
      <bottom style="double">
        <color rgb="FFFF0000"/>
      </bottom>
      <diagonal/>
    </border>
    <border>
      <left/>
      <right style="double">
        <color rgb="FFFF0000"/>
      </right>
      <top/>
      <bottom style="double">
        <color rgb="FFFF0000"/>
      </bottom>
      <diagonal/>
    </border>
    <border>
      <left style="medium">
        <color indexed="64"/>
      </left>
      <right/>
      <top style="dashed">
        <color indexed="64"/>
      </top>
      <bottom style="medium">
        <color indexed="64"/>
      </bottom>
      <diagonal/>
    </border>
    <border>
      <left/>
      <right/>
      <top style="dashed">
        <color indexed="64"/>
      </top>
      <bottom style="medium">
        <color indexed="64"/>
      </bottom>
      <diagonal/>
    </border>
    <border>
      <left/>
      <right style="medium">
        <color indexed="64"/>
      </right>
      <top style="dashed">
        <color indexed="64"/>
      </top>
      <bottom style="medium">
        <color indexed="64"/>
      </bottom>
      <diagonal/>
    </border>
    <border>
      <left style="double">
        <color rgb="FFFF0000"/>
      </left>
      <right/>
      <top style="double">
        <color rgb="FFFF0000"/>
      </top>
      <bottom style="double">
        <color rgb="FFFF0000"/>
      </bottom>
      <diagonal/>
    </border>
    <border>
      <left/>
      <right/>
      <top style="double">
        <color rgb="FFFF0000"/>
      </top>
      <bottom style="double">
        <color rgb="FFFF0000"/>
      </bottom>
      <diagonal/>
    </border>
    <border>
      <left/>
      <right style="double">
        <color rgb="FFFF0000"/>
      </right>
      <top style="double">
        <color rgb="FFFF0000"/>
      </top>
      <bottom style="double">
        <color rgb="FFFF0000"/>
      </bottom>
      <diagonal/>
    </border>
    <border>
      <left style="double">
        <color rgb="FFFF0000"/>
      </left>
      <right style="double">
        <color rgb="FFFF0000"/>
      </right>
      <top style="double">
        <color rgb="FFFF0000"/>
      </top>
      <bottom style="double">
        <color rgb="FFFF0000"/>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double">
        <color rgb="FFFF0000"/>
      </left>
      <right style="double">
        <color rgb="FFFF0000"/>
      </right>
      <top/>
      <bottom style="double">
        <color rgb="FFFF0000"/>
      </bottom>
      <diagonal/>
    </border>
    <border>
      <left style="dashDot">
        <color indexed="64"/>
      </left>
      <right/>
      <top style="medium">
        <color indexed="64"/>
      </top>
      <bottom/>
      <diagonal/>
    </border>
    <border>
      <left style="dashDot">
        <color indexed="64"/>
      </left>
      <right/>
      <top style="dashed">
        <color indexed="64"/>
      </top>
      <bottom style="medium">
        <color indexed="64"/>
      </bottom>
      <diagonal/>
    </border>
    <border>
      <left style="dashDot">
        <color indexed="64"/>
      </left>
      <right/>
      <top/>
      <bottom/>
      <diagonal/>
    </border>
    <border>
      <left style="dashDot">
        <color indexed="64"/>
      </left>
      <right/>
      <top/>
      <bottom style="medium">
        <color indexed="64"/>
      </bottom>
      <diagonal/>
    </border>
    <border>
      <left style="dashDotDot">
        <color indexed="64"/>
      </left>
      <right/>
      <top style="medium">
        <color indexed="64"/>
      </top>
      <bottom/>
      <diagonal/>
    </border>
    <border>
      <left style="dashDotDot">
        <color indexed="64"/>
      </left>
      <right/>
      <top style="dashed">
        <color indexed="64"/>
      </top>
      <bottom style="medium">
        <color indexed="64"/>
      </bottom>
      <diagonal/>
    </border>
    <border>
      <left style="dashDotDot">
        <color indexed="64"/>
      </left>
      <right/>
      <top/>
      <bottom/>
      <diagonal/>
    </border>
    <border>
      <left style="dashDotDot">
        <color indexed="64"/>
      </left>
      <right/>
      <top/>
      <bottom style="medium">
        <color indexed="64"/>
      </bottom>
      <diagonal/>
    </border>
    <border>
      <left/>
      <right style="dashDotDot">
        <color indexed="64"/>
      </right>
      <top style="medium">
        <color indexed="64"/>
      </top>
      <bottom/>
      <diagonal/>
    </border>
    <border>
      <left/>
      <right style="dashDotDot">
        <color indexed="64"/>
      </right>
      <top style="dashed">
        <color indexed="64"/>
      </top>
      <bottom style="medium">
        <color indexed="64"/>
      </bottom>
      <diagonal/>
    </border>
    <border>
      <left/>
      <right style="dashDotDot">
        <color indexed="64"/>
      </right>
      <top/>
      <bottom/>
      <diagonal/>
    </border>
    <border>
      <left/>
      <right style="dashDotDot">
        <color indexed="64"/>
      </right>
      <top/>
      <bottom style="medium">
        <color indexed="64"/>
      </bottom>
      <diagonal/>
    </border>
    <border>
      <left style="medium">
        <color indexed="64"/>
      </left>
      <right/>
      <top style="dashDotDot">
        <color indexed="64"/>
      </top>
      <bottom/>
      <diagonal/>
    </border>
    <border>
      <left style="dashDotDot">
        <color indexed="64"/>
      </left>
      <right/>
      <top style="dashDotDot">
        <color indexed="64"/>
      </top>
      <bottom/>
      <diagonal/>
    </border>
    <border>
      <left/>
      <right/>
      <top style="dashDotDot">
        <color indexed="64"/>
      </top>
      <bottom/>
      <diagonal/>
    </border>
    <border>
      <left/>
      <right style="dashDotDot">
        <color indexed="64"/>
      </right>
      <top style="dashDotDot">
        <color indexed="64"/>
      </top>
      <bottom/>
      <diagonal/>
    </border>
    <border>
      <left style="dashDot">
        <color indexed="64"/>
      </left>
      <right/>
      <top style="dashDotDot">
        <color indexed="64"/>
      </top>
      <bottom/>
      <diagonal/>
    </border>
    <border>
      <left/>
      <right style="medium">
        <color indexed="64"/>
      </right>
      <top style="dashDotDot">
        <color indexed="64"/>
      </top>
      <bottom/>
      <diagonal/>
    </border>
    <border>
      <left style="medium">
        <color indexed="64"/>
      </left>
      <right/>
      <top/>
      <bottom style="dashDotDot">
        <color indexed="64"/>
      </bottom>
      <diagonal/>
    </border>
    <border>
      <left style="dashDotDot">
        <color indexed="64"/>
      </left>
      <right/>
      <top/>
      <bottom style="dashDotDot">
        <color indexed="64"/>
      </bottom>
      <diagonal/>
    </border>
    <border>
      <left/>
      <right/>
      <top/>
      <bottom style="dashDotDot">
        <color indexed="64"/>
      </bottom>
      <diagonal/>
    </border>
    <border>
      <left/>
      <right style="dashDotDot">
        <color indexed="64"/>
      </right>
      <top/>
      <bottom style="dashDotDot">
        <color indexed="64"/>
      </bottom>
      <diagonal/>
    </border>
    <border>
      <left style="dashDot">
        <color indexed="64"/>
      </left>
      <right/>
      <top/>
      <bottom style="dashDotDot">
        <color indexed="64"/>
      </bottom>
      <diagonal/>
    </border>
    <border>
      <left/>
      <right style="medium">
        <color indexed="64"/>
      </right>
      <top/>
      <bottom style="dashDotDot">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double">
        <color rgb="FF0070C0"/>
      </left>
      <right/>
      <top style="double">
        <color rgb="FF0070C0"/>
      </top>
      <bottom/>
      <diagonal/>
    </border>
    <border>
      <left/>
      <right/>
      <top style="double">
        <color rgb="FF0070C0"/>
      </top>
      <bottom/>
      <diagonal/>
    </border>
    <border>
      <left/>
      <right style="double">
        <color rgb="FF0070C0"/>
      </right>
      <top style="double">
        <color rgb="FF0070C0"/>
      </top>
      <bottom/>
      <diagonal/>
    </border>
    <border>
      <left style="double">
        <color rgb="FF0070C0"/>
      </left>
      <right/>
      <top/>
      <bottom/>
      <diagonal/>
    </border>
    <border>
      <left/>
      <right style="double">
        <color rgb="FF0070C0"/>
      </right>
      <top/>
      <bottom/>
      <diagonal/>
    </border>
    <border>
      <left style="double">
        <color rgb="FF0070C0"/>
      </left>
      <right/>
      <top/>
      <bottom style="double">
        <color rgb="FF0070C0"/>
      </bottom>
      <diagonal/>
    </border>
    <border>
      <left/>
      <right/>
      <top/>
      <bottom style="double">
        <color rgb="FF0070C0"/>
      </bottom>
      <diagonal/>
    </border>
    <border>
      <left/>
      <right style="double">
        <color rgb="FF0070C0"/>
      </right>
      <top/>
      <bottom style="double">
        <color rgb="FF0070C0"/>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double">
        <color theme="8" tint="-0.24994659260841701"/>
      </left>
      <right/>
      <top style="double">
        <color theme="8" tint="-0.24994659260841701"/>
      </top>
      <bottom/>
      <diagonal/>
    </border>
    <border>
      <left/>
      <right/>
      <top style="double">
        <color theme="8" tint="-0.24994659260841701"/>
      </top>
      <bottom/>
      <diagonal/>
    </border>
    <border>
      <left/>
      <right style="double">
        <color theme="8" tint="-0.24994659260841701"/>
      </right>
      <top style="double">
        <color theme="8" tint="-0.24994659260841701"/>
      </top>
      <bottom/>
      <diagonal/>
    </border>
    <border>
      <left style="double">
        <color theme="8" tint="-0.24994659260841701"/>
      </left>
      <right/>
      <top/>
      <bottom/>
      <diagonal/>
    </border>
    <border>
      <left/>
      <right style="double">
        <color theme="8" tint="-0.24994659260841701"/>
      </right>
      <top/>
      <bottom/>
      <diagonal/>
    </border>
    <border>
      <left style="double">
        <color theme="8" tint="-0.24994659260841701"/>
      </left>
      <right/>
      <top/>
      <bottom style="double">
        <color theme="8" tint="-0.24994659260841701"/>
      </bottom>
      <diagonal/>
    </border>
    <border>
      <left/>
      <right/>
      <top/>
      <bottom style="double">
        <color theme="8" tint="-0.24994659260841701"/>
      </bottom>
      <diagonal/>
    </border>
    <border>
      <left/>
      <right style="double">
        <color theme="8" tint="-0.24994659260841701"/>
      </right>
      <top/>
      <bottom style="double">
        <color theme="8" tint="-0.24994659260841701"/>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6">
    <xf numFmtId="0" fontId="0" fillId="0" borderId="0"/>
    <xf numFmtId="0" fontId="4"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90" fillId="0" borderId="0"/>
  </cellStyleXfs>
  <cellXfs count="1451">
    <xf numFmtId="0" fontId="0" fillId="0" borderId="0" xfId="0"/>
    <xf numFmtId="0" fontId="0" fillId="2" borderId="0" xfId="0" applyFill="1" applyAlignment="1">
      <alignment wrapText="1"/>
    </xf>
    <xf numFmtId="0" fontId="5" fillId="0" borderId="0" xfId="0" applyFont="1" applyAlignment="1">
      <alignment wrapText="1"/>
    </xf>
    <xf numFmtId="0" fontId="3" fillId="2" borderId="5" xfId="0" applyFont="1" applyFill="1" applyBorder="1" applyAlignment="1">
      <alignment vertical="top" wrapText="1"/>
    </xf>
    <xf numFmtId="0" fontId="0" fillId="2" borderId="9" xfId="0" applyFill="1" applyBorder="1" applyAlignment="1">
      <alignment wrapText="1"/>
    </xf>
    <xf numFmtId="0" fontId="0" fillId="2" borderId="10" xfId="0" applyFill="1" applyBorder="1" applyAlignment="1">
      <alignment wrapText="1"/>
    </xf>
    <xf numFmtId="0" fontId="0" fillId="2" borderId="8" xfId="0" applyFill="1" applyBorder="1" applyAlignment="1">
      <alignment wrapText="1"/>
    </xf>
    <xf numFmtId="0" fontId="0" fillId="2" borderId="11" xfId="0" applyFill="1" applyBorder="1" applyAlignment="1">
      <alignment wrapText="1"/>
    </xf>
    <xf numFmtId="0" fontId="0" fillId="4" borderId="0" xfId="0" applyFill="1"/>
    <xf numFmtId="0" fontId="0" fillId="3" borderId="0" xfId="0" applyFill="1" applyAlignment="1">
      <alignment wrapText="1"/>
    </xf>
    <xf numFmtId="0" fontId="0" fillId="3" borderId="0" xfId="0" applyFill="1"/>
    <xf numFmtId="0" fontId="1" fillId="3" borderId="0" xfId="0" applyFont="1" applyFill="1" applyAlignment="1">
      <alignment wrapText="1"/>
    </xf>
    <xf numFmtId="14" fontId="0" fillId="2" borderId="0" xfId="0" applyNumberFormat="1" applyFill="1"/>
    <xf numFmtId="0" fontId="0" fillId="2" borderId="0" xfId="0" applyFill="1"/>
    <xf numFmtId="0" fontId="4" fillId="2" borderId="0" xfId="1" applyFill="1" applyAlignment="1">
      <alignment vertical="top" wrapText="1"/>
    </xf>
    <xf numFmtId="0" fontId="3" fillId="2" borderId="0" xfId="0" applyFont="1" applyFill="1" applyAlignment="1">
      <alignment vertical="top" wrapText="1"/>
    </xf>
    <xf numFmtId="0" fontId="2" fillId="2" borderId="0" xfId="0" applyFont="1" applyFill="1" applyAlignment="1">
      <alignment vertical="top" wrapText="1"/>
    </xf>
    <xf numFmtId="0" fontId="0" fillId="0" borderId="0" xfId="0" applyAlignment="1">
      <alignment horizontal="left"/>
    </xf>
    <xf numFmtId="0" fontId="0" fillId="3" borderId="0" xfId="0" applyFill="1" applyAlignment="1">
      <alignment horizontal="left" wrapText="1"/>
    </xf>
    <xf numFmtId="0" fontId="0" fillId="3" borderId="0" xfId="0" applyFill="1" applyAlignment="1">
      <alignment horizontal="left"/>
    </xf>
    <xf numFmtId="0" fontId="0" fillId="4" borderId="0" xfId="0" applyFill="1" applyAlignment="1">
      <alignment horizontal="left"/>
    </xf>
    <xf numFmtId="9" fontId="0" fillId="3" borderId="0" xfId="4" applyFont="1" applyFill="1"/>
    <xf numFmtId="9" fontId="0" fillId="2" borderId="0" xfId="4" applyFont="1" applyFill="1" applyAlignment="1">
      <alignment horizontal="right"/>
    </xf>
    <xf numFmtId="9" fontId="0" fillId="2" borderId="0" xfId="4" applyFont="1" applyFill="1"/>
    <xf numFmtId="49" fontId="0" fillId="2" borderId="0" xfId="4" applyNumberFormat="1" applyFont="1" applyFill="1" applyAlignment="1">
      <alignment horizontal="center" vertical="center"/>
    </xf>
    <xf numFmtId="49" fontId="0" fillId="3" borderId="0" xfId="4" applyNumberFormat="1" applyFont="1" applyFill="1" applyAlignment="1">
      <alignment horizontal="center" vertical="center"/>
    </xf>
    <xf numFmtId="9" fontId="0" fillId="3" borderId="0" xfId="4" applyFont="1" applyFill="1" applyAlignment="1">
      <alignment horizontal="right"/>
    </xf>
    <xf numFmtId="0" fontId="0" fillId="4" borderId="0" xfId="0" applyFill="1" applyAlignment="1">
      <alignment horizontal="right"/>
    </xf>
    <xf numFmtId="2" fontId="0" fillId="2" borderId="0" xfId="4" applyNumberFormat="1" applyFont="1" applyFill="1" applyAlignment="1">
      <alignment horizontal="right"/>
    </xf>
    <xf numFmtId="2" fontId="0" fillId="3" borderId="0" xfId="4" applyNumberFormat="1" applyFont="1" applyFill="1" applyAlignment="1">
      <alignment horizontal="right"/>
    </xf>
    <xf numFmtId="167" fontId="0" fillId="3" borderId="0" xfId="2" applyNumberFormat="1" applyFont="1" applyFill="1"/>
    <xf numFmtId="0" fontId="0" fillId="2" borderId="0" xfId="0"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2" fontId="0" fillId="2" borderId="0" xfId="0" applyNumberFormat="1" applyFill="1"/>
    <xf numFmtId="2" fontId="0" fillId="3" borderId="0" xfId="0" applyNumberFormat="1" applyFill="1"/>
    <xf numFmtId="168" fontId="0" fillId="4" borderId="0" xfId="0" applyNumberFormat="1" applyFill="1"/>
    <xf numFmtId="0" fontId="0" fillId="0" borderId="0" xfId="0" applyAlignment="1">
      <alignment horizontal="center" vertical="center"/>
    </xf>
    <xf numFmtId="0" fontId="0" fillId="6" borderId="0" xfId="0" applyFill="1"/>
    <xf numFmtId="2" fontId="0" fillId="6" borderId="0" xfId="0" applyNumberFormat="1" applyFill="1"/>
    <xf numFmtId="0" fontId="0" fillId="6" borderId="0" xfId="0" applyFill="1" applyAlignment="1">
      <alignment horizontal="center" vertical="center"/>
    </xf>
    <xf numFmtId="9" fontId="0" fillId="6" borderId="0" xfId="4" applyFont="1" applyFill="1"/>
    <xf numFmtId="2" fontId="0" fillId="6" borderId="0" xfId="4" applyNumberFormat="1" applyFont="1" applyFill="1" applyAlignment="1">
      <alignment horizontal="right"/>
    </xf>
    <xf numFmtId="9" fontId="0" fillId="6" borderId="0" xfId="4" applyFont="1" applyFill="1" applyAlignment="1">
      <alignment horizontal="right"/>
    </xf>
    <xf numFmtId="167" fontId="0" fillId="6" borderId="0" xfId="2" applyNumberFormat="1" applyFont="1" applyFill="1"/>
    <xf numFmtId="164" fontId="0" fillId="6" borderId="0" xfId="0" applyNumberFormat="1" applyFill="1"/>
    <xf numFmtId="165" fontId="0" fillId="6" borderId="0" xfId="0" applyNumberFormat="1" applyFill="1"/>
    <xf numFmtId="166" fontId="0" fillId="6" borderId="0" xfId="0" applyNumberFormat="1" applyFill="1"/>
    <xf numFmtId="169" fontId="0" fillId="6" borderId="0" xfId="3" applyNumberFormat="1" applyFont="1" applyFill="1"/>
    <xf numFmtId="14" fontId="0" fillId="6" borderId="0" xfId="0" applyNumberFormat="1" applyFill="1"/>
    <xf numFmtId="49" fontId="0" fillId="6" borderId="0" xfId="4" applyNumberFormat="1" applyFont="1" applyFill="1" applyAlignment="1">
      <alignment horizontal="center" vertical="center"/>
    </xf>
    <xf numFmtId="0" fontId="4" fillId="6" borderId="0" xfId="1" applyFill="1" applyAlignment="1">
      <alignment vertical="top" wrapText="1"/>
    </xf>
    <xf numFmtId="0" fontId="3" fillId="6" borderId="0" xfId="0" applyFont="1" applyFill="1" applyAlignment="1">
      <alignment vertical="top" wrapText="1"/>
    </xf>
    <xf numFmtId="0" fontId="3" fillId="6" borderId="0" xfId="0" applyFont="1" applyFill="1" applyAlignment="1">
      <alignment horizontal="center" vertical="center" wrapText="1"/>
    </xf>
    <xf numFmtId="0" fontId="3" fillId="2" borderId="5" xfId="0" applyFont="1" applyFill="1" applyBorder="1" applyAlignment="1">
      <alignment horizontal="center" vertical="center" wrapText="1"/>
    </xf>
    <xf numFmtId="0" fontId="3" fillId="2" borderId="0" xfId="0" applyFont="1" applyFill="1" applyAlignment="1">
      <alignment horizontal="center" vertical="center" wrapText="1"/>
    </xf>
    <xf numFmtId="0" fontId="2" fillId="2" borderId="0" xfId="0" applyFont="1" applyFill="1" applyAlignment="1">
      <alignment horizontal="center" vertical="center" wrapText="1"/>
    </xf>
    <xf numFmtId="164" fontId="0" fillId="2" borderId="0" xfId="0" applyNumberFormat="1" applyFill="1"/>
    <xf numFmtId="167" fontId="0" fillId="2" borderId="0" xfId="2" applyNumberFormat="1" applyFont="1" applyFill="1"/>
    <xf numFmtId="0" fontId="12" fillId="3" borderId="0" xfId="0" applyFont="1" applyFill="1"/>
    <xf numFmtId="0" fontId="0" fillId="7" borderId="0" xfId="0" applyFill="1" applyAlignment="1">
      <alignment horizontal="left"/>
    </xf>
    <xf numFmtId="0" fontId="0" fillId="7" borderId="0" xfId="0" applyFill="1"/>
    <xf numFmtId="2" fontId="0" fillId="7" borderId="0" xfId="0" applyNumberFormat="1" applyFill="1"/>
    <xf numFmtId="0" fontId="0" fillId="7" borderId="0" xfId="0" applyFill="1" applyAlignment="1">
      <alignment horizontal="center" vertical="center"/>
    </xf>
    <xf numFmtId="9" fontId="0" fillId="7" borderId="0" xfId="4" applyFont="1" applyFill="1"/>
    <xf numFmtId="2" fontId="0" fillId="7" borderId="0" xfId="4" applyNumberFormat="1" applyFont="1" applyFill="1" applyAlignment="1">
      <alignment horizontal="right"/>
    </xf>
    <xf numFmtId="9" fontId="0" fillId="7" borderId="0" xfId="4" applyFont="1" applyFill="1" applyAlignment="1">
      <alignment horizontal="right"/>
    </xf>
    <xf numFmtId="168" fontId="0" fillId="7" borderId="0" xfId="0" applyNumberFormat="1" applyFill="1"/>
    <xf numFmtId="0" fontId="0" fillId="7" borderId="0" xfId="0" applyFill="1" applyAlignment="1">
      <alignment horizontal="right"/>
    </xf>
    <xf numFmtId="0" fontId="0" fillId="3" borderId="0" xfId="0" applyFill="1" applyAlignment="1">
      <alignment vertical="center"/>
    </xf>
    <xf numFmtId="0" fontId="0" fillId="6" borderId="0" xfId="0" applyFill="1" applyAlignment="1">
      <alignment vertical="center"/>
    </xf>
    <xf numFmtId="0" fontId="0" fillId="7" borderId="0" xfId="0" applyFill="1" applyAlignment="1">
      <alignment horizontal="left" vertical="center"/>
    </xf>
    <xf numFmtId="0" fontId="0" fillId="7" borderId="0" xfId="0" applyFill="1" applyAlignment="1">
      <alignment vertical="center"/>
    </xf>
    <xf numFmtId="0" fontId="0" fillId="4" borderId="0" xfId="0" applyFill="1" applyAlignment="1">
      <alignment vertical="center"/>
    </xf>
    <xf numFmtId="0" fontId="0" fillId="2" borderId="0" xfId="0" applyFill="1" applyAlignment="1">
      <alignment horizontal="center"/>
    </xf>
    <xf numFmtId="0" fontId="13" fillId="9" borderId="0" xfId="0" applyFont="1" applyFill="1"/>
    <xf numFmtId="0" fontId="0" fillId="10" borderId="0" xfId="0" applyFill="1"/>
    <xf numFmtId="0" fontId="15" fillId="3" borderId="0" xfId="0" applyFont="1" applyFill="1"/>
    <xf numFmtId="0" fontId="15" fillId="10" borderId="0" xfId="0" applyFont="1" applyFill="1"/>
    <xf numFmtId="0" fontId="1" fillId="10" borderId="0" xfId="0" applyFont="1" applyFill="1"/>
    <xf numFmtId="0" fontId="14" fillId="3" borderId="0" xfId="0" applyFont="1" applyFill="1"/>
    <xf numFmtId="0" fontId="18" fillId="3" borderId="0" xfId="0" applyFont="1" applyFill="1" applyAlignment="1">
      <alignment vertical="center" wrapText="1"/>
    </xf>
    <xf numFmtId="0" fontId="21" fillId="11" borderId="0" xfId="0" applyFont="1" applyFill="1" applyAlignment="1">
      <alignment horizontal="left" vertical="top" wrapText="1"/>
    </xf>
    <xf numFmtId="0" fontId="0" fillId="0" borderId="0" xfId="0" applyAlignment="1">
      <alignment wrapText="1"/>
    </xf>
    <xf numFmtId="0" fontId="0" fillId="0" borderId="0" xfId="0" applyAlignment="1">
      <alignment horizontal="right"/>
    </xf>
    <xf numFmtId="0" fontId="16" fillId="5" borderId="0" xfId="0" applyFont="1" applyFill="1" applyAlignment="1">
      <alignment horizontal="right" wrapText="1"/>
    </xf>
    <xf numFmtId="0" fontId="24" fillId="2" borderId="0" xfId="0" applyFont="1" applyFill="1"/>
    <xf numFmtId="0" fontId="0" fillId="12" borderId="20" xfId="0" applyFill="1" applyBorder="1" applyAlignment="1">
      <alignment horizontal="right"/>
    </xf>
    <xf numFmtId="0" fontId="0" fillId="12" borderId="22" xfId="0" applyFill="1" applyBorder="1"/>
    <xf numFmtId="0" fontId="0" fillId="13" borderId="0" xfId="0" applyFill="1"/>
    <xf numFmtId="0" fontId="25" fillId="13" borderId="0" xfId="0" applyFont="1" applyFill="1"/>
    <xf numFmtId="0" fontId="18" fillId="13" borderId="0" xfId="0" applyFont="1" applyFill="1"/>
    <xf numFmtId="2" fontId="23" fillId="8" borderId="16" xfId="0" applyNumberFormat="1" applyFont="1" applyFill="1" applyBorder="1"/>
    <xf numFmtId="0" fontId="0" fillId="0" borderId="0" xfId="0" applyAlignment="1">
      <alignment horizontal="left" vertical="top"/>
    </xf>
    <xf numFmtId="0" fontId="0" fillId="0" borderId="0" xfId="0" applyAlignment="1">
      <alignment horizontal="left" vertical="top" wrapText="1"/>
    </xf>
    <xf numFmtId="0" fontId="16" fillId="12" borderId="18" xfId="0" applyFont="1" applyFill="1" applyBorder="1" applyAlignment="1">
      <alignment horizontal="left" vertical="top" wrapText="1"/>
    </xf>
    <xf numFmtId="0" fontId="16" fillId="12" borderId="23" xfId="0" applyFont="1" applyFill="1" applyBorder="1" applyAlignment="1">
      <alignment horizontal="left" vertical="top" wrapText="1"/>
    </xf>
    <xf numFmtId="0" fontId="21" fillId="12" borderId="20" xfId="0" applyFont="1" applyFill="1" applyBorder="1" applyAlignment="1">
      <alignment horizontal="left" vertical="top" wrapText="1"/>
    </xf>
    <xf numFmtId="0" fontId="21" fillId="12" borderId="22" xfId="0" applyFont="1" applyFill="1" applyBorder="1" applyAlignment="1">
      <alignment horizontal="left" vertical="top" wrapText="1"/>
    </xf>
    <xf numFmtId="0" fontId="21" fillId="14" borderId="20" xfId="0" applyFont="1" applyFill="1" applyBorder="1" applyAlignment="1">
      <alignment horizontal="left" vertical="top" wrapText="1"/>
    </xf>
    <xf numFmtId="0" fontId="21" fillId="15" borderId="20" xfId="0" applyFont="1" applyFill="1" applyBorder="1" applyAlignment="1">
      <alignment horizontal="left" vertical="top" wrapText="1"/>
    </xf>
    <xf numFmtId="0" fontId="16" fillId="15" borderId="23" xfId="0" applyFont="1" applyFill="1" applyBorder="1" applyAlignment="1">
      <alignment horizontal="left" vertical="top" wrapText="1"/>
    </xf>
    <xf numFmtId="0" fontId="25" fillId="0" borderId="0" xfId="0" applyFont="1"/>
    <xf numFmtId="0" fontId="30" fillId="0" borderId="0" xfId="0" applyFont="1"/>
    <xf numFmtId="0" fontId="25" fillId="14" borderId="17" xfId="0" applyFont="1" applyFill="1" applyBorder="1"/>
    <xf numFmtId="0" fontId="25" fillId="14" borderId="22" xfId="0" applyFont="1" applyFill="1" applyBorder="1"/>
    <xf numFmtId="0" fontId="25" fillId="14" borderId="19" xfId="0" applyFont="1" applyFill="1" applyBorder="1"/>
    <xf numFmtId="0" fontId="25" fillId="14" borderId="21" xfId="0" applyFont="1" applyFill="1" applyBorder="1"/>
    <xf numFmtId="0" fontId="25" fillId="14" borderId="24" xfId="0" applyFont="1" applyFill="1" applyBorder="1"/>
    <xf numFmtId="0" fontId="25" fillId="14" borderId="18" xfId="0" applyFont="1" applyFill="1" applyBorder="1"/>
    <xf numFmtId="0" fontId="25" fillId="14" borderId="23" xfId="0" applyFont="1" applyFill="1" applyBorder="1"/>
    <xf numFmtId="2" fontId="31" fillId="8" borderId="0" xfId="0" applyNumberFormat="1" applyFont="1" applyFill="1"/>
    <xf numFmtId="0" fontId="25" fillId="14" borderId="20" xfId="0" applyFont="1" applyFill="1" applyBorder="1" applyAlignment="1">
      <alignment horizontal="right"/>
    </xf>
    <xf numFmtId="0" fontId="25" fillId="14" borderId="20" xfId="0" applyFont="1" applyFill="1" applyBorder="1" applyAlignment="1">
      <alignment horizontal="right" vertical="center"/>
    </xf>
    <xf numFmtId="0" fontId="33" fillId="10" borderId="0" xfId="0" applyFont="1" applyFill="1"/>
    <xf numFmtId="0" fontId="32" fillId="10" borderId="0" xfId="0" applyFont="1" applyFill="1"/>
    <xf numFmtId="17" fontId="32" fillId="10" borderId="0" xfId="0" applyNumberFormat="1" applyFont="1" applyFill="1" applyAlignment="1">
      <alignment horizontal="left"/>
    </xf>
    <xf numFmtId="0" fontId="34" fillId="10" borderId="0" xfId="0" applyFont="1" applyFill="1"/>
    <xf numFmtId="0" fontId="16" fillId="14" borderId="0" xfId="0" applyFont="1" applyFill="1" applyAlignment="1">
      <alignment horizontal="left" vertical="top" wrapText="1"/>
    </xf>
    <xf numFmtId="0" fontId="5" fillId="11" borderId="2" xfId="0" applyFont="1" applyFill="1" applyBorder="1" applyAlignment="1">
      <alignment horizontal="left" wrapText="1"/>
    </xf>
    <xf numFmtId="0" fontId="5" fillId="11" borderId="2" xfId="0" applyFont="1" applyFill="1" applyBorder="1" applyAlignment="1">
      <alignment horizontal="right" wrapText="1"/>
    </xf>
    <xf numFmtId="0" fontId="16" fillId="11" borderId="0" xfId="0" applyFont="1" applyFill="1" applyAlignment="1">
      <alignment horizontal="left" vertical="top" wrapText="1"/>
    </xf>
    <xf numFmtId="0" fontId="21" fillId="15" borderId="17" xfId="0" applyFont="1" applyFill="1" applyBorder="1" applyAlignment="1">
      <alignment horizontal="left" vertical="top" wrapText="1"/>
    </xf>
    <xf numFmtId="0" fontId="16" fillId="15" borderId="18" xfId="0" applyFont="1" applyFill="1" applyBorder="1" applyAlignment="1">
      <alignment horizontal="left" vertical="top" wrapText="1"/>
    </xf>
    <xf numFmtId="0" fontId="37" fillId="15" borderId="20" xfId="0" applyFont="1" applyFill="1" applyBorder="1" applyAlignment="1">
      <alignment horizontal="right" vertical="top" wrapText="1"/>
    </xf>
    <xf numFmtId="0" fontId="37" fillId="15" borderId="22" xfId="0" applyFont="1" applyFill="1" applyBorder="1" applyAlignment="1">
      <alignment horizontal="right" vertical="top" wrapText="1"/>
    </xf>
    <xf numFmtId="0" fontId="16" fillId="17" borderId="18" xfId="0" applyFont="1" applyFill="1" applyBorder="1" applyAlignment="1">
      <alignment horizontal="left" vertical="top" wrapText="1"/>
    </xf>
    <xf numFmtId="0" fontId="16" fillId="17" borderId="0" xfId="0" applyFont="1" applyFill="1" applyAlignment="1">
      <alignment horizontal="left" vertical="top" wrapText="1"/>
    </xf>
    <xf numFmtId="0" fontId="16" fillId="17" borderId="23" xfId="0" applyFont="1" applyFill="1" applyBorder="1" applyAlignment="1">
      <alignment horizontal="left" vertical="top" wrapText="1"/>
    </xf>
    <xf numFmtId="0" fontId="21" fillId="17" borderId="17" xfId="0" applyFont="1" applyFill="1" applyBorder="1" applyAlignment="1">
      <alignment horizontal="left" vertical="top" wrapText="1"/>
    </xf>
    <xf numFmtId="0" fontId="21" fillId="17" borderId="20" xfId="0" applyFont="1" applyFill="1" applyBorder="1" applyAlignment="1">
      <alignment horizontal="left" vertical="top" wrapText="1"/>
    </xf>
    <xf numFmtId="0" fontId="19" fillId="18" borderId="23" xfId="1" applyFont="1" applyFill="1" applyBorder="1" applyAlignment="1">
      <alignment horizontal="left" vertical="top" wrapText="1"/>
    </xf>
    <xf numFmtId="0" fontId="19" fillId="18" borderId="23" xfId="1" applyFont="1" applyFill="1" applyBorder="1" applyAlignment="1">
      <alignment horizontal="right" vertical="top" wrapText="1"/>
    </xf>
    <xf numFmtId="0" fontId="16" fillId="19" borderId="18" xfId="0" applyFont="1" applyFill="1" applyBorder="1" applyAlignment="1">
      <alignment horizontal="left" vertical="top" wrapText="1"/>
    </xf>
    <xf numFmtId="0" fontId="16" fillId="19" borderId="23" xfId="0" applyFont="1" applyFill="1" applyBorder="1" applyAlignment="1">
      <alignment horizontal="left" vertical="top" wrapText="1"/>
    </xf>
    <xf numFmtId="0" fontId="16" fillId="19" borderId="19" xfId="0" applyFont="1" applyFill="1" applyBorder="1" applyAlignment="1">
      <alignment horizontal="right" vertical="top" wrapText="1"/>
    </xf>
    <xf numFmtId="0" fontId="16" fillId="19" borderId="21" xfId="0" applyFont="1" applyFill="1" applyBorder="1" applyAlignment="1">
      <alignment horizontal="right" vertical="top" wrapText="1"/>
    </xf>
    <xf numFmtId="0" fontId="16" fillId="19" borderId="24" xfId="0" applyFont="1" applyFill="1" applyBorder="1" applyAlignment="1">
      <alignment horizontal="right" vertical="top" wrapText="1"/>
    </xf>
    <xf numFmtId="0" fontId="16" fillId="19" borderId="18" xfId="0" applyFont="1" applyFill="1" applyBorder="1" applyAlignment="1">
      <alignment horizontal="center" vertical="top" wrapText="1"/>
    </xf>
    <xf numFmtId="0" fontId="16" fillId="19" borderId="23" xfId="0" applyFont="1" applyFill="1" applyBorder="1" applyAlignment="1">
      <alignment horizontal="center" vertical="top" wrapText="1"/>
    </xf>
    <xf numFmtId="0" fontId="16" fillId="18" borderId="23" xfId="0" applyFont="1" applyFill="1" applyBorder="1" applyAlignment="1">
      <alignment horizontal="center" vertical="top" wrapText="1"/>
    </xf>
    <xf numFmtId="0" fontId="16" fillId="15" borderId="18" xfId="0" applyFont="1" applyFill="1" applyBorder="1" applyAlignment="1">
      <alignment horizontal="right" vertical="top" wrapText="1"/>
    </xf>
    <xf numFmtId="0" fontId="16" fillId="15" borderId="18" xfId="0" applyFont="1" applyFill="1" applyBorder="1" applyAlignment="1">
      <alignment horizontal="center" vertical="top" wrapText="1"/>
    </xf>
    <xf numFmtId="0" fontId="16" fillId="11" borderId="18" xfId="0" applyFont="1" applyFill="1" applyBorder="1" applyAlignment="1">
      <alignment horizontal="center" vertical="top" wrapText="1"/>
    </xf>
    <xf numFmtId="49" fontId="16" fillId="5" borderId="18" xfId="0" applyNumberFormat="1" applyFont="1" applyFill="1" applyBorder="1" applyAlignment="1">
      <alignment horizontal="right" vertical="top" wrapText="1"/>
    </xf>
    <xf numFmtId="49" fontId="16" fillId="5" borderId="19" xfId="0" applyNumberFormat="1" applyFont="1" applyFill="1" applyBorder="1" applyAlignment="1">
      <alignment horizontal="right" vertical="top" wrapText="1"/>
    </xf>
    <xf numFmtId="0" fontId="16" fillId="11" borderId="0" xfId="0" applyFont="1" applyFill="1" applyAlignment="1">
      <alignment horizontal="center" vertical="top" wrapText="1"/>
    </xf>
    <xf numFmtId="49" fontId="16" fillId="5" borderId="21" xfId="0" applyNumberFormat="1" applyFont="1" applyFill="1" applyBorder="1" applyAlignment="1">
      <alignment horizontal="right" vertical="top" wrapText="1"/>
    </xf>
    <xf numFmtId="0" fontId="16" fillId="15" borderId="23" xfId="0" applyFont="1" applyFill="1" applyBorder="1" applyAlignment="1">
      <alignment horizontal="right" vertical="top" wrapText="1"/>
    </xf>
    <xf numFmtId="0" fontId="16" fillId="15" borderId="23" xfId="0" applyFont="1" applyFill="1" applyBorder="1" applyAlignment="1">
      <alignment horizontal="center" vertical="top" wrapText="1"/>
    </xf>
    <xf numFmtId="0" fontId="16" fillId="11" borderId="23" xfId="0" applyFont="1" applyFill="1" applyBorder="1" applyAlignment="1">
      <alignment horizontal="center" vertical="top" wrapText="1"/>
    </xf>
    <xf numFmtId="49" fontId="16" fillId="5" borderId="23" xfId="0" applyNumberFormat="1" applyFont="1" applyFill="1" applyBorder="1" applyAlignment="1">
      <alignment horizontal="right" vertical="top" wrapText="1"/>
    </xf>
    <xf numFmtId="49" fontId="16" fillId="5" borderId="24" xfId="0" applyNumberFormat="1" applyFont="1" applyFill="1" applyBorder="1" applyAlignment="1">
      <alignment horizontal="right" vertical="top" wrapText="1"/>
    </xf>
    <xf numFmtId="0" fontId="16" fillId="12" borderId="18" xfId="0" applyFont="1" applyFill="1" applyBorder="1" applyAlignment="1">
      <alignment horizontal="right" vertical="top" wrapText="1"/>
    </xf>
    <xf numFmtId="0" fontId="16" fillId="12" borderId="18" xfId="0" applyFont="1" applyFill="1" applyBorder="1" applyAlignment="1">
      <alignment horizontal="center" vertical="top" wrapText="1"/>
    </xf>
    <xf numFmtId="49" fontId="16" fillId="12" borderId="18" xfId="0" applyNumberFormat="1" applyFont="1" applyFill="1" applyBorder="1" applyAlignment="1">
      <alignment horizontal="right" vertical="top" wrapText="1"/>
    </xf>
    <xf numFmtId="49" fontId="16" fillId="12" borderId="19" xfId="0" applyNumberFormat="1" applyFont="1" applyFill="1" applyBorder="1" applyAlignment="1">
      <alignment horizontal="right" vertical="top" wrapText="1"/>
    </xf>
    <xf numFmtId="49" fontId="16" fillId="12" borderId="21" xfId="0" applyNumberFormat="1" applyFont="1" applyFill="1" applyBorder="1" applyAlignment="1">
      <alignment horizontal="right" vertical="top" wrapText="1"/>
    </xf>
    <xf numFmtId="49" fontId="36" fillId="12" borderId="21" xfId="0" applyNumberFormat="1" applyFont="1" applyFill="1" applyBorder="1" applyAlignment="1">
      <alignment horizontal="right" vertical="top" wrapText="1"/>
    </xf>
    <xf numFmtId="0" fontId="16" fillId="12" borderId="23" xfId="0" applyFont="1" applyFill="1" applyBorder="1" applyAlignment="1">
      <alignment horizontal="right" vertical="top" wrapText="1"/>
    </xf>
    <xf numFmtId="0" fontId="16" fillId="12" borderId="23" xfId="0" applyFont="1" applyFill="1" applyBorder="1" applyAlignment="1">
      <alignment horizontal="center" vertical="top" wrapText="1"/>
    </xf>
    <xf numFmtId="49" fontId="36" fillId="12" borderId="24" xfId="0" applyNumberFormat="1" applyFont="1" applyFill="1" applyBorder="1" applyAlignment="1">
      <alignment horizontal="right" vertical="top" wrapText="1"/>
    </xf>
    <xf numFmtId="0" fontId="16" fillId="14" borderId="0" xfId="0" applyFont="1" applyFill="1" applyAlignment="1">
      <alignment horizontal="right" vertical="top" wrapText="1"/>
    </xf>
    <xf numFmtId="0" fontId="16" fillId="14" borderId="0" xfId="0" applyFont="1" applyFill="1" applyAlignment="1">
      <alignment horizontal="center" vertical="top" wrapText="1"/>
    </xf>
    <xf numFmtId="49" fontId="16" fillId="14" borderId="0" xfId="0" applyNumberFormat="1" applyFont="1" applyFill="1" applyAlignment="1">
      <alignment horizontal="right" vertical="top" wrapText="1"/>
    </xf>
    <xf numFmtId="49" fontId="16" fillId="14" borderId="21" xfId="0" applyNumberFormat="1" applyFont="1" applyFill="1" applyBorder="1" applyAlignment="1">
      <alignment horizontal="right" vertical="top" wrapText="1"/>
    </xf>
    <xf numFmtId="49" fontId="36" fillId="14" borderId="21" xfId="0" applyNumberFormat="1" applyFont="1" applyFill="1" applyBorder="1" applyAlignment="1">
      <alignment horizontal="right" vertical="top" wrapText="1"/>
    </xf>
    <xf numFmtId="49" fontId="16" fillId="15" borderId="21" xfId="0" applyNumberFormat="1" applyFont="1" applyFill="1" applyBorder="1" applyAlignment="1">
      <alignment horizontal="right" vertical="top" wrapText="1"/>
    </xf>
    <xf numFmtId="49" fontId="36" fillId="15" borderId="21" xfId="0" applyNumberFormat="1"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18" xfId="0" applyFont="1" applyFill="1" applyBorder="1" applyAlignment="1">
      <alignment horizontal="center" vertical="top" wrapText="1"/>
    </xf>
    <xf numFmtId="49" fontId="16" fillId="17" borderId="18" xfId="0" applyNumberFormat="1" applyFont="1" applyFill="1" applyBorder="1" applyAlignment="1">
      <alignment horizontal="right" vertical="top" wrapText="1"/>
    </xf>
    <xf numFmtId="49" fontId="16" fillId="17" borderId="19" xfId="0" applyNumberFormat="1" applyFont="1" applyFill="1" applyBorder="1" applyAlignment="1">
      <alignment horizontal="right" vertical="top" wrapText="1"/>
    </xf>
    <xf numFmtId="0" fontId="16" fillId="17" borderId="0" xfId="0" applyFont="1" applyFill="1" applyAlignment="1">
      <alignment horizontal="right" vertical="top" wrapText="1"/>
    </xf>
    <xf numFmtId="0" fontId="16" fillId="17" borderId="0" xfId="0" applyFont="1" applyFill="1" applyAlignment="1">
      <alignment horizontal="center" vertical="top" wrapText="1"/>
    </xf>
    <xf numFmtId="49" fontId="16" fillId="17" borderId="0" xfId="0" applyNumberFormat="1" applyFont="1" applyFill="1" applyAlignment="1">
      <alignment horizontal="right" vertical="top" wrapText="1"/>
    </xf>
    <xf numFmtId="49" fontId="16" fillId="17" borderId="21" xfId="0" applyNumberFormat="1" applyFont="1" applyFill="1" applyBorder="1" applyAlignment="1">
      <alignment horizontal="right" vertical="top" wrapText="1"/>
    </xf>
    <xf numFmtId="0" fontId="20" fillId="17" borderId="0" xfId="0" applyFont="1" applyFill="1" applyAlignment="1">
      <alignment horizontal="center" vertical="top" wrapText="1"/>
    </xf>
    <xf numFmtId="0" fontId="16" fillId="17" borderId="23" xfId="0" applyFont="1" applyFill="1" applyBorder="1" applyAlignment="1">
      <alignment horizontal="right" vertical="top" wrapText="1"/>
    </xf>
    <xf numFmtId="0" fontId="20" fillId="17" borderId="23" xfId="0" applyFont="1" applyFill="1" applyBorder="1" applyAlignment="1">
      <alignment horizontal="center" vertical="top" wrapText="1"/>
    </xf>
    <xf numFmtId="49" fontId="16" fillId="17" borderId="23" xfId="0" applyNumberFormat="1" applyFont="1" applyFill="1" applyBorder="1" applyAlignment="1">
      <alignment horizontal="right" vertical="top" wrapText="1"/>
    </xf>
    <xf numFmtId="49" fontId="16" fillId="17" borderId="24" xfId="0" applyNumberFormat="1" applyFont="1" applyFill="1" applyBorder="1" applyAlignment="1">
      <alignment horizontal="right" vertical="top" wrapText="1"/>
    </xf>
    <xf numFmtId="49" fontId="16" fillId="18" borderId="21" xfId="0" applyNumberFormat="1" applyFont="1" applyFill="1" applyBorder="1" applyAlignment="1">
      <alignment horizontal="right" vertical="top" wrapText="1"/>
    </xf>
    <xf numFmtId="49" fontId="16" fillId="18" borderId="23" xfId="0" applyNumberFormat="1" applyFont="1" applyFill="1" applyBorder="1" applyAlignment="1">
      <alignment horizontal="right" vertical="top" wrapText="1"/>
    </xf>
    <xf numFmtId="49" fontId="16" fillId="18" borderId="24" xfId="0" applyNumberFormat="1" applyFont="1" applyFill="1" applyBorder="1" applyAlignment="1">
      <alignment horizontal="right" vertical="top" wrapText="1"/>
    </xf>
    <xf numFmtId="0" fontId="25" fillId="0" borderId="0" xfId="0" applyFont="1" applyAlignment="1">
      <alignment horizontal="left" vertical="top"/>
    </xf>
    <xf numFmtId="0" fontId="25" fillId="0" borderId="0" xfId="0" applyFont="1" applyAlignment="1">
      <alignment horizontal="left" vertical="top" wrapText="1"/>
    </xf>
    <xf numFmtId="0" fontId="25" fillId="0" borderId="0" xfId="0" applyFont="1" applyAlignment="1">
      <alignment wrapText="1"/>
    </xf>
    <xf numFmtId="0" fontId="25" fillId="0" borderId="0" xfId="0" applyFont="1" applyAlignment="1">
      <alignment horizontal="right"/>
    </xf>
    <xf numFmtId="0" fontId="25" fillId="0" borderId="31" xfId="0" applyFont="1" applyBorder="1"/>
    <xf numFmtId="0" fontId="21" fillId="18" borderId="20" xfId="0" applyFont="1" applyFill="1" applyBorder="1" applyAlignment="1">
      <alignment horizontal="left" vertical="top"/>
    </xf>
    <xf numFmtId="0" fontId="21" fillId="3" borderId="20" xfId="0" applyFont="1" applyFill="1" applyBorder="1" applyAlignment="1">
      <alignment horizontal="left" vertical="top" wrapText="1"/>
    </xf>
    <xf numFmtId="0" fontId="16" fillId="3" borderId="0" xfId="0" applyFont="1" applyFill="1" applyAlignment="1">
      <alignment horizontal="left" vertical="top" wrapText="1"/>
    </xf>
    <xf numFmtId="0" fontId="21" fillId="3" borderId="0" xfId="0" applyFont="1" applyFill="1" applyAlignment="1">
      <alignment horizontal="left" vertical="top" wrapText="1"/>
    </xf>
    <xf numFmtId="0" fontId="16" fillId="18" borderId="23" xfId="0" applyFont="1" applyFill="1" applyBorder="1" applyAlignment="1">
      <alignment horizontal="right" vertical="top" wrapText="1"/>
    </xf>
    <xf numFmtId="0" fontId="16" fillId="20" borderId="18" xfId="0" applyFont="1" applyFill="1" applyBorder="1" applyAlignment="1">
      <alignment horizontal="right" vertical="top" wrapText="1"/>
    </xf>
    <xf numFmtId="0" fontId="16" fillId="20" borderId="18" xfId="0" applyFont="1" applyFill="1" applyBorder="1" applyAlignment="1">
      <alignment horizontal="center" vertical="top" wrapText="1"/>
    </xf>
    <xf numFmtId="49" fontId="16" fillId="20" borderId="19" xfId="0" applyNumberFormat="1" applyFont="1" applyFill="1" applyBorder="1" applyAlignment="1">
      <alignment horizontal="right" vertical="top" wrapText="1"/>
    </xf>
    <xf numFmtId="49" fontId="16" fillId="20" borderId="21" xfId="0" applyNumberFormat="1" applyFont="1" applyFill="1" applyBorder="1" applyAlignment="1">
      <alignment horizontal="right" vertical="top" wrapText="1"/>
    </xf>
    <xf numFmtId="0" fontId="16" fillId="20" borderId="23" xfId="0" applyFont="1" applyFill="1" applyBorder="1" applyAlignment="1">
      <alignment horizontal="right" vertical="top" wrapText="1"/>
    </xf>
    <xf numFmtId="0" fontId="16" fillId="20" borderId="23" xfId="0" applyFont="1" applyFill="1" applyBorder="1" applyAlignment="1">
      <alignment horizontal="center" vertical="top" wrapText="1"/>
    </xf>
    <xf numFmtId="49" fontId="16" fillId="20" borderId="24" xfId="0" applyNumberFormat="1" applyFont="1" applyFill="1" applyBorder="1" applyAlignment="1">
      <alignment horizontal="right" vertical="top" wrapText="1"/>
    </xf>
    <xf numFmtId="0" fontId="16" fillId="5" borderId="18" xfId="0" applyFont="1" applyFill="1" applyBorder="1" applyAlignment="1">
      <alignment horizontal="right" vertical="top" wrapText="1"/>
    </xf>
    <xf numFmtId="0" fontId="16" fillId="5" borderId="23" xfId="0" applyFont="1" applyFill="1" applyBorder="1" applyAlignment="1">
      <alignment horizontal="right" vertical="top" wrapText="1"/>
    </xf>
    <xf numFmtId="0" fontId="29" fillId="12" borderId="23" xfId="0" applyFont="1" applyFill="1" applyBorder="1" applyAlignment="1">
      <alignment horizontal="right" vertical="top" wrapText="1"/>
    </xf>
    <xf numFmtId="170" fontId="16" fillId="14" borderId="0" xfId="0" applyNumberFormat="1" applyFont="1" applyFill="1" applyAlignment="1">
      <alignment horizontal="right" vertical="top" wrapText="1"/>
    </xf>
    <xf numFmtId="0" fontId="29" fillId="14" borderId="0" xfId="0" applyFont="1" applyFill="1" applyAlignment="1">
      <alignment horizontal="right" vertical="top" wrapText="1"/>
    </xf>
    <xf numFmtId="0" fontId="25" fillId="17" borderId="0" xfId="0" applyFont="1" applyFill="1" applyAlignment="1">
      <alignment horizontal="right" vertical="top"/>
    </xf>
    <xf numFmtId="0" fontId="16" fillId="19" borderId="18" xfId="0" applyFont="1" applyFill="1" applyBorder="1" applyAlignment="1">
      <alignment horizontal="right" vertical="top" wrapText="1"/>
    </xf>
    <xf numFmtId="0" fontId="16" fillId="19" borderId="23" xfId="0" applyFont="1" applyFill="1" applyBorder="1" applyAlignment="1">
      <alignment horizontal="right" vertical="top" wrapText="1"/>
    </xf>
    <xf numFmtId="0" fontId="25" fillId="0" borderId="0" xfId="0" applyFont="1" applyAlignment="1">
      <alignment horizontal="right" vertical="top"/>
    </xf>
    <xf numFmtId="0" fontId="16" fillId="11" borderId="0" xfId="0" applyFont="1" applyFill="1" applyAlignment="1">
      <alignment horizontal="right" vertical="top" wrapText="1"/>
    </xf>
    <xf numFmtId="0" fontId="27" fillId="11" borderId="0" xfId="0" applyFont="1" applyFill="1" applyAlignment="1">
      <alignment horizontal="right" vertical="top" wrapText="1"/>
    </xf>
    <xf numFmtId="0" fontId="16" fillId="11" borderId="0" xfId="0" quotePrefix="1" applyFont="1" applyFill="1" applyAlignment="1">
      <alignment horizontal="right" vertical="top" wrapText="1"/>
    </xf>
    <xf numFmtId="0" fontId="16" fillId="3" borderId="0" xfId="0" applyFont="1" applyFill="1" applyAlignment="1">
      <alignment horizontal="right" vertical="top" wrapText="1"/>
    </xf>
    <xf numFmtId="0" fontId="0" fillId="0" borderId="0" xfId="0" applyAlignment="1">
      <alignment horizontal="right" vertical="top"/>
    </xf>
    <xf numFmtId="0" fontId="21" fillId="19" borderId="20" xfId="0" applyFont="1" applyFill="1" applyBorder="1" applyAlignment="1">
      <alignment horizontal="left" vertical="top" wrapText="1"/>
    </xf>
    <xf numFmtId="0" fontId="16" fillId="3" borderId="0" xfId="0" applyFont="1" applyFill="1" applyAlignment="1">
      <alignment horizontal="center" vertical="top" wrapText="1"/>
    </xf>
    <xf numFmtId="0" fontId="39" fillId="3" borderId="0" xfId="0" applyFont="1" applyFill="1" applyAlignment="1">
      <alignment vertical="top"/>
    </xf>
    <xf numFmtId="0" fontId="0" fillId="2" borderId="0" xfId="0" applyFill="1" applyAlignment="1">
      <alignment horizontal="left"/>
    </xf>
    <xf numFmtId="0" fontId="16" fillId="3" borderId="25" xfId="0" applyFont="1" applyFill="1" applyBorder="1" applyAlignment="1">
      <alignment horizontal="left" vertical="top" wrapText="1"/>
    </xf>
    <xf numFmtId="0" fontId="16" fillId="3" borderId="25" xfId="0" applyFont="1" applyFill="1" applyBorder="1" applyAlignment="1">
      <alignment horizontal="right" vertical="top" wrapText="1"/>
    </xf>
    <xf numFmtId="0" fontId="16" fillId="3" borderId="25" xfId="0" applyFont="1" applyFill="1" applyBorder="1" applyAlignment="1">
      <alignment horizontal="center" vertical="top" wrapText="1"/>
    </xf>
    <xf numFmtId="0" fontId="16" fillId="11" borderId="25" xfId="0" applyFont="1" applyFill="1" applyBorder="1" applyAlignment="1">
      <alignment horizontal="center" vertical="top" wrapText="1"/>
    </xf>
    <xf numFmtId="49" fontId="25" fillId="3" borderId="25" xfId="0" applyNumberFormat="1" applyFont="1" applyFill="1" applyBorder="1" applyAlignment="1">
      <alignment horizontal="right" vertical="top"/>
    </xf>
    <xf numFmtId="0" fontId="39" fillId="20" borderId="17" xfId="0" applyFont="1" applyFill="1" applyBorder="1"/>
    <xf numFmtId="0" fontId="39" fillId="20" borderId="20" xfId="0" applyFont="1" applyFill="1" applyBorder="1"/>
    <xf numFmtId="0" fontId="16" fillId="20" borderId="23" xfId="0" applyFont="1" applyFill="1" applyBorder="1" applyAlignment="1">
      <alignment horizontal="left" vertical="top" wrapText="1"/>
    </xf>
    <xf numFmtId="0" fontId="25" fillId="19" borderId="0" xfId="0" applyFont="1" applyFill="1" applyAlignment="1">
      <alignment horizontal="left" vertical="top"/>
    </xf>
    <xf numFmtId="0" fontId="21" fillId="3" borderId="20" xfId="0" applyFont="1" applyFill="1" applyBorder="1" applyAlignment="1">
      <alignment horizontal="left" vertical="top"/>
    </xf>
    <xf numFmtId="0" fontId="39" fillId="3" borderId="32" xfId="0" applyFont="1" applyFill="1" applyBorder="1" applyAlignment="1">
      <alignment vertical="top"/>
    </xf>
    <xf numFmtId="0" fontId="16" fillId="3" borderId="26" xfId="0" applyFont="1" applyFill="1" applyBorder="1" applyAlignment="1">
      <alignment horizontal="left" vertical="top" wrapText="1"/>
    </xf>
    <xf numFmtId="0" fontId="16" fillId="3" borderId="26" xfId="0" applyFont="1" applyFill="1" applyBorder="1" applyAlignment="1">
      <alignment horizontal="right" vertical="top" wrapText="1"/>
    </xf>
    <xf numFmtId="0" fontId="16" fillId="3" borderId="26" xfId="0" applyFont="1" applyFill="1" applyBorder="1" applyAlignment="1">
      <alignment horizontal="center" vertical="top" wrapText="1"/>
    </xf>
    <xf numFmtId="0" fontId="16" fillId="11" borderId="26" xfId="0" applyFont="1" applyFill="1" applyBorder="1" applyAlignment="1">
      <alignment horizontal="center" vertical="top" wrapText="1"/>
    </xf>
    <xf numFmtId="0" fontId="16" fillId="3" borderId="27" xfId="0" applyFont="1" applyFill="1" applyBorder="1" applyAlignment="1">
      <alignment horizontal="left" vertical="top" wrapText="1"/>
    </xf>
    <xf numFmtId="0" fontId="16" fillId="3" borderId="27" xfId="0" applyFont="1" applyFill="1" applyBorder="1" applyAlignment="1">
      <alignment horizontal="right" vertical="top" wrapText="1"/>
    </xf>
    <xf numFmtId="0" fontId="16" fillId="11" borderId="27" xfId="0" applyFont="1" applyFill="1" applyBorder="1" applyAlignment="1">
      <alignment horizontal="center" vertical="top" wrapText="1"/>
    </xf>
    <xf numFmtId="49" fontId="25" fillId="3" borderId="27" xfId="0" applyNumberFormat="1" applyFont="1" applyFill="1" applyBorder="1" applyAlignment="1">
      <alignment horizontal="right" vertical="top"/>
    </xf>
    <xf numFmtId="0" fontId="41" fillId="13" borderId="0" xfId="0" applyFont="1" applyFill="1"/>
    <xf numFmtId="0" fontId="35" fillId="19" borderId="0" xfId="0" applyFont="1" applyFill="1" applyAlignment="1">
      <alignment horizontal="left" vertical="top" wrapText="1"/>
    </xf>
    <xf numFmtId="0" fontId="16" fillId="3" borderId="0" xfId="0" quotePrefix="1" applyFont="1" applyFill="1" applyAlignment="1">
      <alignment horizontal="right" vertical="top" wrapText="1"/>
    </xf>
    <xf numFmtId="49" fontId="40" fillId="3" borderId="21" xfId="0" applyNumberFormat="1" applyFont="1" applyFill="1" applyBorder="1" applyAlignment="1">
      <alignment horizontal="right" vertical="top" wrapText="1"/>
    </xf>
    <xf numFmtId="49" fontId="16" fillId="3" borderId="26" xfId="0" applyNumberFormat="1" applyFont="1" applyFill="1" applyBorder="1" applyAlignment="1">
      <alignment horizontal="right" vertical="top" wrapText="1"/>
    </xf>
    <xf numFmtId="49" fontId="16" fillId="3" borderId="33" xfId="0" applyNumberFormat="1" applyFont="1" applyFill="1" applyBorder="1" applyAlignment="1">
      <alignment horizontal="right" vertical="top" wrapText="1"/>
    </xf>
    <xf numFmtId="0" fontId="39" fillId="3" borderId="34" xfId="0" applyFont="1" applyFill="1" applyBorder="1" applyAlignment="1">
      <alignment vertical="top"/>
    </xf>
    <xf numFmtId="49" fontId="16" fillId="3" borderId="25" xfId="0" applyNumberFormat="1" applyFont="1" applyFill="1" applyBorder="1" applyAlignment="1">
      <alignment horizontal="right" vertical="top" wrapText="1"/>
    </xf>
    <xf numFmtId="49" fontId="16" fillId="3" borderId="35" xfId="0" applyNumberFormat="1" applyFont="1" applyFill="1" applyBorder="1" applyAlignment="1">
      <alignment horizontal="right" vertical="top" wrapText="1"/>
    </xf>
    <xf numFmtId="0" fontId="25" fillId="3" borderId="25" xfId="0" applyFont="1" applyFill="1" applyBorder="1" applyAlignment="1">
      <alignment horizontal="right" vertical="top"/>
    </xf>
    <xf numFmtId="0" fontId="25" fillId="3" borderId="27" xfId="0" applyFont="1" applyFill="1" applyBorder="1" applyAlignment="1">
      <alignment horizontal="right" vertical="top"/>
    </xf>
    <xf numFmtId="49" fontId="16" fillId="3" borderId="36" xfId="0" applyNumberFormat="1" applyFont="1" applyFill="1" applyBorder="1" applyAlignment="1">
      <alignment horizontal="right" vertical="top" wrapText="1"/>
    </xf>
    <xf numFmtId="49" fontId="16" fillId="3" borderId="0" xfId="0" applyNumberFormat="1" applyFont="1" applyFill="1" applyAlignment="1">
      <alignment horizontal="right" vertical="top" wrapText="1"/>
    </xf>
    <xf numFmtId="49" fontId="16" fillId="3" borderId="21" xfId="0" applyNumberFormat="1" applyFont="1" applyFill="1" applyBorder="1" applyAlignment="1">
      <alignment horizontal="right" vertical="top" wrapText="1"/>
    </xf>
    <xf numFmtId="0" fontId="21" fillId="3" borderId="20" xfId="0" applyFont="1" applyFill="1" applyBorder="1" applyAlignment="1">
      <alignment vertical="top"/>
    </xf>
    <xf numFmtId="0" fontId="16" fillId="17" borderId="0" xfId="0" applyFont="1" applyFill="1" applyAlignment="1">
      <alignment horizontal="right" vertical="top"/>
    </xf>
    <xf numFmtId="49" fontId="16" fillId="11" borderId="0" xfId="0" applyNumberFormat="1" applyFont="1" applyFill="1" applyAlignment="1">
      <alignment horizontal="right" vertical="top" wrapText="1"/>
    </xf>
    <xf numFmtId="49" fontId="36" fillId="11" borderId="31" xfId="0" applyNumberFormat="1" applyFont="1" applyFill="1" applyBorder="1" applyAlignment="1">
      <alignment horizontal="right" vertical="top" wrapText="1"/>
    </xf>
    <xf numFmtId="49" fontId="16" fillId="11" borderId="31" xfId="0" applyNumberFormat="1" applyFont="1" applyFill="1" applyBorder="1" applyAlignment="1">
      <alignment horizontal="right" vertical="top" wrapText="1"/>
    </xf>
    <xf numFmtId="0" fontId="21" fillId="11" borderId="1" xfId="0" applyFont="1" applyFill="1" applyBorder="1" applyAlignment="1">
      <alignment horizontal="left" wrapText="1"/>
    </xf>
    <xf numFmtId="0" fontId="25" fillId="3" borderId="20" xfId="0" applyFont="1" applyFill="1" applyBorder="1" applyAlignment="1">
      <alignment horizontal="right" vertical="top" wrapText="1"/>
    </xf>
    <xf numFmtId="0" fontId="25" fillId="3" borderId="22" xfId="0" applyFont="1" applyFill="1" applyBorder="1" applyAlignment="1">
      <alignment horizontal="right" vertical="top" wrapText="1"/>
    </xf>
    <xf numFmtId="0" fontId="16" fillId="2" borderId="17" xfId="0" applyFont="1" applyFill="1" applyBorder="1" applyAlignment="1">
      <alignment horizontal="left" vertical="top"/>
    </xf>
    <xf numFmtId="0" fontId="16" fillId="2" borderId="18" xfId="0" applyFont="1" applyFill="1" applyBorder="1" applyAlignment="1">
      <alignment horizontal="right"/>
    </xf>
    <xf numFmtId="0" fontId="16" fillId="2" borderId="18" xfId="0" applyFont="1" applyFill="1" applyBorder="1"/>
    <xf numFmtId="0" fontId="16" fillId="2" borderId="20" xfId="0" applyFont="1" applyFill="1" applyBorder="1" applyAlignment="1">
      <alignment horizontal="left" vertical="top"/>
    </xf>
    <xf numFmtId="0" fontId="16" fillId="2" borderId="22" xfId="0" applyFont="1" applyFill="1" applyBorder="1" applyAlignment="1">
      <alignment horizontal="left" vertical="top"/>
    </xf>
    <xf numFmtId="0" fontId="16" fillId="2" borderId="23" xfId="0" applyFont="1" applyFill="1" applyBorder="1" applyAlignment="1">
      <alignment horizontal="right"/>
    </xf>
    <xf numFmtId="0" fontId="16" fillId="2" borderId="23" xfId="0" applyFont="1" applyFill="1" applyBorder="1"/>
    <xf numFmtId="0" fontId="36" fillId="2" borderId="19" xfId="0" applyFont="1" applyFill="1" applyBorder="1" applyAlignment="1">
      <alignment horizontal="right"/>
    </xf>
    <xf numFmtId="0" fontId="36" fillId="2" borderId="21" xfId="0" applyFont="1" applyFill="1" applyBorder="1" applyAlignment="1">
      <alignment horizontal="right"/>
    </xf>
    <xf numFmtId="0" fontId="36" fillId="2" borderId="24" xfId="0" applyFont="1" applyFill="1" applyBorder="1" applyAlignment="1">
      <alignment horizontal="right"/>
    </xf>
    <xf numFmtId="0" fontId="21" fillId="12" borderId="17" xfId="0" applyFont="1" applyFill="1" applyBorder="1" applyAlignment="1">
      <alignment horizontal="left" vertical="top" wrapText="1"/>
    </xf>
    <xf numFmtId="0" fontId="0" fillId="10" borderId="20" xfId="0" applyFill="1" applyBorder="1"/>
    <xf numFmtId="0" fontId="0" fillId="10" borderId="21" xfId="0" applyFill="1" applyBorder="1"/>
    <xf numFmtId="0" fontId="0" fillId="10" borderId="22" xfId="0" applyFill="1" applyBorder="1"/>
    <xf numFmtId="0" fontId="0" fillId="10" borderId="23" xfId="0" applyFill="1" applyBorder="1"/>
    <xf numFmtId="0" fontId="0" fillId="10" borderId="24" xfId="0" applyFill="1" applyBorder="1"/>
    <xf numFmtId="0" fontId="0" fillId="12" borderId="21" xfId="0" applyFill="1" applyBorder="1" applyAlignment="1">
      <alignment horizontal="left" vertical="center"/>
    </xf>
    <xf numFmtId="0" fontId="0" fillId="12" borderId="23" xfId="0" applyFill="1" applyBorder="1"/>
    <xf numFmtId="0" fontId="0" fillId="12" borderId="24" xfId="0" applyFill="1" applyBorder="1"/>
    <xf numFmtId="0" fontId="0" fillId="10" borderId="20" xfId="0" applyFill="1" applyBorder="1" applyAlignment="1">
      <alignment horizontal="center" vertical="center"/>
    </xf>
    <xf numFmtId="0" fontId="0" fillId="10" borderId="21" xfId="0" applyFill="1" applyBorder="1" applyAlignment="1">
      <alignment horizontal="center" vertical="center"/>
    </xf>
    <xf numFmtId="0" fontId="0" fillId="10" borderId="22" xfId="0" applyFill="1" applyBorder="1" applyAlignment="1">
      <alignment horizontal="center" vertical="center"/>
    </xf>
    <xf numFmtId="0" fontId="0" fillId="10" borderId="23" xfId="0" applyFill="1" applyBorder="1" applyAlignment="1">
      <alignment horizontal="center" vertical="center"/>
    </xf>
    <xf numFmtId="0" fontId="0" fillId="10" borderId="24" xfId="0" applyFill="1" applyBorder="1" applyAlignment="1">
      <alignment horizontal="center" vertical="center"/>
    </xf>
    <xf numFmtId="171" fontId="16" fillId="11" borderId="0" xfId="0" applyNumberFormat="1" applyFont="1" applyFill="1" applyAlignment="1">
      <alignment horizontal="right" vertical="top" wrapText="1"/>
    </xf>
    <xf numFmtId="0" fontId="16" fillId="2" borderId="18" xfId="0" applyFont="1" applyFill="1" applyBorder="1" applyAlignment="1">
      <alignment horizontal="center" vertical="center"/>
    </xf>
    <xf numFmtId="0" fontId="16" fillId="2" borderId="23" xfId="0" applyFont="1" applyFill="1" applyBorder="1" applyAlignment="1">
      <alignment horizontal="center" vertical="center"/>
    </xf>
    <xf numFmtId="0" fontId="0" fillId="20" borderId="0" xfId="0" applyFill="1"/>
    <xf numFmtId="0" fontId="5" fillId="11" borderId="3" xfId="0" applyFont="1" applyFill="1" applyBorder="1" applyAlignment="1">
      <alignment horizontal="left" wrapText="1"/>
    </xf>
    <xf numFmtId="0" fontId="0" fillId="20" borderId="0" xfId="0" applyFill="1" applyAlignment="1">
      <alignment horizontal="center" vertical="center"/>
    </xf>
    <xf numFmtId="0" fontId="0" fillId="20" borderId="0" xfId="0" applyFill="1" applyAlignment="1">
      <alignment horizontal="center"/>
    </xf>
    <xf numFmtId="0" fontId="1" fillId="20" borderId="0" xfId="0" applyFont="1" applyFill="1" applyAlignment="1">
      <alignment wrapText="1"/>
    </xf>
    <xf numFmtId="0" fontId="1" fillId="0" borderId="0" xfId="0" applyFont="1" applyAlignment="1">
      <alignment wrapText="1"/>
    </xf>
    <xf numFmtId="0" fontId="0" fillId="0" borderId="0" xfId="0" applyAlignment="1">
      <alignment horizontal="center"/>
    </xf>
    <xf numFmtId="49" fontId="16" fillId="20" borderId="23" xfId="0" quotePrefix="1" applyNumberFormat="1" applyFont="1" applyFill="1" applyBorder="1" applyAlignment="1">
      <alignment horizontal="right" vertical="top" wrapText="1"/>
    </xf>
    <xf numFmtId="0" fontId="16" fillId="20" borderId="0" xfId="0" applyFont="1" applyFill="1" applyAlignment="1">
      <alignment horizontal="left" vertical="top"/>
    </xf>
    <xf numFmtId="0" fontId="16" fillId="20" borderId="0" xfId="0" applyFont="1" applyFill="1" applyAlignment="1">
      <alignment horizontal="right" vertical="top"/>
    </xf>
    <xf numFmtId="0" fontId="16" fillId="20" borderId="0" xfId="0" applyFont="1" applyFill="1" applyAlignment="1">
      <alignment horizontal="right" vertical="top" wrapText="1"/>
    </xf>
    <xf numFmtId="0" fontId="16" fillId="20" borderId="0" xfId="0" applyFont="1" applyFill="1" applyAlignment="1">
      <alignment horizontal="center" vertical="top" wrapText="1"/>
    </xf>
    <xf numFmtId="49" fontId="16" fillId="20" borderId="0" xfId="0" quotePrefix="1" applyNumberFormat="1" applyFont="1" applyFill="1" applyAlignment="1">
      <alignment horizontal="right" vertical="top" wrapText="1"/>
    </xf>
    <xf numFmtId="0" fontId="16" fillId="20" borderId="23" xfId="0" applyFont="1" applyFill="1" applyBorder="1" applyAlignment="1">
      <alignment horizontal="right" vertical="top"/>
    </xf>
    <xf numFmtId="170" fontId="16" fillId="15" borderId="18" xfId="0" applyNumberFormat="1" applyFont="1" applyFill="1" applyBorder="1" applyAlignment="1">
      <alignment horizontal="right" vertical="top" wrapText="1"/>
    </xf>
    <xf numFmtId="49" fontId="16" fillId="15" borderId="18" xfId="0" applyNumberFormat="1" applyFont="1" applyFill="1" applyBorder="1" applyAlignment="1">
      <alignment horizontal="right" vertical="top" wrapText="1"/>
    </xf>
    <xf numFmtId="49" fontId="16" fillId="15" borderId="19" xfId="0" applyNumberFormat="1" applyFont="1" applyFill="1" applyBorder="1" applyAlignment="1">
      <alignment horizontal="right" vertical="top" wrapText="1"/>
    </xf>
    <xf numFmtId="0" fontId="16" fillId="15" borderId="0" xfId="0" applyFont="1" applyFill="1" applyAlignment="1">
      <alignment horizontal="left" vertical="top" wrapText="1"/>
    </xf>
    <xf numFmtId="0" fontId="16" fillId="15" borderId="0" xfId="0" applyFont="1" applyFill="1" applyAlignment="1">
      <alignment vertical="top" wrapText="1"/>
    </xf>
    <xf numFmtId="0" fontId="16" fillId="15" borderId="0" xfId="0" applyFont="1" applyFill="1" applyAlignment="1">
      <alignment horizontal="right" vertical="top" wrapText="1"/>
    </xf>
    <xf numFmtId="0" fontId="16" fillId="15" borderId="0" xfId="0" applyFont="1" applyFill="1" applyAlignment="1">
      <alignment horizontal="center" vertical="top" wrapText="1"/>
    </xf>
    <xf numFmtId="170" fontId="16" fillId="15" borderId="0" xfId="0" applyNumberFormat="1" applyFont="1" applyFill="1" applyAlignment="1">
      <alignment horizontal="right" vertical="top" wrapText="1"/>
    </xf>
    <xf numFmtId="49" fontId="16" fillId="15" borderId="0" xfId="0" applyNumberFormat="1" applyFont="1" applyFill="1" applyAlignment="1">
      <alignment horizontal="right" vertical="top" wrapText="1"/>
    </xf>
    <xf numFmtId="0" fontId="29" fillId="15" borderId="0" xfId="0" applyFont="1" applyFill="1" applyAlignment="1">
      <alignment horizontal="right" vertical="top" wrapText="1"/>
    </xf>
    <xf numFmtId="0" fontId="16" fillId="5" borderId="0" xfId="0" applyFont="1" applyFill="1" applyAlignment="1">
      <alignment horizontal="right" vertical="top" wrapText="1"/>
    </xf>
    <xf numFmtId="49" fontId="16" fillId="5" borderId="0" xfId="0" applyNumberFormat="1" applyFont="1" applyFill="1" applyAlignment="1">
      <alignment horizontal="right" vertical="top" wrapText="1"/>
    </xf>
    <xf numFmtId="0" fontId="0" fillId="20" borderId="17" xfId="0" applyFill="1" applyBorder="1"/>
    <xf numFmtId="0" fontId="25" fillId="20" borderId="18" xfId="0" applyFont="1" applyFill="1" applyBorder="1" applyAlignment="1">
      <alignment horizontal="center"/>
    </xf>
    <xf numFmtId="0" fontId="25" fillId="20" borderId="18" xfId="0" applyFont="1" applyFill="1" applyBorder="1"/>
    <xf numFmtId="0" fontId="25" fillId="20" borderId="18" xfId="0" applyFont="1" applyFill="1" applyBorder="1" applyAlignment="1">
      <alignment horizontal="center" vertical="center"/>
    </xf>
    <xf numFmtId="0" fontId="0" fillId="20" borderId="18" xfId="0" applyFill="1" applyBorder="1"/>
    <xf numFmtId="0" fontId="0" fillId="20" borderId="19" xfId="0" applyFill="1" applyBorder="1"/>
    <xf numFmtId="0" fontId="0" fillId="20" borderId="20" xfId="0" applyFill="1" applyBorder="1"/>
    <xf numFmtId="0" fontId="25" fillId="20" borderId="0" xfId="0" applyFont="1" applyFill="1" applyAlignment="1">
      <alignment horizontal="center"/>
    </xf>
    <xf numFmtId="0" fontId="25" fillId="20" borderId="0" xfId="0" applyFont="1" applyFill="1"/>
    <xf numFmtId="0" fontId="0" fillId="20" borderId="21" xfId="0" applyFill="1" applyBorder="1"/>
    <xf numFmtId="0" fontId="25" fillId="20" borderId="0" xfId="0" applyFont="1" applyFill="1" applyAlignment="1">
      <alignment horizontal="center" vertical="center"/>
    </xf>
    <xf numFmtId="0" fontId="1" fillId="20" borderId="20" xfId="0" applyFont="1" applyFill="1" applyBorder="1" applyAlignment="1">
      <alignment wrapText="1"/>
    </xf>
    <xf numFmtId="0" fontId="1" fillId="3" borderId="17" xfId="0" applyFont="1" applyFill="1" applyBorder="1" applyAlignment="1">
      <alignment horizontal="center" wrapText="1"/>
    </xf>
    <xf numFmtId="0" fontId="1" fillId="3" borderId="18" xfId="0" applyFont="1" applyFill="1" applyBorder="1" applyAlignment="1">
      <alignment wrapText="1"/>
    </xf>
    <xf numFmtId="0" fontId="1" fillId="3" borderId="18" xfId="0" applyFont="1" applyFill="1" applyBorder="1" applyAlignment="1">
      <alignment horizontal="center" wrapText="1"/>
    </xf>
    <xf numFmtId="0" fontId="1" fillId="3" borderId="19" xfId="0" applyFont="1" applyFill="1" applyBorder="1" applyAlignment="1">
      <alignment wrapText="1"/>
    </xf>
    <xf numFmtId="0" fontId="1" fillId="20" borderId="21" xfId="0" applyFont="1" applyFill="1" applyBorder="1" applyAlignment="1">
      <alignment wrapText="1"/>
    </xf>
    <xf numFmtId="0" fontId="25" fillId="3" borderId="38" xfId="0" applyFont="1" applyFill="1" applyBorder="1" applyAlignment="1">
      <alignment horizontal="center"/>
    </xf>
    <xf numFmtId="0" fontId="25" fillId="3" borderId="39" xfId="0" applyFont="1" applyFill="1" applyBorder="1"/>
    <xf numFmtId="0" fontId="25" fillId="3" borderId="39" xfId="0" applyFont="1" applyFill="1" applyBorder="1" applyAlignment="1">
      <alignment horizontal="center"/>
    </xf>
    <xf numFmtId="0" fontId="25" fillId="3" borderId="39" xfId="0" applyFont="1" applyFill="1" applyBorder="1" applyAlignment="1">
      <alignment horizontal="center" vertical="center"/>
    </xf>
    <xf numFmtId="0" fontId="25" fillId="3" borderId="40" xfId="0" applyFont="1" applyFill="1" applyBorder="1"/>
    <xf numFmtId="0" fontId="25" fillId="3" borderId="20" xfId="0" applyFont="1" applyFill="1" applyBorder="1" applyAlignment="1">
      <alignment horizontal="center"/>
    </xf>
    <xf numFmtId="0" fontId="25" fillId="3" borderId="0" xfId="0" applyFont="1" applyFill="1"/>
    <xf numFmtId="0" fontId="25" fillId="3" borderId="0" xfId="0" applyFont="1" applyFill="1" applyAlignment="1">
      <alignment horizontal="center"/>
    </xf>
    <xf numFmtId="0" fontId="25" fillId="3" borderId="0" xfId="0" quotePrefix="1" applyFont="1" applyFill="1" applyAlignment="1">
      <alignment horizontal="center" vertical="center"/>
    </xf>
    <xf numFmtId="0" fontId="25" fillId="3" borderId="21" xfId="0" applyFont="1" applyFill="1" applyBorder="1"/>
    <xf numFmtId="0" fontId="25" fillId="3" borderId="0" xfId="0" applyFont="1" applyFill="1" applyAlignment="1">
      <alignment horizontal="center" vertical="center"/>
    </xf>
    <xf numFmtId="0" fontId="25" fillId="3" borderId="22" xfId="0" applyFont="1" applyFill="1" applyBorder="1" applyAlignment="1">
      <alignment horizontal="center"/>
    </xf>
    <xf numFmtId="0" fontId="25" fillId="3" borderId="23" xfId="0" applyFont="1" applyFill="1" applyBorder="1"/>
    <xf numFmtId="0" fontId="25" fillId="3" borderId="23" xfId="0" applyFont="1" applyFill="1" applyBorder="1" applyAlignment="1">
      <alignment horizontal="center"/>
    </xf>
    <xf numFmtId="0" fontId="25" fillId="3" borderId="23" xfId="0" applyFont="1" applyFill="1" applyBorder="1" applyAlignment="1">
      <alignment horizontal="center" vertical="center"/>
    </xf>
    <xf numFmtId="0" fontId="25" fillId="3" borderId="24" xfId="0" applyFont="1" applyFill="1" applyBorder="1"/>
    <xf numFmtId="0" fontId="0" fillId="20" borderId="22" xfId="0" applyFill="1" applyBorder="1"/>
    <xf numFmtId="0" fontId="0" fillId="20" borderId="23" xfId="0" applyFill="1" applyBorder="1" applyAlignment="1">
      <alignment horizontal="center"/>
    </xf>
    <xf numFmtId="0" fontId="0" fillId="20" borderId="23" xfId="0" applyFill="1" applyBorder="1"/>
    <xf numFmtId="0" fontId="0" fillId="20" borderId="23" xfId="0" applyFill="1" applyBorder="1" applyAlignment="1">
      <alignment horizontal="center" vertical="center"/>
    </xf>
    <xf numFmtId="0" fontId="43" fillId="20" borderId="24" xfId="0" applyFont="1" applyFill="1" applyBorder="1"/>
    <xf numFmtId="0" fontId="21" fillId="10" borderId="20" xfId="0" applyFont="1" applyFill="1" applyBorder="1" applyAlignment="1">
      <alignment horizontal="center" vertical="center"/>
    </xf>
    <xf numFmtId="0" fontId="16" fillId="19" borderId="0" xfId="0" applyFont="1" applyFill="1" applyAlignment="1">
      <alignment horizontal="left" vertical="top" wrapText="1"/>
    </xf>
    <xf numFmtId="0" fontId="16" fillId="19" borderId="0" xfId="0" applyFont="1" applyFill="1" applyAlignment="1">
      <alignment horizontal="center" vertical="top" wrapText="1"/>
    </xf>
    <xf numFmtId="0" fontId="16" fillId="19" borderId="0" xfId="0" applyFont="1" applyFill="1" applyAlignment="1">
      <alignment horizontal="right" vertical="top" wrapText="1"/>
    </xf>
    <xf numFmtId="0" fontId="25" fillId="19" borderId="17" xfId="0" applyFont="1" applyFill="1" applyBorder="1" applyAlignment="1">
      <alignment horizontal="right" vertical="top" wrapText="1"/>
    </xf>
    <xf numFmtId="0" fontId="25" fillId="19" borderId="20" xfId="0" applyFont="1" applyFill="1" applyBorder="1" applyAlignment="1">
      <alignment horizontal="right" vertical="top" wrapText="1"/>
    </xf>
    <xf numFmtId="0" fontId="25" fillId="19" borderId="22" xfId="0" applyFont="1" applyFill="1" applyBorder="1" applyAlignment="1">
      <alignment horizontal="right" vertical="top" wrapText="1"/>
    </xf>
    <xf numFmtId="0" fontId="25" fillId="18" borderId="20" xfId="0" applyFont="1" applyFill="1" applyBorder="1" applyAlignment="1">
      <alignment horizontal="right" vertical="top"/>
    </xf>
    <xf numFmtId="0" fontId="20" fillId="3" borderId="0" xfId="0" applyFont="1" applyFill="1" applyAlignment="1">
      <alignment horizontal="left" vertical="top" wrapText="1"/>
    </xf>
    <xf numFmtId="0" fontId="20" fillId="3" borderId="0" xfId="0" applyFont="1" applyFill="1" applyAlignment="1">
      <alignment horizontal="right" vertical="top" wrapText="1"/>
    </xf>
    <xf numFmtId="0" fontId="21" fillId="18" borderId="17" xfId="0" applyFont="1" applyFill="1" applyBorder="1" applyAlignment="1">
      <alignment horizontal="left" vertical="top"/>
    </xf>
    <xf numFmtId="0" fontId="16" fillId="18" borderId="18" xfId="0" applyFont="1" applyFill="1" applyBorder="1" applyAlignment="1">
      <alignment horizontal="left" vertical="top"/>
    </xf>
    <xf numFmtId="0" fontId="16" fillId="18" borderId="18" xfId="0" applyFont="1" applyFill="1" applyBorder="1" applyAlignment="1">
      <alignment horizontal="right" vertical="top"/>
    </xf>
    <xf numFmtId="0" fontId="16" fillId="18" borderId="18" xfId="0" applyFont="1" applyFill="1" applyBorder="1" applyAlignment="1">
      <alignment horizontal="right" vertical="top" wrapText="1"/>
    </xf>
    <xf numFmtId="0" fontId="16" fillId="18" borderId="18" xfId="0" applyFont="1" applyFill="1" applyBorder="1" applyAlignment="1">
      <alignment horizontal="center" vertical="top" wrapText="1"/>
    </xf>
    <xf numFmtId="49" fontId="16" fillId="18" borderId="18" xfId="0" applyNumberFormat="1" applyFont="1" applyFill="1" applyBorder="1" applyAlignment="1">
      <alignment horizontal="right" vertical="top" wrapText="1"/>
    </xf>
    <xf numFmtId="49" fontId="16" fillId="18" borderId="19" xfId="0" applyNumberFormat="1" applyFont="1" applyFill="1" applyBorder="1" applyAlignment="1">
      <alignment horizontal="right" vertical="top" wrapText="1"/>
    </xf>
    <xf numFmtId="0" fontId="16" fillId="18" borderId="0" xfId="0" applyFont="1" applyFill="1" applyAlignment="1">
      <alignment horizontal="left" vertical="top"/>
    </xf>
    <xf numFmtId="0" fontId="16" fillId="18" borderId="0" xfId="0" applyFont="1" applyFill="1" applyAlignment="1">
      <alignment horizontal="right" vertical="top"/>
    </xf>
    <xf numFmtId="0" fontId="16" fillId="18" borderId="0" xfId="0" applyFont="1" applyFill="1" applyAlignment="1">
      <alignment horizontal="right" vertical="top" wrapText="1"/>
    </xf>
    <xf numFmtId="0" fontId="16" fillId="18" borderId="0" xfId="0" applyFont="1" applyFill="1" applyAlignment="1">
      <alignment horizontal="center" vertical="top" wrapText="1"/>
    </xf>
    <xf numFmtId="49" fontId="16" fillId="18" borderId="0" xfId="0" applyNumberFormat="1" applyFont="1" applyFill="1" applyAlignment="1">
      <alignment horizontal="right" vertical="top" wrapText="1"/>
    </xf>
    <xf numFmtId="0" fontId="16" fillId="18" borderId="0" xfId="0" applyFont="1" applyFill="1" applyAlignment="1">
      <alignment horizontal="left" vertical="top" wrapText="1"/>
    </xf>
    <xf numFmtId="0" fontId="25" fillId="18" borderId="22" xfId="0" applyFont="1" applyFill="1" applyBorder="1" applyAlignment="1">
      <alignment horizontal="right" vertical="top"/>
    </xf>
    <xf numFmtId="0" fontId="44" fillId="20" borderId="20" xfId="0" applyFont="1" applyFill="1" applyBorder="1" applyAlignment="1">
      <alignment horizontal="right"/>
    </xf>
    <xf numFmtId="0" fontId="16" fillId="3" borderId="0" xfId="0" applyFont="1" applyFill="1" applyAlignment="1">
      <alignment horizontal="center" vertical="top"/>
    </xf>
    <xf numFmtId="49" fontId="29" fillId="3" borderId="0" xfId="0" applyNumberFormat="1" applyFont="1" applyFill="1" applyAlignment="1">
      <alignment horizontal="right" vertical="top"/>
    </xf>
    <xf numFmtId="0" fontId="16" fillId="3" borderId="0" xfId="0" applyFont="1" applyFill="1" applyAlignment="1">
      <alignment horizontal="right" vertical="top"/>
    </xf>
    <xf numFmtId="0" fontId="16" fillId="2" borderId="0" xfId="0" applyFont="1" applyFill="1" applyAlignment="1">
      <alignment horizontal="right"/>
    </xf>
    <xf numFmtId="0" fontId="16" fillId="2" borderId="0" xfId="0" applyFont="1" applyFill="1" applyAlignment="1">
      <alignment horizontal="center" vertical="center"/>
    </xf>
    <xf numFmtId="0" fontId="16" fillId="2" borderId="0" xfId="0" applyFont="1" applyFill="1"/>
    <xf numFmtId="0" fontId="25" fillId="19" borderId="0" xfId="0" applyFont="1" applyFill="1"/>
    <xf numFmtId="0" fontId="25" fillId="19" borderId="0" xfId="0" applyFont="1" applyFill="1" applyAlignment="1">
      <alignment horizontal="left" vertical="top" wrapText="1"/>
    </xf>
    <xf numFmtId="0" fontId="25" fillId="19" borderId="0" xfId="0" applyFont="1" applyFill="1" applyAlignment="1">
      <alignment horizontal="right"/>
    </xf>
    <xf numFmtId="49" fontId="25" fillId="19" borderId="0" xfId="0" applyNumberFormat="1" applyFont="1" applyFill="1"/>
    <xf numFmtId="49" fontId="25" fillId="19" borderId="0" xfId="0" applyNumberFormat="1" applyFont="1" applyFill="1" applyAlignment="1">
      <alignment horizontal="right" vertical="top"/>
    </xf>
    <xf numFmtId="0" fontId="25" fillId="19" borderId="0" xfId="0" applyFont="1" applyFill="1" applyAlignment="1">
      <alignment horizontal="right" vertical="top"/>
    </xf>
    <xf numFmtId="49" fontId="29" fillId="2" borderId="18" xfId="0" applyNumberFormat="1" applyFont="1" applyFill="1" applyBorder="1" applyAlignment="1">
      <alignment horizontal="right" vertical="top"/>
    </xf>
    <xf numFmtId="49" fontId="29" fillId="2" borderId="0" xfId="0" applyNumberFormat="1" applyFont="1" applyFill="1" applyAlignment="1">
      <alignment horizontal="right" vertical="top"/>
    </xf>
    <xf numFmtId="49" fontId="29" fillId="2" borderId="23" xfId="0" applyNumberFormat="1" applyFont="1" applyFill="1" applyBorder="1" applyAlignment="1">
      <alignment horizontal="right" vertical="top"/>
    </xf>
    <xf numFmtId="0" fontId="16" fillId="11" borderId="0" xfId="0" applyFont="1" applyFill="1" applyAlignment="1">
      <alignment horizontal="left" vertical="top" indent="1"/>
    </xf>
    <xf numFmtId="0" fontId="16" fillId="15" borderId="18" xfId="0" applyFont="1" applyFill="1" applyBorder="1" applyAlignment="1">
      <alignment horizontal="left" vertical="top" indent="1"/>
    </xf>
    <xf numFmtId="0" fontId="16" fillId="15" borderId="0" xfId="0" applyFont="1" applyFill="1" applyAlignment="1">
      <alignment horizontal="left" vertical="top" indent="1"/>
    </xf>
    <xf numFmtId="0" fontId="16" fillId="15" borderId="23" xfId="0" applyFont="1" applyFill="1" applyBorder="1" applyAlignment="1">
      <alignment horizontal="left" vertical="top" indent="1"/>
    </xf>
    <xf numFmtId="0" fontId="16" fillId="12" borderId="18" xfId="0" applyFont="1" applyFill="1" applyBorder="1" applyAlignment="1">
      <alignment horizontal="left" vertical="top" indent="1"/>
    </xf>
    <xf numFmtId="0" fontId="16" fillId="14" borderId="0" xfId="0" applyFont="1" applyFill="1" applyAlignment="1">
      <alignment horizontal="left" vertical="top" indent="1"/>
    </xf>
    <xf numFmtId="0" fontId="16" fillId="17" borderId="18" xfId="0" applyFont="1" applyFill="1" applyBorder="1" applyAlignment="1">
      <alignment horizontal="left" vertical="top" indent="1"/>
    </xf>
    <xf numFmtId="0" fontId="16" fillId="17" borderId="0" xfId="0" applyFont="1" applyFill="1" applyAlignment="1">
      <alignment horizontal="left" vertical="top" indent="1"/>
    </xf>
    <xf numFmtId="0" fontId="16" fillId="17" borderId="23" xfId="0" applyFont="1" applyFill="1" applyBorder="1" applyAlignment="1">
      <alignment horizontal="left" vertical="top" indent="1"/>
    </xf>
    <xf numFmtId="0" fontId="16" fillId="19" borderId="18" xfId="0" applyFont="1" applyFill="1" applyBorder="1" applyAlignment="1">
      <alignment horizontal="left" vertical="top" indent="1"/>
    </xf>
    <xf numFmtId="0" fontId="16" fillId="19" borderId="0" xfId="0" applyFont="1" applyFill="1" applyAlignment="1">
      <alignment horizontal="left" vertical="top" indent="1"/>
    </xf>
    <xf numFmtId="0" fontId="16" fillId="19" borderId="23" xfId="0" applyFont="1" applyFill="1" applyBorder="1" applyAlignment="1">
      <alignment horizontal="left" vertical="top" indent="1"/>
    </xf>
    <xf numFmtId="0" fontId="16" fillId="18" borderId="18" xfId="0" applyFont="1" applyFill="1" applyBorder="1" applyAlignment="1">
      <alignment horizontal="left" vertical="top" indent="1"/>
    </xf>
    <xf numFmtId="0" fontId="16" fillId="18" borderId="0" xfId="0" applyFont="1" applyFill="1" applyAlignment="1">
      <alignment horizontal="left" vertical="top" indent="1"/>
    </xf>
    <xf numFmtId="0" fontId="19" fillId="18" borderId="23" xfId="1" applyFont="1" applyFill="1" applyBorder="1" applyAlignment="1">
      <alignment horizontal="left" vertical="top" indent="1"/>
    </xf>
    <xf numFmtId="0" fontId="20" fillId="3" borderId="0" xfId="0" applyFont="1" applyFill="1" applyAlignment="1">
      <alignment horizontal="left" vertical="top" indent="1"/>
    </xf>
    <xf numFmtId="0" fontId="16" fillId="3" borderId="0" xfId="0" applyFont="1" applyFill="1" applyAlignment="1">
      <alignment horizontal="left" vertical="top" indent="1"/>
    </xf>
    <xf numFmtId="0" fontId="16" fillId="3" borderId="26" xfId="0" applyFont="1" applyFill="1" applyBorder="1" applyAlignment="1">
      <alignment horizontal="left" vertical="top" indent="1"/>
    </xf>
    <xf numFmtId="0" fontId="16" fillId="3" borderId="25" xfId="0" applyFont="1" applyFill="1" applyBorder="1" applyAlignment="1">
      <alignment horizontal="left" vertical="top" indent="1"/>
    </xf>
    <xf numFmtId="0" fontId="16" fillId="3" borderId="27" xfId="0" applyFont="1" applyFill="1" applyBorder="1" applyAlignment="1">
      <alignment horizontal="left" vertical="top" indent="1"/>
    </xf>
    <xf numFmtId="0" fontId="16" fillId="20" borderId="0" xfId="0" applyFont="1" applyFill="1" applyAlignment="1">
      <alignment horizontal="left" vertical="top" indent="1"/>
    </xf>
    <xf numFmtId="0" fontId="16" fillId="20" borderId="23" xfId="0" applyFont="1" applyFill="1" applyBorder="1" applyAlignment="1">
      <alignment horizontal="left" vertical="top" indent="1"/>
    </xf>
    <xf numFmtId="0" fontId="16" fillId="2" borderId="18" xfId="0" applyFont="1" applyFill="1" applyBorder="1" applyAlignment="1">
      <alignment horizontal="left" indent="1"/>
    </xf>
    <xf numFmtId="0" fontId="16" fillId="2" borderId="0" xfId="0" applyFont="1" applyFill="1" applyAlignment="1">
      <alignment horizontal="left" indent="1"/>
    </xf>
    <xf numFmtId="0" fontId="16" fillId="2" borderId="23" xfId="0" applyFont="1" applyFill="1" applyBorder="1" applyAlignment="1">
      <alignment horizontal="left" indent="1"/>
    </xf>
    <xf numFmtId="0" fontId="25" fillId="19" borderId="0" xfId="0" applyFont="1" applyFill="1" applyAlignment="1">
      <alignment horizontal="left" indent="1"/>
    </xf>
    <xf numFmtId="0" fontId="21" fillId="5" borderId="17" xfId="0" applyFont="1" applyFill="1" applyBorder="1" applyAlignment="1">
      <alignment vertical="center" wrapText="1"/>
    </xf>
    <xf numFmtId="170" fontId="17" fillId="3" borderId="26" xfId="0" applyNumberFormat="1" applyFont="1" applyFill="1" applyBorder="1" applyAlignment="1" applyProtection="1">
      <alignment vertical="center"/>
      <protection locked="0"/>
    </xf>
    <xf numFmtId="0" fontId="21" fillId="5" borderId="20" xfId="0" applyFont="1" applyFill="1" applyBorder="1" applyAlignment="1">
      <alignment vertical="center" wrapText="1"/>
    </xf>
    <xf numFmtId="170" fontId="17" fillId="3" borderId="25" xfId="0" applyNumberFormat="1" applyFont="1" applyFill="1" applyBorder="1" applyAlignment="1" applyProtection="1">
      <alignment vertical="center"/>
      <protection locked="0"/>
    </xf>
    <xf numFmtId="0" fontId="21" fillId="5" borderId="22" xfId="0" applyFont="1" applyFill="1" applyBorder="1" applyAlignment="1">
      <alignment vertical="center" wrapText="1"/>
    </xf>
    <xf numFmtId="0" fontId="25" fillId="5" borderId="19" xfId="0" applyFont="1" applyFill="1" applyBorder="1" applyAlignment="1">
      <alignment horizontal="left" vertical="center" indent="1"/>
    </xf>
    <xf numFmtId="0" fontId="25" fillId="5" borderId="21" xfId="0" applyFont="1" applyFill="1" applyBorder="1" applyAlignment="1">
      <alignment horizontal="left" vertical="center" indent="1"/>
    </xf>
    <xf numFmtId="0" fontId="25" fillId="5" borderId="24" xfId="0" applyFont="1" applyFill="1" applyBorder="1" applyAlignment="1">
      <alignment horizontal="left" vertical="center" indent="1"/>
    </xf>
    <xf numFmtId="0" fontId="45" fillId="13" borderId="0" xfId="0" applyFont="1" applyFill="1" applyAlignment="1">
      <alignment horizontal="center" vertical="center" wrapText="1"/>
    </xf>
    <xf numFmtId="0" fontId="16" fillId="20" borderId="18" xfId="0" applyFont="1" applyFill="1" applyBorder="1" applyAlignment="1">
      <alignment horizontal="left" vertical="top"/>
    </xf>
    <xf numFmtId="0" fontId="16" fillId="20" borderId="18" xfId="0" applyFont="1" applyFill="1" applyBorder="1" applyAlignment="1">
      <alignment horizontal="left" vertical="top" indent="1"/>
    </xf>
    <xf numFmtId="0" fontId="16" fillId="20" borderId="18" xfId="0" applyFont="1" applyFill="1" applyBorder="1" applyAlignment="1">
      <alignment horizontal="right" vertical="top"/>
    </xf>
    <xf numFmtId="49" fontId="16" fillId="20" borderId="18" xfId="0" quotePrefix="1" applyNumberFormat="1" applyFont="1" applyFill="1" applyBorder="1" applyAlignment="1">
      <alignment horizontal="right" vertical="top" wrapText="1"/>
    </xf>
    <xf numFmtId="0" fontId="44" fillId="20" borderId="22" xfId="0" applyFont="1" applyFill="1" applyBorder="1" applyAlignment="1">
      <alignment horizontal="right"/>
    </xf>
    <xf numFmtId="0" fontId="46" fillId="13" borderId="0" xfId="0" applyFont="1" applyFill="1" applyAlignment="1">
      <alignment horizontal="center" vertical="center" wrapText="1"/>
    </xf>
    <xf numFmtId="0" fontId="25" fillId="21" borderId="0" xfId="0" applyFont="1" applyFill="1"/>
    <xf numFmtId="8" fontId="25" fillId="22" borderId="16" xfId="0" applyNumberFormat="1" applyFont="1" applyFill="1" applyBorder="1"/>
    <xf numFmtId="0" fontId="47" fillId="22" borderId="41" xfId="0" applyFont="1" applyFill="1" applyBorder="1"/>
    <xf numFmtId="8" fontId="25" fillId="22" borderId="42" xfId="0" applyNumberFormat="1" applyFont="1" applyFill="1" applyBorder="1"/>
    <xf numFmtId="0" fontId="25" fillId="22" borderId="39" xfId="0" applyFont="1" applyFill="1" applyBorder="1"/>
    <xf numFmtId="0" fontId="25" fillId="22" borderId="43" xfId="0" applyFont="1" applyFill="1" applyBorder="1"/>
    <xf numFmtId="0" fontId="47" fillId="22" borderId="44" xfId="0" applyFont="1" applyFill="1" applyBorder="1"/>
    <xf numFmtId="0" fontId="25" fillId="22" borderId="0" xfId="0" applyFont="1" applyFill="1"/>
    <xf numFmtId="0" fontId="25" fillId="22" borderId="15" xfId="0" applyFont="1" applyFill="1" applyBorder="1"/>
    <xf numFmtId="0" fontId="25" fillId="22" borderId="44" xfId="0" applyFont="1" applyFill="1" applyBorder="1"/>
    <xf numFmtId="0" fontId="37" fillId="22" borderId="44" xfId="0" applyFont="1" applyFill="1" applyBorder="1" applyAlignment="1">
      <alignment horizontal="left" indent="2"/>
    </xf>
    <xf numFmtId="0" fontId="25" fillId="22" borderId="0" xfId="0" quotePrefix="1" applyFont="1" applyFill="1"/>
    <xf numFmtId="0" fontId="25" fillId="22" borderId="45" xfId="0" applyFont="1" applyFill="1" applyBorder="1"/>
    <xf numFmtId="0" fontId="25" fillId="22" borderId="46" xfId="0" applyFont="1" applyFill="1" applyBorder="1"/>
    <xf numFmtId="0" fontId="25" fillId="22" borderId="47" xfId="0" applyFont="1" applyFill="1" applyBorder="1"/>
    <xf numFmtId="49" fontId="29" fillId="15" borderId="23" xfId="0" applyNumberFormat="1" applyFont="1" applyFill="1" applyBorder="1" applyAlignment="1">
      <alignment horizontal="right" vertical="top" wrapText="1"/>
    </xf>
    <xf numFmtId="49" fontId="29" fillId="15" borderId="0" xfId="0" applyNumberFormat="1" applyFont="1" applyFill="1" applyAlignment="1">
      <alignment horizontal="right" vertical="top" wrapText="1"/>
    </xf>
    <xf numFmtId="170" fontId="16" fillId="15" borderId="23" xfId="0" applyNumberFormat="1" applyFont="1" applyFill="1" applyBorder="1" applyAlignment="1">
      <alignment horizontal="right" vertical="top" wrapText="1"/>
    </xf>
    <xf numFmtId="170" fontId="16" fillId="5" borderId="0" xfId="0" applyNumberFormat="1" applyFont="1" applyFill="1" applyAlignment="1">
      <alignment horizontal="right" vertical="top" wrapText="1"/>
    </xf>
    <xf numFmtId="49" fontId="16" fillId="5" borderId="0" xfId="0" quotePrefix="1" applyNumberFormat="1" applyFont="1" applyFill="1" applyAlignment="1">
      <alignment horizontal="right" vertical="top" wrapText="1"/>
    </xf>
    <xf numFmtId="49" fontId="36" fillId="5" borderId="21" xfId="0" applyNumberFormat="1" applyFont="1" applyFill="1" applyBorder="1" applyAlignment="1">
      <alignment horizontal="right" vertical="top" wrapText="1"/>
    </xf>
    <xf numFmtId="49" fontId="36" fillId="15" borderId="24" xfId="0" applyNumberFormat="1" applyFont="1" applyFill="1" applyBorder="1" applyAlignment="1">
      <alignment horizontal="right" vertical="top" wrapText="1"/>
    </xf>
    <xf numFmtId="0" fontId="25" fillId="23" borderId="0" xfId="0" applyFont="1" applyFill="1"/>
    <xf numFmtId="0" fontId="25" fillId="24" borderId="0" xfId="0" applyFont="1" applyFill="1"/>
    <xf numFmtId="0" fontId="25" fillId="25" borderId="0" xfId="0" applyFont="1" applyFill="1"/>
    <xf numFmtId="2" fontId="25" fillId="23" borderId="0" xfId="0" applyNumberFormat="1" applyFont="1" applyFill="1"/>
    <xf numFmtId="174" fontId="1" fillId="26" borderId="16" xfId="0" applyNumberFormat="1" applyFont="1" applyFill="1" applyBorder="1"/>
    <xf numFmtId="174" fontId="1" fillId="27" borderId="16" xfId="0" applyNumberFormat="1" applyFont="1" applyFill="1" applyBorder="1"/>
    <xf numFmtId="0" fontId="25" fillId="28" borderId="17" xfId="0" applyFont="1" applyFill="1" applyBorder="1"/>
    <xf numFmtId="0" fontId="25" fillId="28" borderId="20" xfId="0" applyFont="1" applyFill="1" applyBorder="1"/>
    <xf numFmtId="0" fontId="25" fillId="28" borderId="22" xfId="0" applyFont="1" applyFill="1" applyBorder="1"/>
    <xf numFmtId="173" fontId="25" fillId="28" borderId="17" xfId="0" applyNumberFormat="1" applyFont="1" applyFill="1" applyBorder="1"/>
    <xf numFmtId="173" fontId="25" fillId="28" borderId="20" xfId="0" applyNumberFormat="1" applyFont="1" applyFill="1" applyBorder="1"/>
    <xf numFmtId="173" fontId="25" fillId="28" borderId="22" xfId="0" applyNumberFormat="1" applyFont="1" applyFill="1" applyBorder="1"/>
    <xf numFmtId="173" fontId="25" fillId="26" borderId="17" xfId="0" applyNumberFormat="1" applyFont="1" applyFill="1" applyBorder="1"/>
    <xf numFmtId="173" fontId="25" fillId="26" borderId="20" xfId="0" applyNumberFormat="1" applyFont="1" applyFill="1" applyBorder="1"/>
    <xf numFmtId="173" fontId="25" fillId="26" borderId="22" xfId="0" applyNumberFormat="1" applyFont="1" applyFill="1" applyBorder="1"/>
    <xf numFmtId="0" fontId="25" fillId="26" borderId="17" xfId="0" applyFont="1" applyFill="1" applyBorder="1"/>
    <xf numFmtId="0" fontId="25" fillId="26" borderId="20" xfId="0" applyFont="1" applyFill="1" applyBorder="1"/>
    <xf numFmtId="0" fontId="25" fillId="26" borderId="22" xfId="0" applyFont="1" applyFill="1" applyBorder="1"/>
    <xf numFmtId="174" fontId="25" fillId="23" borderId="0" xfId="0" applyNumberFormat="1" applyFont="1" applyFill="1"/>
    <xf numFmtId="9" fontId="25" fillId="3" borderId="33" xfId="4" applyFont="1" applyFill="1" applyBorder="1" applyProtection="1">
      <protection locked="0"/>
    </xf>
    <xf numFmtId="9" fontId="25" fillId="3" borderId="35" xfId="4" applyFont="1" applyFill="1" applyBorder="1" applyProtection="1">
      <protection locked="0"/>
    </xf>
    <xf numFmtId="9" fontId="25" fillId="3" borderId="36" xfId="4" applyFont="1" applyFill="1" applyBorder="1" applyProtection="1">
      <protection locked="0"/>
    </xf>
    <xf numFmtId="0" fontId="21" fillId="10" borderId="0" xfId="0" applyFont="1" applyFill="1" applyAlignment="1">
      <alignment horizontal="center" vertical="center"/>
    </xf>
    <xf numFmtId="0" fontId="0" fillId="10" borderId="0" xfId="0" applyFill="1" applyAlignment="1">
      <alignment horizontal="center" vertical="center"/>
    </xf>
    <xf numFmtId="0" fontId="0" fillId="10" borderId="0" xfId="0" quotePrefix="1" applyFill="1" applyAlignment="1">
      <alignment horizontal="center" vertical="center"/>
    </xf>
    <xf numFmtId="0" fontId="0" fillId="10" borderId="23" xfId="0" quotePrefix="1" applyFill="1" applyBorder="1" applyAlignment="1">
      <alignment horizontal="center" vertical="center"/>
    </xf>
    <xf numFmtId="0" fontId="16" fillId="5" borderId="0" xfId="0" quotePrefix="1" applyFont="1" applyFill="1" applyAlignment="1">
      <alignment horizontal="right" vertical="top" wrapText="1"/>
    </xf>
    <xf numFmtId="0" fontId="16" fillId="3" borderId="0" xfId="0" quotePrefix="1" applyFont="1" applyFill="1" applyAlignment="1">
      <alignment horizontal="right" vertical="top"/>
    </xf>
    <xf numFmtId="49" fontId="25" fillId="3" borderId="21" xfId="0" applyNumberFormat="1" applyFont="1" applyFill="1" applyBorder="1" applyAlignment="1">
      <alignment horizontal="right" vertical="top" wrapText="1"/>
    </xf>
    <xf numFmtId="0" fontId="16" fillId="12" borderId="0" xfId="0" applyFont="1" applyFill="1" applyAlignment="1">
      <alignment horizontal="left" vertical="top" wrapText="1"/>
    </xf>
    <xf numFmtId="0" fontId="16" fillId="12" borderId="0" xfId="0" applyFont="1" applyFill="1" applyAlignment="1">
      <alignment horizontal="left" vertical="top" indent="1"/>
    </xf>
    <xf numFmtId="0" fontId="16" fillId="12" borderId="0" xfId="0" applyFont="1" applyFill="1" applyAlignment="1">
      <alignment horizontal="right" vertical="top" wrapText="1"/>
    </xf>
    <xf numFmtId="0" fontId="16" fillId="12" borderId="0" xfId="0" applyFont="1" applyFill="1" applyAlignment="1">
      <alignment horizontal="center" vertical="top" wrapText="1"/>
    </xf>
    <xf numFmtId="0" fontId="29" fillId="12" borderId="0" xfId="0" applyFont="1" applyFill="1" applyAlignment="1">
      <alignment horizontal="right" vertical="top" wrapText="1"/>
    </xf>
    <xf numFmtId="49" fontId="16" fillId="12" borderId="0" xfId="0" applyNumberFormat="1" applyFont="1" applyFill="1" applyAlignment="1">
      <alignment horizontal="right" vertical="top" wrapText="1"/>
    </xf>
    <xf numFmtId="0" fontId="27" fillId="12" borderId="0" xfId="0" applyFont="1" applyFill="1" applyAlignment="1">
      <alignment horizontal="right" vertical="top" wrapText="1"/>
    </xf>
    <xf numFmtId="49" fontId="16" fillId="12" borderId="0" xfId="0" quotePrefix="1" applyNumberFormat="1" applyFont="1" applyFill="1" applyAlignment="1">
      <alignment horizontal="right" vertical="top" wrapText="1"/>
    </xf>
    <xf numFmtId="49" fontId="16" fillId="12" borderId="23" xfId="0" applyNumberFormat="1" applyFont="1" applyFill="1" applyBorder="1" applyAlignment="1">
      <alignment horizontal="right" vertical="top" wrapText="1"/>
    </xf>
    <xf numFmtId="0" fontId="16" fillId="12" borderId="23" xfId="0" applyFont="1" applyFill="1" applyBorder="1" applyAlignment="1">
      <alignment horizontal="left" vertical="top" wrapText="1" indent="1"/>
    </xf>
    <xf numFmtId="0" fontId="0" fillId="10" borderId="0" xfId="0" applyFill="1" applyAlignment="1">
      <alignment horizontal="right"/>
    </xf>
    <xf numFmtId="0" fontId="0" fillId="10" borderId="0" xfId="0" quotePrefix="1" applyFill="1"/>
    <xf numFmtId="170" fontId="0" fillId="10" borderId="0" xfId="0" applyNumberFormat="1" applyFill="1"/>
    <xf numFmtId="0" fontId="0" fillId="10" borderId="0" xfId="0" applyFill="1" applyAlignment="1">
      <alignment horizontal="left" vertical="center"/>
    </xf>
    <xf numFmtId="0" fontId="23" fillId="8" borderId="0" xfId="0" quotePrefix="1" applyFont="1" applyFill="1" applyAlignment="1">
      <alignment horizontal="right"/>
    </xf>
    <xf numFmtId="0" fontId="23" fillId="8" borderId="0" xfId="0" applyFont="1" applyFill="1"/>
    <xf numFmtId="0" fontId="23" fillId="8" borderId="0" xfId="0" quotePrefix="1" applyFont="1" applyFill="1"/>
    <xf numFmtId="0" fontId="23" fillId="10" borderId="0" xfId="0" applyFont="1" applyFill="1"/>
    <xf numFmtId="0" fontId="0" fillId="12" borderId="0" xfId="0" applyFill="1"/>
    <xf numFmtId="0" fontId="0" fillId="12" borderId="0" xfId="0" quotePrefix="1" applyFill="1"/>
    <xf numFmtId="0" fontId="23" fillId="8" borderId="0" xfId="0" quotePrefix="1" applyFont="1" applyFill="1" applyAlignment="1">
      <alignment horizontal="left"/>
    </xf>
    <xf numFmtId="174" fontId="0" fillId="10" borderId="0" xfId="0" applyNumberFormat="1" applyFill="1"/>
    <xf numFmtId="0" fontId="50" fillId="14" borderId="37" xfId="1" quotePrefix="1" applyFont="1" applyFill="1" applyBorder="1" applyAlignment="1" applyProtection="1">
      <alignment horizontal="center" vertical="center" wrapText="1"/>
      <protection locked="0"/>
    </xf>
    <xf numFmtId="0" fontId="25" fillId="9" borderId="48" xfId="0" applyFont="1" applyFill="1" applyBorder="1"/>
    <xf numFmtId="0" fontId="25" fillId="9" borderId="49" xfId="0" applyFont="1" applyFill="1" applyBorder="1"/>
    <xf numFmtId="0" fontId="25" fillId="9" borderId="50" xfId="0" applyFont="1" applyFill="1" applyBorder="1"/>
    <xf numFmtId="0" fontId="25" fillId="3" borderId="25" xfId="0" applyFont="1" applyFill="1" applyBorder="1" applyProtection="1">
      <protection locked="0"/>
    </xf>
    <xf numFmtId="0" fontId="12" fillId="0" borderId="0" xfId="0" applyFont="1"/>
    <xf numFmtId="0" fontId="12" fillId="0" borderId="0" xfId="0" applyFont="1" applyAlignment="1">
      <alignment wrapText="1"/>
    </xf>
    <xf numFmtId="0" fontId="0" fillId="9" borderId="0" xfId="0" applyFill="1"/>
    <xf numFmtId="0" fontId="12" fillId="9" borderId="0" xfId="0" applyFont="1" applyFill="1" applyAlignment="1">
      <alignment wrapText="1"/>
    </xf>
    <xf numFmtId="0" fontId="12" fillId="9" borderId="0" xfId="0" applyFont="1" applyFill="1"/>
    <xf numFmtId="0" fontId="12" fillId="11" borderId="17" xfId="0" applyFont="1" applyFill="1" applyBorder="1" applyAlignment="1">
      <alignment horizontal="center" vertical="center" wrapText="1"/>
    </xf>
    <xf numFmtId="0" fontId="12" fillId="11" borderId="18" xfId="0" applyFont="1" applyFill="1" applyBorder="1" applyAlignment="1">
      <alignment horizontal="center" vertical="center" wrapText="1"/>
    </xf>
    <xf numFmtId="0" fontId="12" fillId="11" borderId="19" xfId="0" applyFont="1" applyFill="1" applyBorder="1" applyAlignment="1">
      <alignment horizontal="center" vertical="center" wrapText="1"/>
    </xf>
    <xf numFmtId="0" fontId="0" fillId="11" borderId="20" xfId="0" applyFill="1" applyBorder="1" applyAlignment="1">
      <alignment horizontal="center" vertical="center"/>
    </xf>
    <xf numFmtId="0" fontId="0" fillId="11" borderId="21" xfId="0" applyFill="1" applyBorder="1" applyAlignment="1">
      <alignment horizontal="center" vertical="center"/>
    </xf>
    <xf numFmtId="0" fontId="0" fillId="11" borderId="22" xfId="0" applyFill="1" applyBorder="1" applyAlignment="1">
      <alignment horizontal="center" vertical="center"/>
    </xf>
    <xf numFmtId="0" fontId="0" fillId="11" borderId="23" xfId="0" applyFill="1" applyBorder="1" applyAlignment="1">
      <alignment horizontal="center" vertical="center"/>
    </xf>
    <xf numFmtId="0" fontId="0" fillId="11" borderId="24" xfId="0" applyFill="1" applyBorder="1" applyAlignment="1">
      <alignment horizontal="center" vertical="center"/>
    </xf>
    <xf numFmtId="0" fontId="12" fillId="11" borderId="56" xfId="0" applyFont="1" applyFill="1" applyBorder="1" applyAlignment="1">
      <alignment horizontal="center" vertical="center"/>
    </xf>
    <xf numFmtId="0" fontId="12" fillId="11" borderId="57" xfId="0" applyFont="1" applyFill="1" applyBorder="1" applyAlignment="1">
      <alignment horizontal="center" vertical="center"/>
    </xf>
    <xf numFmtId="0" fontId="12" fillId="11" borderId="58" xfId="0" applyFont="1" applyFill="1" applyBorder="1" applyAlignment="1">
      <alignment horizontal="center" vertical="center"/>
    </xf>
    <xf numFmtId="0" fontId="0" fillId="3" borderId="25" xfId="0" applyFill="1" applyBorder="1" applyAlignment="1">
      <alignment horizontal="center" vertical="center"/>
    </xf>
    <xf numFmtId="0" fontId="25" fillId="2" borderId="48" xfId="0" applyFont="1" applyFill="1" applyBorder="1" applyAlignment="1">
      <alignment horizontal="center"/>
    </xf>
    <xf numFmtId="0" fontId="25" fillId="2" borderId="50" xfId="0" applyFont="1" applyFill="1" applyBorder="1"/>
    <xf numFmtId="0" fontId="25" fillId="2" borderId="51" xfId="0" applyFont="1" applyFill="1" applyBorder="1" applyAlignment="1">
      <alignment horizontal="center"/>
    </xf>
    <xf numFmtId="0" fontId="25" fillId="2" borderId="52" xfId="0" applyFont="1" applyFill="1" applyBorder="1"/>
    <xf numFmtId="0" fontId="0" fillId="2" borderId="51" xfId="0" applyFill="1" applyBorder="1" applyAlignment="1">
      <alignment horizontal="center"/>
    </xf>
    <xf numFmtId="0" fontId="0" fillId="2" borderId="52" xfId="0" applyFill="1" applyBorder="1"/>
    <xf numFmtId="0" fontId="0" fillId="20" borderId="51" xfId="0" applyFill="1" applyBorder="1" applyAlignment="1">
      <alignment horizontal="center"/>
    </xf>
    <xf numFmtId="0" fontId="0" fillId="20" borderId="52" xfId="0" applyFill="1" applyBorder="1"/>
    <xf numFmtId="0" fontId="0" fillId="20" borderId="53" xfId="0" applyFill="1" applyBorder="1" applyAlignment="1">
      <alignment horizontal="center"/>
    </xf>
    <xf numFmtId="0" fontId="0" fillId="20" borderId="54" xfId="0" applyFill="1" applyBorder="1"/>
    <xf numFmtId="0" fontId="0" fillId="20" borderId="54" xfId="0" applyFill="1" applyBorder="1" applyAlignment="1">
      <alignment horizontal="center"/>
    </xf>
    <xf numFmtId="0" fontId="0" fillId="20" borderId="54" xfId="0" applyFill="1" applyBorder="1" applyAlignment="1">
      <alignment horizontal="center" vertical="center"/>
    </xf>
    <xf numFmtId="0" fontId="0" fillId="20" borderId="55" xfId="0" applyFill="1" applyBorder="1"/>
    <xf numFmtId="0" fontId="56" fillId="2" borderId="62" xfId="0" applyFont="1" applyFill="1" applyBorder="1" applyAlignment="1">
      <alignment horizontal="center" vertical="center"/>
    </xf>
    <xf numFmtId="0" fontId="0" fillId="2" borderId="63" xfId="0" applyFill="1" applyBorder="1" applyAlignment="1" applyProtection="1">
      <alignment horizontal="left"/>
      <protection locked="0"/>
    </xf>
    <xf numFmtId="0" fontId="0" fillId="2" borderId="64" xfId="0" applyFill="1" applyBorder="1" applyAlignment="1" applyProtection="1">
      <alignment horizontal="left"/>
      <protection locked="0"/>
    </xf>
    <xf numFmtId="0" fontId="16" fillId="3" borderId="25" xfId="0" applyFont="1" applyFill="1" applyBorder="1" applyAlignment="1">
      <alignment horizontal="center" vertical="top"/>
    </xf>
    <xf numFmtId="0" fontId="16" fillId="3" borderId="27" xfId="0" applyFont="1" applyFill="1" applyBorder="1" applyAlignment="1">
      <alignment horizontal="center" vertical="top"/>
    </xf>
    <xf numFmtId="0" fontId="25" fillId="2" borderId="0" xfId="0" applyFont="1" applyFill="1" applyAlignment="1">
      <alignment horizontal="center" vertical="center"/>
    </xf>
    <xf numFmtId="0" fontId="21" fillId="3" borderId="17" xfId="0" applyFont="1" applyFill="1" applyBorder="1" applyAlignment="1">
      <alignment horizontal="left" vertical="top"/>
    </xf>
    <xf numFmtId="0" fontId="16" fillId="3" borderId="18" xfId="0" applyFont="1" applyFill="1" applyBorder="1" applyAlignment="1">
      <alignment horizontal="left" vertical="top" wrapText="1"/>
    </xf>
    <xf numFmtId="0" fontId="16" fillId="3" borderId="18" xfId="0" applyFont="1" applyFill="1" applyBorder="1" applyAlignment="1">
      <alignment horizontal="left" vertical="top" indent="1"/>
    </xf>
    <xf numFmtId="0" fontId="16" fillId="3" borderId="18" xfId="0" applyFont="1" applyFill="1" applyBorder="1" applyAlignment="1">
      <alignment horizontal="right" vertical="top" wrapText="1"/>
    </xf>
    <xf numFmtId="0" fontId="16" fillId="3" borderId="18" xfId="0" applyFont="1" applyFill="1" applyBorder="1" applyAlignment="1">
      <alignment horizontal="center" vertical="top"/>
    </xf>
    <xf numFmtId="9" fontId="29" fillId="3" borderId="18" xfId="4" applyFont="1" applyFill="1" applyBorder="1" applyAlignment="1">
      <alignment horizontal="right" vertical="top"/>
    </xf>
    <xf numFmtId="0" fontId="16" fillId="3" borderId="18" xfId="0" quotePrefix="1" applyFont="1" applyFill="1" applyBorder="1" applyAlignment="1">
      <alignment horizontal="right" vertical="top"/>
    </xf>
    <xf numFmtId="49" fontId="25" fillId="3" borderId="19" xfId="0" applyNumberFormat="1" applyFont="1" applyFill="1" applyBorder="1" applyAlignment="1">
      <alignment horizontal="right" vertical="top" wrapText="1"/>
    </xf>
    <xf numFmtId="9" fontId="29" fillId="3" borderId="0" xfId="4" applyFont="1" applyFill="1" applyBorder="1" applyAlignment="1">
      <alignment horizontal="right" vertical="top"/>
    </xf>
    <xf numFmtId="0" fontId="0" fillId="2" borderId="64" xfId="0" applyFill="1" applyBorder="1" applyProtection="1">
      <protection locked="0"/>
    </xf>
    <xf numFmtId="0" fontId="21" fillId="3" borderId="22" xfId="0" applyFont="1" applyFill="1" applyBorder="1" applyAlignment="1">
      <alignment horizontal="left" vertical="top"/>
    </xf>
    <xf numFmtId="0" fontId="16" fillId="3" borderId="23" xfId="0" applyFont="1" applyFill="1" applyBorder="1" applyAlignment="1">
      <alignment horizontal="left" vertical="top" wrapText="1"/>
    </xf>
    <xf numFmtId="0" fontId="16" fillId="3" borderId="23" xfId="0" applyFont="1" applyFill="1" applyBorder="1" applyAlignment="1">
      <alignment horizontal="left" vertical="top" indent="1"/>
    </xf>
    <xf numFmtId="0" fontId="16" fillId="3" borderId="23" xfId="0" applyFont="1" applyFill="1" applyBorder="1" applyAlignment="1">
      <alignment horizontal="right" vertical="top" wrapText="1"/>
    </xf>
    <xf numFmtId="0" fontId="16" fillId="3" borderId="23" xfId="0" applyFont="1" applyFill="1" applyBorder="1" applyAlignment="1">
      <alignment horizontal="center" vertical="top"/>
    </xf>
    <xf numFmtId="9" fontId="29" fillId="3" borderId="23" xfId="4" applyFont="1" applyFill="1" applyBorder="1" applyAlignment="1">
      <alignment horizontal="right" vertical="top"/>
    </xf>
    <xf numFmtId="0" fontId="16" fillId="3" borderId="23" xfId="0" quotePrefix="1" applyFont="1" applyFill="1" applyBorder="1" applyAlignment="1">
      <alignment horizontal="right" vertical="top"/>
    </xf>
    <xf numFmtId="49" fontId="25" fillId="3" borderId="24" xfId="0" applyNumberFormat="1" applyFont="1" applyFill="1" applyBorder="1" applyAlignment="1">
      <alignment horizontal="right" vertical="top" wrapText="1"/>
    </xf>
    <xf numFmtId="0" fontId="0" fillId="2" borderId="65" xfId="0" applyFill="1" applyBorder="1" applyProtection="1">
      <protection locked="0"/>
    </xf>
    <xf numFmtId="0" fontId="0" fillId="0" borderId="0" xfId="0" applyProtection="1">
      <protection locked="0"/>
    </xf>
    <xf numFmtId="0" fontId="21" fillId="11" borderId="2" xfId="0" applyFont="1" applyFill="1" applyBorder="1" applyAlignment="1">
      <alignment horizontal="center" vertical="center" wrapText="1"/>
    </xf>
    <xf numFmtId="0" fontId="5" fillId="11" borderId="2" xfId="0" applyFont="1" applyFill="1" applyBorder="1" applyAlignment="1">
      <alignment horizontal="center" vertical="center" wrapText="1"/>
    </xf>
    <xf numFmtId="0" fontId="21" fillId="3" borderId="0" xfId="0" applyFont="1" applyFill="1" applyAlignment="1">
      <alignment vertical="top"/>
    </xf>
    <xf numFmtId="0" fontId="21" fillId="3" borderId="0" xfId="0" applyFont="1" applyFill="1" applyAlignment="1">
      <alignment horizontal="left" vertical="top"/>
    </xf>
    <xf numFmtId="0" fontId="16" fillId="12" borderId="0" xfId="0" applyFont="1" applyFill="1" applyAlignment="1">
      <alignment horizontal="left" vertical="top" wrapText="1" indent="1"/>
    </xf>
    <xf numFmtId="0" fontId="19" fillId="18" borderId="0" xfId="1" applyFont="1" applyFill="1" applyBorder="1" applyAlignment="1">
      <alignment horizontal="left" vertical="top" indent="1"/>
    </xf>
    <xf numFmtId="0" fontId="59" fillId="3" borderId="0" xfId="0" applyFont="1" applyFill="1" applyAlignment="1">
      <alignment horizontal="left" vertical="top" wrapText="1"/>
    </xf>
    <xf numFmtId="0" fontId="59" fillId="3" borderId="0" xfId="0" applyFont="1" applyFill="1" applyAlignment="1">
      <alignment horizontal="left" vertical="top"/>
    </xf>
    <xf numFmtId="0" fontId="61" fillId="2" borderId="0" xfId="0" applyFont="1" applyFill="1" applyAlignment="1">
      <alignment horizontal="left" vertical="top" wrapText="1"/>
    </xf>
    <xf numFmtId="0" fontId="62" fillId="0" borderId="0" xfId="0" applyFont="1" applyAlignment="1">
      <alignment wrapText="1"/>
    </xf>
    <xf numFmtId="0" fontId="37" fillId="3" borderId="0" xfId="0" applyFont="1" applyFill="1" applyAlignment="1">
      <alignment horizontal="right" vertical="top" wrapText="1"/>
    </xf>
    <xf numFmtId="0" fontId="25" fillId="3" borderId="0" xfId="0" applyFont="1" applyFill="1" applyAlignment="1">
      <alignment horizontal="left" vertical="top"/>
    </xf>
    <xf numFmtId="0" fontId="5" fillId="2" borderId="0" xfId="0" applyFont="1" applyFill="1" applyAlignment="1">
      <alignment horizontal="left" vertical="top" wrapText="1"/>
    </xf>
    <xf numFmtId="0" fontId="21" fillId="2" borderId="0" xfId="0" applyFont="1" applyFill="1" applyAlignment="1">
      <alignment horizontal="left" vertical="top" wrapText="1"/>
    </xf>
    <xf numFmtId="0" fontId="21" fillId="2" borderId="0" xfId="0" applyFont="1" applyFill="1" applyAlignment="1">
      <alignment horizontal="right" vertical="top" wrapText="1"/>
    </xf>
    <xf numFmtId="0" fontId="62" fillId="2" borderId="0" xfId="0" applyFont="1" applyFill="1" applyAlignment="1">
      <alignment wrapText="1"/>
    </xf>
    <xf numFmtId="0" fontId="39" fillId="2" borderId="0" xfId="0" applyFont="1" applyFill="1" applyAlignment="1">
      <alignment wrapText="1"/>
    </xf>
    <xf numFmtId="0" fontId="39" fillId="2" borderId="0" xfId="0" applyFont="1" applyFill="1" applyAlignment="1">
      <alignment horizontal="right" wrapText="1"/>
    </xf>
    <xf numFmtId="0" fontId="7" fillId="2" borderId="0" xfId="0" applyFont="1" applyFill="1" applyAlignment="1">
      <alignment horizontal="left" vertical="top" wrapText="1"/>
    </xf>
    <xf numFmtId="0" fontId="59" fillId="2" borderId="0" xfId="0" applyFont="1" applyFill="1" applyAlignment="1">
      <alignment horizontal="right" vertical="top" wrapText="1"/>
    </xf>
    <xf numFmtId="0" fontId="59" fillId="2" borderId="0" xfId="0" applyFont="1" applyFill="1" applyAlignment="1">
      <alignment horizontal="left" vertical="top" wrapText="1"/>
    </xf>
    <xf numFmtId="0" fontId="63" fillId="2" borderId="0" xfId="0" applyFont="1" applyFill="1" applyAlignment="1">
      <alignment wrapText="1"/>
    </xf>
    <xf numFmtId="0" fontId="16" fillId="14" borderId="23" xfId="0" applyFont="1" applyFill="1" applyBorder="1" applyAlignment="1">
      <alignment horizontal="left" vertical="top" indent="1"/>
    </xf>
    <xf numFmtId="0" fontId="16" fillId="18" borderId="23" xfId="0" applyFont="1" applyFill="1" applyBorder="1" applyAlignment="1">
      <alignment horizontal="left" vertical="top" indent="1"/>
    </xf>
    <xf numFmtId="0" fontId="16" fillId="14" borderId="18" xfId="0" applyFont="1" applyFill="1" applyBorder="1" applyAlignment="1">
      <alignment horizontal="left" vertical="top" indent="1"/>
    </xf>
    <xf numFmtId="0" fontId="16" fillId="11" borderId="23" xfId="0" applyFont="1" applyFill="1" applyBorder="1" applyAlignment="1">
      <alignment horizontal="left" vertical="top" indent="1"/>
    </xf>
    <xf numFmtId="0" fontId="20" fillId="3" borderId="18" xfId="0" applyFont="1" applyFill="1" applyBorder="1" applyAlignment="1">
      <alignment horizontal="left" vertical="top" indent="1"/>
    </xf>
    <xf numFmtId="0" fontId="16" fillId="11" borderId="25" xfId="0" applyFont="1" applyFill="1" applyBorder="1" applyAlignment="1">
      <alignment horizontal="left" vertical="top" indent="1"/>
    </xf>
    <xf numFmtId="0" fontId="19" fillId="18" borderId="0" xfId="1" applyFont="1" applyFill="1" applyBorder="1" applyAlignment="1">
      <alignment horizontal="right" vertical="top" wrapText="1"/>
    </xf>
    <xf numFmtId="0" fontId="16" fillId="14" borderId="23" xfId="0" applyFont="1" applyFill="1" applyBorder="1" applyAlignment="1">
      <alignment horizontal="right" vertical="top" wrapText="1"/>
    </xf>
    <xf numFmtId="0" fontId="16" fillId="14" borderId="18" xfId="0" applyFont="1" applyFill="1" applyBorder="1" applyAlignment="1">
      <alignment horizontal="right" vertical="top" wrapText="1"/>
    </xf>
    <xf numFmtId="0" fontId="16" fillId="11" borderId="23" xfId="0" applyFont="1" applyFill="1" applyBorder="1" applyAlignment="1">
      <alignment horizontal="right" vertical="top" wrapText="1"/>
    </xf>
    <xf numFmtId="0" fontId="20" fillId="3" borderId="18" xfId="0" applyFont="1" applyFill="1" applyBorder="1" applyAlignment="1">
      <alignment horizontal="right" vertical="top" wrapText="1"/>
    </xf>
    <xf numFmtId="0" fontId="16" fillId="11" borderId="25" xfId="0" applyFont="1" applyFill="1" applyBorder="1" applyAlignment="1">
      <alignment horizontal="right" vertical="top" wrapText="1"/>
    </xf>
    <xf numFmtId="49" fontId="16" fillId="15" borderId="23" xfId="0" applyNumberFormat="1" applyFont="1" applyFill="1" applyBorder="1" applyAlignment="1">
      <alignment horizontal="right" vertical="top" wrapText="1"/>
    </xf>
    <xf numFmtId="171" fontId="16" fillId="11" borderId="23" xfId="0" applyNumberFormat="1" applyFont="1" applyFill="1" applyBorder="1" applyAlignment="1">
      <alignment horizontal="right" vertical="top" wrapText="1"/>
    </xf>
    <xf numFmtId="0" fontId="16" fillId="3" borderId="26" xfId="0" applyFont="1" applyFill="1" applyBorder="1" applyAlignment="1">
      <alignment horizontal="center" vertical="top"/>
    </xf>
    <xf numFmtId="0" fontId="16" fillId="3" borderId="23" xfId="0" applyFont="1" applyFill="1" applyBorder="1" applyAlignment="1">
      <alignment horizontal="center" vertical="top" wrapText="1"/>
    </xf>
    <xf numFmtId="0" fontId="16" fillId="14" borderId="23" xfId="0" applyFont="1" applyFill="1" applyBorder="1" applyAlignment="1">
      <alignment horizontal="center" vertical="top" wrapText="1"/>
    </xf>
    <xf numFmtId="0" fontId="16" fillId="14" borderId="18" xfId="0" applyFont="1" applyFill="1" applyBorder="1" applyAlignment="1">
      <alignment horizontal="center" vertical="top" wrapText="1"/>
    </xf>
    <xf numFmtId="0" fontId="16" fillId="3" borderId="18" xfId="0" applyFont="1" applyFill="1" applyBorder="1" applyAlignment="1">
      <alignment horizontal="center" vertical="top" wrapText="1"/>
    </xf>
    <xf numFmtId="170" fontId="16" fillId="5" borderId="18" xfId="0" applyNumberFormat="1" applyFont="1" applyFill="1" applyBorder="1" applyAlignment="1">
      <alignment horizontal="right" vertical="top" wrapText="1"/>
    </xf>
    <xf numFmtId="49" fontId="25" fillId="3" borderId="26" xfId="0" applyNumberFormat="1" applyFont="1" applyFill="1" applyBorder="1" applyAlignment="1">
      <alignment horizontal="right" vertical="top"/>
    </xf>
    <xf numFmtId="49" fontId="29" fillId="3" borderId="25" xfId="0" applyNumberFormat="1" applyFont="1" applyFill="1" applyBorder="1" applyAlignment="1">
      <alignment horizontal="right" vertical="top"/>
    </xf>
    <xf numFmtId="49" fontId="29" fillId="3" borderId="18" xfId="0" applyNumberFormat="1" applyFont="1" applyFill="1" applyBorder="1" applyAlignment="1">
      <alignment horizontal="right" vertical="top"/>
    </xf>
    <xf numFmtId="49" fontId="29" fillId="3" borderId="27" xfId="0" applyNumberFormat="1" applyFont="1" applyFill="1" applyBorder="1" applyAlignment="1">
      <alignment horizontal="right" vertical="top"/>
    </xf>
    <xf numFmtId="170" fontId="16" fillId="14" borderId="23" xfId="0" applyNumberFormat="1" applyFont="1" applyFill="1" applyBorder="1" applyAlignment="1">
      <alignment horizontal="right" vertical="top" wrapText="1"/>
    </xf>
    <xf numFmtId="0" fontId="29" fillId="12" borderId="18" xfId="0" applyFont="1" applyFill="1" applyBorder="1" applyAlignment="1">
      <alignment horizontal="right" vertical="top" wrapText="1"/>
    </xf>
    <xf numFmtId="170" fontId="16" fillId="14" borderId="18" xfId="0" applyNumberFormat="1" applyFont="1" applyFill="1" applyBorder="1" applyAlignment="1">
      <alignment horizontal="right" vertical="top" wrapText="1"/>
    </xf>
    <xf numFmtId="49" fontId="16" fillId="5" borderId="18" xfId="0" quotePrefix="1" applyNumberFormat="1" applyFont="1" applyFill="1" applyBorder="1" applyAlignment="1">
      <alignment horizontal="right" vertical="top" wrapText="1"/>
    </xf>
    <xf numFmtId="0" fontId="25" fillId="3" borderId="26" xfId="0" applyFont="1" applyFill="1" applyBorder="1" applyAlignment="1">
      <alignment horizontal="right" vertical="top"/>
    </xf>
    <xf numFmtId="0" fontId="16" fillId="3" borderId="25" xfId="0" applyFont="1" applyFill="1" applyBorder="1" applyAlignment="1">
      <alignment horizontal="right" vertical="top"/>
    </xf>
    <xf numFmtId="49" fontId="16" fillId="3" borderId="23" xfId="0" applyNumberFormat="1" applyFont="1" applyFill="1" applyBorder="1" applyAlignment="1">
      <alignment horizontal="right" vertical="top" wrapText="1"/>
    </xf>
    <xf numFmtId="0" fontId="16" fillId="3" borderId="18" xfId="0" applyFont="1" applyFill="1" applyBorder="1" applyAlignment="1">
      <alignment horizontal="right" vertical="top"/>
    </xf>
    <xf numFmtId="0" fontId="16" fillId="3" borderId="27" xfId="0" applyFont="1" applyFill="1" applyBorder="1" applyAlignment="1">
      <alignment horizontal="right" vertical="top"/>
    </xf>
    <xf numFmtId="49" fontId="16" fillId="14" borderId="23" xfId="0" applyNumberFormat="1" applyFont="1" applyFill="1" applyBorder="1" applyAlignment="1">
      <alignment horizontal="right" vertical="top" wrapText="1"/>
    </xf>
    <xf numFmtId="49" fontId="16" fillId="14" borderId="18" xfId="0" applyNumberFormat="1" applyFont="1" applyFill="1" applyBorder="1" applyAlignment="1">
      <alignment horizontal="right" vertical="top" wrapText="1"/>
    </xf>
    <xf numFmtId="49" fontId="16" fillId="11" borderId="23" xfId="0" applyNumberFormat="1" applyFont="1" applyFill="1" applyBorder="1" applyAlignment="1">
      <alignment horizontal="right" vertical="top" wrapText="1"/>
    </xf>
    <xf numFmtId="49" fontId="16" fillId="3" borderId="18" xfId="0" applyNumberFormat="1" applyFont="1" applyFill="1" applyBorder="1" applyAlignment="1">
      <alignment horizontal="right" vertical="top" wrapText="1"/>
    </xf>
    <xf numFmtId="49" fontId="16" fillId="11" borderId="25" xfId="0" applyNumberFormat="1" applyFont="1" applyFill="1" applyBorder="1" applyAlignment="1">
      <alignment horizontal="right" vertical="top" wrapText="1"/>
    </xf>
    <xf numFmtId="0" fontId="25" fillId="3" borderId="0" xfId="0" applyFont="1" applyFill="1" applyAlignment="1">
      <alignment horizontal="left" vertical="top" wrapText="1"/>
    </xf>
    <xf numFmtId="0" fontId="25" fillId="3" borderId="0" xfId="0" applyFont="1" applyFill="1" applyAlignment="1">
      <alignment vertical="top"/>
    </xf>
    <xf numFmtId="171" fontId="25" fillId="3" borderId="0" xfId="0" applyNumberFormat="1" applyFont="1" applyFill="1" applyAlignment="1">
      <alignment horizontal="left" vertical="top" wrapText="1"/>
    </xf>
    <xf numFmtId="2" fontId="25" fillId="3" borderId="0" xfId="0" applyNumberFormat="1" applyFont="1" applyFill="1" applyAlignment="1">
      <alignment horizontal="left" vertical="top" wrapText="1"/>
    </xf>
    <xf numFmtId="174" fontId="25" fillId="3" borderId="0" xfId="0" applyNumberFormat="1" applyFont="1" applyFill="1" applyAlignment="1">
      <alignment horizontal="left" vertical="top" wrapText="1"/>
    </xf>
    <xf numFmtId="175" fontId="25" fillId="3" borderId="0" xfId="0" applyNumberFormat="1" applyFont="1" applyFill="1" applyAlignment="1">
      <alignment horizontal="left" vertical="top" wrapText="1"/>
    </xf>
    <xf numFmtId="0" fontId="60" fillId="11" borderId="0" xfId="0" applyFont="1" applyFill="1" applyAlignment="1">
      <alignment horizontal="center" vertical="center"/>
    </xf>
    <xf numFmtId="0" fontId="16" fillId="11" borderId="0" xfId="0" applyFont="1" applyFill="1" applyAlignment="1">
      <alignment horizontal="center" vertical="center"/>
    </xf>
    <xf numFmtId="0" fontId="16" fillId="12" borderId="0" xfId="0" applyFont="1" applyFill="1" applyAlignment="1">
      <alignment horizontal="center" vertical="center"/>
    </xf>
    <xf numFmtId="0" fontId="60" fillId="12" borderId="0" xfId="0" applyFont="1" applyFill="1" applyAlignment="1">
      <alignment horizontal="center" vertical="center"/>
    </xf>
    <xf numFmtId="0" fontId="60" fillId="12" borderId="0" xfId="0" applyFont="1" applyFill="1" applyAlignment="1">
      <alignment horizontal="center" vertical="center" wrapText="1"/>
    </xf>
    <xf numFmtId="0" fontId="16" fillId="14" borderId="0" xfId="0" applyFont="1" applyFill="1" applyAlignment="1">
      <alignment horizontal="center" vertical="center"/>
    </xf>
    <xf numFmtId="0" fontId="60" fillId="14" borderId="0" xfId="0" applyFont="1" applyFill="1" applyAlignment="1">
      <alignment horizontal="center" vertical="center"/>
    </xf>
    <xf numFmtId="0" fontId="16" fillId="15" borderId="0" xfId="0" applyFont="1" applyFill="1" applyAlignment="1">
      <alignment horizontal="center" vertical="center"/>
    </xf>
    <xf numFmtId="0" fontId="60" fillId="15" borderId="0" xfId="0" applyFont="1" applyFill="1" applyAlignment="1">
      <alignment horizontal="center" vertical="center"/>
    </xf>
    <xf numFmtId="0" fontId="16" fillId="17" borderId="0" xfId="0" applyFont="1" applyFill="1" applyAlignment="1">
      <alignment horizontal="center" vertical="center"/>
    </xf>
    <xf numFmtId="0" fontId="16" fillId="19" borderId="0" xfId="0" applyFont="1" applyFill="1" applyAlignment="1">
      <alignment horizontal="center" vertical="center"/>
    </xf>
    <xf numFmtId="0" fontId="16" fillId="20" borderId="0" xfId="0" applyFont="1" applyFill="1" applyAlignment="1">
      <alignment horizontal="center" vertical="center"/>
    </xf>
    <xf numFmtId="0" fontId="16" fillId="18" borderId="0" xfId="0" applyFont="1" applyFill="1" applyAlignment="1">
      <alignment horizontal="center" vertical="center"/>
    </xf>
    <xf numFmtId="0" fontId="19" fillId="18" borderId="0" xfId="1" applyFont="1" applyFill="1" applyBorder="1" applyAlignment="1">
      <alignment horizontal="center" vertical="center"/>
    </xf>
    <xf numFmtId="0" fontId="20" fillId="3" borderId="0" xfId="0" applyFont="1" applyFill="1" applyAlignment="1">
      <alignment horizontal="center" vertical="center"/>
    </xf>
    <xf numFmtId="0" fontId="16" fillId="3" borderId="0" xfId="0" applyFont="1" applyFill="1" applyAlignment="1">
      <alignment horizontal="center" vertical="center"/>
    </xf>
    <xf numFmtId="0" fontId="60" fillId="3" borderId="0" xfId="0" applyFont="1" applyFill="1" applyAlignment="1">
      <alignment horizontal="center" vertical="center"/>
    </xf>
    <xf numFmtId="0" fontId="60" fillId="2" borderId="0" xfId="0" applyFont="1" applyFill="1" applyAlignment="1">
      <alignment horizontal="center" vertical="center"/>
    </xf>
    <xf numFmtId="0" fontId="25" fillId="19" borderId="0" xfId="0" applyFont="1" applyFill="1" applyAlignment="1">
      <alignment horizontal="center" vertical="center"/>
    </xf>
    <xf numFmtId="0" fontId="0" fillId="8" borderId="0" xfId="0" applyFill="1"/>
    <xf numFmtId="9" fontId="25" fillId="3" borderId="0" xfId="4" applyFont="1" applyFill="1" applyBorder="1" applyAlignment="1">
      <alignment horizontal="left" vertical="top"/>
    </xf>
    <xf numFmtId="9" fontId="25" fillId="3" borderId="0" xfId="0" applyNumberFormat="1" applyFont="1" applyFill="1" applyAlignment="1">
      <alignment horizontal="left" vertical="top" wrapText="1"/>
    </xf>
    <xf numFmtId="170" fontId="0" fillId="0" borderId="0" xfId="0" applyNumberFormat="1"/>
    <xf numFmtId="170" fontId="0" fillId="9" borderId="0" xfId="0" applyNumberFormat="1" applyFill="1"/>
    <xf numFmtId="0" fontId="12" fillId="11" borderId="67" xfId="0" applyFont="1" applyFill="1" applyBorder="1" applyAlignment="1">
      <alignment horizontal="center" vertical="center"/>
    </xf>
    <xf numFmtId="0" fontId="0" fillId="11" borderId="68" xfId="0" applyFill="1" applyBorder="1" applyAlignment="1">
      <alignment horizontal="center" vertical="center"/>
    </xf>
    <xf numFmtId="0" fontId="0" fillId="11" borderId="69" xfId="0" applyFill="1" applyBorder="1" applyAlignment="1">
      <alignment horizontal="center" vertical="center"/>
    </xf>
    <xf numFmtId="0" fontId="0" fillId="11" borderId="0" xfId="0" applyFill="1" applyAlignment="1">
      <alignment horizontal="center" vertical="center"/>
    </xf>
    <xf numFmtId="0" fontId="12" fillId="11" borderId="70" xfId="0" applyFont="1" applyFill="1" applyBorder="1" applyAlignment="1">
      <alignment horizontal="center" vertical="center" wrapText="1"/>
    </xf>
    <xf numFmtId="0" fontId="12" fillId="11" borderId="74" xfId="0" applyFont="1" applyFill="1" applyBorder="1" applyAlignment="1">
      <alignment horizontal="center" vertical="center" wrapText="1"/>
    </xf>
    <xf numFmtId="0" fontId="0" fillId="11" borderId="78" xfId="0" applyFill="1" applyBorder="1" applyAlignment="1">
      <alignment horizontal="center" vertical="center"/>
    </xf>
    <xf numFmtId="0" fontId="0" fillId="11" borderId="80" xfId="0" applyFill="1" applyBorder="1" applyAlignment="1">
      <alignment horizontal="center" vertical="center"/>
    </xf>
    <xf numFmtId="0" fontId="0" fillId="11" borderId="82" xfId="0" applyFill="1" applyBorder="1" applyAlignment="1">
      <alignment horizontal="center" vertical="center"/>
    </xf>
    <xf numFmtId="0" fontId="0" fillId="11" borderId="83" xfId="0" applyFill="1" applyBorder="1" applyAlignment="1">
      <alignment horizontal="center" vertical="center"/>
    </xf>
    <xf numFmtId="0" fontId="0" fillId="11" borderId="84" xfId="0" applyFill="1" applyBorder="1" applyAlignment="1">
      <alignment horizontal="center" vertical="center"/>
    </xf>
    <xf numFmtId="0" fontId="0" fillId="11" borderId="86" xfId="0" applyFill="1" applyBorder="1" applyAlignment="1">
      <alignment horizontal="center" vertical="center"/>
    </xf>
    <xf numFmtId="0" fontId="0" fillId="11" borderId="88" xfId="0" applyFill="1" applyBorder="1" applyAlignment="1">
      <alignment horizontal="center" vertical="center"/>
    </xf>
    <xf numFmtId="0" fontId="0" fillId="11" borderId="89" xfId="0" applyFill="1" applyBorder="1" applyAlignment="1">
      <alignment horizontal="center" vertical="center"/>
    </xf>
    <xf numFmtId="0" fontId="12" fillId="31" borderId="71" xfId="0" applyFont="1" applyFill="1" applyBorder="1" applyAlignment="1">
      <alignment horizontal="center" vertical="center"/>
    </xf>
    <xf numFmtId="0" fontId="12" fillId="31" borderId="57" xfId="0" applyFont="1" applyFill="1" applyBorder="1" applyAlignment="1">
      <alignment horizontal="center" vertical="center"/>
    </xf>
    <xf numFmtId="0" fontId="12" fillId="31" borderId="75" xfId="0" applyFont="1" applyFill="1" applyBorder="1" applyAlignment="1">
      <alignment horizontal="center" vertical="center"/>
    </xf>
    <xf numFmtId="0" fontId="0" fillId="31" borderId="72" xfId="0" applyFill="1" applyBorder="1" applyAlignment="1">
      <alignment horizontal="center" vertical="center"/>
    </xf>
    <xf numFmtId="0" fontId="0" fillId="31" borderId="0" xfId="0" applyFill="1" applyAlignment="1">
      <alignment horizontal="center" vertical="center"/>
    </xf>
    <xf numFmtId="0" fontId="0" fillId="31" borderId="79" xfId="0" applyFill="1" applyBorder="1" applyAlignment="1">
      <alignment horizontal="center" vertical="center"/>
    </xf>
    <xf numFmtId="0" fontId="0" fillId="31" borderId="80" xfId="0" applyFill="1" applyBorder="1" applyAlignment="1">
      <alignment horizontal="center" vertical="center"/>
    </xf>
    <xf numFmtId="0" fontId="0" fillId="31" borderId="85" xfId="0" applyFill="1" applyBorder="1" applyAlignment="1">
      <alignment horizontal="center" vertical="center"/>
    </xf>
    <xf numFmtId="0" fontId="0" fillId="31" borderId="86" xfId="0" applyFill="1" applyBorder="1" applyAlignment="1">
      <alignment horizontal="center" vertical="center"/>
    </xf>
    <xf numFmtId="0" fontId="0" fillId="31" borderId="73" xfId="0" applyFill="1" applyBorder="1" applyAlignment="1">
      <alignment horizontal="center" vertical="center"/>
    </xf>
    <xf numFmtId="0" fontId="0" fillId="31" borderId="23" xfId="0" applyFill="1" applyBorder="1" applyAlignment="1">
      <alignment horizontal="center" vertical="center"/>
    </xf>
    <xf numFmtId="0" fontId="0" fillId="31" borderId="76" xfId="0" applyFill="1" applyBorder="1" applyAlignment="1">
      <alignment horizontal="right" indent="1"/>
    </xf>
    <xf numFmtId="0" fontId="0" fillId="31" borderId="81" xfId="0" applyFill="1" applyBorder="1" applyAlignment="1">
      <alignment horizontal="right" indent="1"/>
    </xf>
    <xf numFmtId="0" fontId="0" fillId="31" borderId="87" xfId="0" applyFill="1" applyBorder="1" applyAlignment="1">
      <alignment horizontal="right" indent="1"/>
    </xf>
    <xf numFmtId="0" fontId="0" fillId="31" borderId="77" xfId="0" applyFill="1" applyBorder="1" applyAlignment="1">
      <alignment horizontal="right" indent="1"/>
    </xf>
    <xf numFmtId="0" fontId="0" fillId="11" borderId="0" xfId="0" applyFill="1" applyAlignment="1">
      <alignment horizontal="right" indent="1"/>
    </xf>
    <xf numFmtId="0" fontId="0" fillId="11" borderId="80" xfId="0" applyFill="1" applyBorder="1" applyAlignment="1">
      <alignment horizontal="right" indent="1"/>
    </xf>
    <xf numFmtId="0" fontId="0" fillId="11" borderId="86" xfId="0" applyFill="1" applyBorder="1" applyAlignment="1">
      <alignment horizontal="right" indent="1"/>
    </xf>
    <xf numFmtId="0" fontId="0" fillId="11" borderId="23" xfId="0" applyFill="1" applyBorder="1" applyAlignment="1">
      <alignment horizontal="right" indent="1"/>
    </xf>
    <xf numFmtId="176" fontId="65" fillId="0" borderId="0" xfId="0" applyNumberFormat="1" applyFont="1"/>
    <xf numFmtId="2" fontId="0" fillId="3" borderId="25" xfId="0" applyNumberFormat="1" applyFill="1" applyBorder="1"/>
    <xf numFmtId="1" fontId="0" fillId="3" borderId="25" xfId="0" applyNumberFormat="1" applyFill="1" applyBorder="1"/>
    <xf numFmtId="0" fontId="0" fillId="32" borderId="17" xfId="0" applyFill="1" applyBorder="1"/>
    <xf numFmtId="0" fontId="0" fillId="32" borderId="18" xfId="0" applyFill="1" applyBorder="1"/>
    <xf numFmtId="0" fontId="0" fillId="32" borderId="19" xfId="0" applyFill="1" applyBorder="1"/>
    <xf numFmtId="0" fontId="0" fillId="32" borderId="20" xfId="0" applyFill="1" applyBorder="1"/>
    <xf numFmtId="0" fontId="0" fillId="32" borderId="0" xfId="0" applyFill="1"/>
    <xf numFmtId="0" fontId="0" fillId="32" borderId="21" xfId="0" applyFill="1" applyBorder="1"/>
    <xf numFmtId="2" fontId="0" fillId="10" borderId="0" xfId="0" applyNumberFormat="1" applyFill="1"/>
    <xf numFmtId="2" fontId="0" fillId="32" borderId="0" xfId="0" applyNumberFormat="1" applyFill="1"/>
    <xf numFmtId="0" fontId="0" fillId="32" borderId="22" xfId="0" applyFill="1" applyBorder="1"/>
    <xf numFmtId="0" fontId="0" fillId="32" borderId="23" xfId="0" applyFill="1" applyBorder="1"/>
    <xf numFmtId="0" fontId="0" fillId="32" borderId="24" xfId="0" applyFill="1" applyBorder="1"/>
    <xf numFmtId="0" fontId="0" fillId="33" borderId="0" xfId="0" applyFill="1"/>
    <xf numFmtId="1" fontId="0" fillId="31" borderId="0" xfId="0" applyNumberFormat="1" applyFill="1" applyAlignment="1">
      <alignment horizontal="right" vertical="center"/>
    </xf>
    <xf numFmtId="1" fontId="0" fillId="31" borderId="80" xfId="0" applyNumberFormat="1" applyFill="1" applyBorder="1" applyAlignment="1">
      <alignment horizontal="right" vertical="center"/>
    </xf>
    <xf numFmtId="1" fontId="0" fillId="31" borderId="86" xfId="0" applyNumberFormat="1" applyFill="1" applyBorder="1" applyAlignment="1">
      <alignment horizontal="right" vertical="center"/>
    </xf>
    <xf numFmtId="1" fontId="0" fillId="31" borderId="23" xfId="0" applyNumberFormat="1" applyFill="1" applyBorder="1" applyAlignment="1">
      <alignment horizontal="right" vertical="center"/>
    </xf>
    <xf numFmtId="1" fontId="0" fillId="11" borderId="0" xfId="0" applyNumberFormat="1" applyFill="1" applyAlignment="1">
      <alignment horizontal="center" vertical="center"/>
    </xf>
    <xf numFmtId="1" fontId="0" fillId="11" borderId="80" xfId="0" applyNumberFormat="1" applyFill="1" applyBorder="1" applyAlignment="1">
      <alignment horizontal="center" vertical="center"/>
    </xf>
    <xf numFmtId="1" fontId="0" fillId="11" borderId="86" xfId="0" applyNumberFormat="1" applyFill="1" applyBorder="1" applyAlignment="1">
      <alignment horizontal="center" vertical="center"/>
    </xf>
    <xf numFmtId="1" fontId="0" fillId="11" borderId="23" xfId="0" applyNumberFormat="1" applyFill="1" applyBorder="1" applyAlignment="1">
      <alignment horizontal="center" vertical="center"/>
    </xf>
    <xf numFmtId="0" fontId="0" fillId="3" borderId="20" xfId="0" applyFill="1" applyBorder="1" applyAlignment="1">
      <alignment horizontal="center" vertical="center"/>
    </xf>
    <xf numFmtId="0" fontId="0" fillId="3" borderId="20" xfId="0" applyFill="1" applyBorder="1"/>
    <xf numFmtId="0" fontId="0" fillId="3" borderId="21" xfId="0" applyFill="1" applyBorder="1"/>
    <xf numFmtId="0" fontId="0" fillId="3" borderId="0" xfId="0" applyFill="1" applyAlignment="1">
      <alignment horizontal="right" indent="1"/>
    </xf>
    <xf numFmtId="0" fontId="0" fillId="3" borderId="22" xfId="0" applyFill="1" applyBorder="1" applyAlignment="1">
      <alignment horizontal="center" vertical="center"/>
    </xf>
    <xf numFmtId="0" fontId="0" fillId="3" borderId="23" xfId="0" applyFill="1" applyBorder="1" applyAlignment="1">
      <alignment horizontal="right" indent="1"/>
    </xf>
    <xf numFmtId="0" fontId="0" fillId="3" borderId="22" xfId="0" applyFill="1" applyBorder="1"/>
    <xf numFmtId="0" fontId="0" fillId="3" borderId="24" xfId="0" applyFill="1" applyBorder="1"/>
    <xf numFmtId="169" fontId="0" fillId="3" borderId="0" xfId="3" applyNumberFormat="1" applyFont="1" applyFill="1" applyBorder="1"/>
    <xf numFmtId="169" fontId="0" fillId="3" borderId="23" xfId="3" applyNumberFormat="1" applyFont="1" applyFill="1" applyBorder="1"/>
    <xf numFmtId="0" fontId="0" fillId="34" borderId="0" xfId="0" applyFill="1"/>
    <xf numFmtId="0" fontId="0" fillId="34" borderId="20" xfId="0" applyFill="1" applyBorder="1"/>
    <xf numFmtId="169" fontId="0" fillId="34" borderId="0" xfId="3" applyNumberFormat="1" applyFont="1" applyFill="1" applyBorder="1"/>
    <xf numFmtId="0" fontId="0" fillId="34" borderId="21" xfId="0" applyFill="1" applyBorder="1"/>
    <xf numFmtId="0" fontId="0" fillId="34" borderId="22" xfId="0" applyFill="1" applyBorder="1"/>
    <xf numFmtId="169" fontId="0" fillId="34" borderId="23" xfId="3" applyNumberFormat="1" applyFont="1" applyFill="1" applyBorder="1"/>
    <xf numFmtId="0" fontId="0" fillId="34" borderId="24" xfId="0" applyFill="1" applyBorder="1"/>
    <xf numFmtId="0" fontId="0" fillId="34" borderId="19" xfId="0" applyFill="1" applyBorder="1"/>
    <xf numFmtId="0" fontId="0" fillId="34" borderId="17" xfId="0" applyFill="1" applyBorder="1"/>
    <xf numFmtId="0" fontId="0" fillId="34" borderId="18" xfId="0" applyFill="1" applyBorder="1"/>
    <xf numFmtId="0" fontId="0" fillId="34" borderId="23" xfId="0" applyFill="1" applyBorder="1"/>
    <xf numFmtId="0" fontId="67" fillId="34" borderId="0" xfId="0" applyFont="1" applyFill="1"/>
    <xf numFmtId="170" fontId="0" fillId="3" borderId="21" xfId="0" applyNumberFormat="1" applyFill="1" applyBorder="1" applyAlignment="1">
      <alignment horizontal="center" vertical="center"/>
    </xf>
    <xf numFmtId="0" fontId="0" fillId="3" borderId="23" xfId="0" applyFill="1" applyBorder="1" applyAlignment="1">
      <alignment horizontal="center" vertical="center"/>
    </xf>
    <xf numFmtId="170" fontId="0" fillId="3" borderId="24" xfId="0" applyNumberFormat="1" applyFill="1" applyBorder="1" applyAlignment="1">
      <alignment horizontal="center" vertical="center"/>
    </xf>
    <xf numFmtId="0" fontId="0" fillId="3" borderId="1" xfId="0" applyFill="1" applyBorder="1"/>
    <xf numFmtId="0" fontId="0" fillId="3" borderId="2" xfId="0" applyFill="1" applyBorder="1"/>
    <xf numFmtId="0" fontId="0" fillId="3" borderId="3" xfId="0" applyFill="1" applyBorder="1"/>
    <xf numFmtId="44" fontId="0" fillId="3" borderId="0" xfId="3" applyFont="1" applyFill="1"/>
    <xf numFmtId="0" fontId="15" fillId="10" borderId="0" xfId="0" applyFont="1" applyFill="1" applyAlignment="1" applyProtection="1">
      <alignment wrapText="1"/>
      <protection locked="0"/>
    </xf>
    <xf numFmtId="0" fontId="4" fillId="10" borderId="0" xfId="1" applyFill="1" applyAlignment="1" applyProtection="1">
      <alignment wrapText="1"/>
      <protection locked="0"/>
    </xf>
    <xf numFmtId="0" fontId="12" fillId="11" borderId="66" xfId="0" applyFont="1" applyFill="1" applyBorder="1" applyAlignment="1" applyProtection="1">
      <alignment horizontal="center" vertical="center" wrapText="1"/>
      <protection locked="0"/>
    </xf>
    <xf numFmtId="0" fontId="25" fillId="25" borderId="0" xfId="0" applyFont="1" applyFill="1" applyAlignment="1">
      <alignment horizontal="left" vertical="top"/>
    </xf>
    <xf numFmtId="0" fontId="21" fillId="25" borderId="0" xfId="0" applyFont="1" applyFill="1" applyAlignment="1">
      <alignment vertical="top"/>
    </xf>
    <xf numFmtId="0" fontId="21" fillId="25" borderId="0" xfId="0" applyFont="1" applyFill="1"/>
    <xf numFmtId="172" fontId="25" fillId="25" borderId="0" xfId="0" applyNumberFormat="1" applyFont="1" applyFill="1"/>
    <xf numFmtId="0" fontId="25" fillId="24" borderId="0" xfId="0" applyFont="1" applyFill="1" applyAlignment="1">
      <alignment horizontal="left" vertical="top"/>
    </xf>
    <xf numFmtId="0" fontId="21" fillId="24" borderId="0" xfId="0" applyFont="1" applyFill="1" applyAlignment="1">
      <alignment vertical="top"/>
    </xf>
    <xf numFmtId="0" fontId="21" fillId="24" borderId="0" xfId="0" applyFont="1" applyFill="1"/>
    <xf numFmtId="172" fontId="25" fillId="24" borderId="0" xfId="0" applyNumberFormat="1" applyFont="1" applyFill="1"/>
    <xf numFmtId="0" fontId="28" fillId="24" borderId="0" xfId="0" applyFont="1" applyFill="1"/>
    <xf numFmtId="0" fontId="25" fillId="29" borderId="0" xfId="0" applyFont="1" applyFill="1"/>
    <xf numFmtId="0" fontId="28" fillId="29" borderId="0" xfId="0" applyFont="1" applyFill="1" applyAlignment="1">
      <alignment wrapText="1"/>
    </xf>
    <xf numFmtId="0" fontId="25" fillId="29" borderId="93" xfId="0" applyFont="1" applyFill="1" applyBorder="1"/>
    <xf numFmtId="0" fontId="25" fillId="29" borderId="94" xfId="0" applyFont="1" applyFill="1" applyBorder="1"/>
    <xf numFmtId="0" fontId="25" fillId="29" borderId="95" xfId="0" applyFont="1" applyFill="1" applyBorder="1"/>
    <xf numFmtId="0" fontId="25" fillId="29" borderId="96" xfId="0" applyFont="1" applyFill="1" applyBorder="1"/>
    <xf numFmtId="0" fontId="28" fillId="29" borderId="31" xfId="0" applyFont="1" applyFill="1" applyBorder="1" applyAlignment="1">
      <alignment wrapText="1"/>
    </xf>
    <xf numFmtId="0" fontId="25" fillId="29" borderId="97" xfId="0" applyFont="1" applyFill="1" applyBorder="1"/>
    <xf numFmtId="0" fontId="25" fillId="29" borderId="98" xfId="0" applyFont="1" applyFill="1" applyBorder="1"/>
    <xf numFmtId="0" fontId="28" fillId="29" borderId="98" xfId="0" applyFont="1" applyFill="1" applyBorder="1" applyAlignment="1">
      <alignment horizontal="center"/>
    </xf>
    <xf numFmtId="0" fontId="25" fillId="29" borderId="99" xfId="0" applyFont="1" applyFill="1" applyBorder="1"/>
    <xf numFmtId="0" fontId="25" fillId="25" borderId="93" xfId="0" applyFont="1" applyFill="1" applyBorder="1"/>
    <xf numFmtId="0" fontId="25" fillId="25" borderId="94" xfId="0" applyFont="1" applyFill="1" applyBorder="1"/>
    <xf numFmtId="0" fontId="25" fillId="25" borderId="95" xfId="0" applyFont="1" applyFill="1" applyBorder="1"/>
    <xf numFmtId="0" fontId="25" fillId="25" borderId="96" xfId="0" applyFont="1" applyFill="1" applyBorder="1" applyAlignment="1">
      <alignment horizontal="left" vertical="top"/>
    </xf>
    <xf numFmtId="0" fontId="25" fillId="25" borderId="31" xfId="0" applyFont="1" applyFill="1" applyBorder="1"/>
    <xf numFmtId="0" fontId="25" fillId="25" borderId="96" xfId="0" applyFont="1" applyFill="1" applyBorder="1"/>
    <xf numFmtId="0" fontId="21" fillId="25" borderId="96" xfId="0" applyFont="1" applyFill="1" applyBorder="1"/>
    <xf numFmtId="0" fontId="25" fillId="25" borderId="97" xfId="0" applyFont="1" applyFill="1" applyBorder="1"/>
    <xf numFmtId="0" fontId="25" fillId="25" borderId="98" xfId="0" applyFont="1" applyFill="1" applyBorder="1"/>
    <xf numFmtId="0" fontId="25" fillId="25" borderId="99" xfId="0" applyFont="1" applyFill="1" applyBorder="1"/>
    <xf numFmtId="0" fontId="25" fillId="24" borderId="93" xfId="0" applyFont="1" applyFill="1" applyBorder="1"/>
    <xf numFmtId="0" fontId="25" fillId="24" borderId="94" xfId="0" applyFont="1" applyFill="1" applyBorder="1"/>
    <xf numFmtId="0" fontId="25" fillId="24" borderId="95" xfId="0" applyFont="1" applyFill="1" applyBorder="1"/>
    <xf numFmtId="0" fontId="25" fillId="24" borderId="96" xfId="0" applyFont="1" applyFill="1" applyBorder="1"/>
    <xf numFmtId="0" fontId="25" fillId="24" borderId="31" xfId="0" applyFont="1" applyFill="1" applyBorder="1" applyAlignment="1">
      <alignment horizontal="left" vertical="top"/>
    </xf>
    <xf numFmtId="0" fontId="25" fillId="24" borderId="31" xfId="0" applyFont="1" applyFill="1" applyBorder="1"/>
    <xf numFmtId="0" fontId="21" fillId="24" borderId="31" xfId="0" applyFont="1" applyFill="1" applyBorder="1"/>
    <xf numFmtId="0" fontId="25" fillId="24" borderId="97" xfId="0" applyFont="1" applyFill="1" applyBorder="1"/>
    <xf numFmtId="0" fontId="25" fillId="24" borderId="98" xfId="0" applyFont="1" applyFill="1" applyBorder="1"/>
    <xf numFmtId="0" fontId="25" fillId="24" borderId="99" xfId="0" applyFont="1" applyFill="1" applyBorder="1"/>
    <xf numFmtId="0" fontId="75" fillId="19" borderId="0" xfId="0" applyFont="1" applyFill="1" applyAlignment="1">
      <alignment horizontal="left" indent="1"/>
    </xf>
    <xf numFmtId="0" fontId="5" fillId="11" borderId="0" xfId="0" applyFont="1" applyFill="1" applyAlignment="1">
      <alignment horizontal="center" vertical="top" wrapText="1"/>
    </xf>
    <xf numFmtId="171" fontId="5" fillId="11" borderId="0" xfId="0" applyNumberFormat="1" applyFont="1" applyFill="1" applyAlignment="1">
      <alignment horizontal="center" vertical="top" wrapText="1"/>
    </xf>
    <xf numFmtId="171" fontId="5" fillId="11" borderId="23" xfId="0" applyNumberFormat="1" applyFont="1" applyFill="1" applyBorder="1" applyAlignment="1">
      <alignment horizontal="center" vertical="top" wrapText="1"/>
    </xf>
    <xf numFmtId="0" fontId="5" fillId="11" borderId="25" xfId="0" applyFont="1" applyFill="1" applyBorder="1" applyAlignment="1">
      <alignment horizontal="center" vertical="top" wrapText="1"/>
    </xf>
    <xf numFmtId="0" fontId="5" fillId="11" borderId="0" xfId="0" quotePrefix="1" applyFont="1" applyFill="1" applyAlignment="1">
      <alignment horizontal="center" vertical="top" wrapText="1"/>
    </xf>
    <xf numFmtId="0" fontId="27" fillId="11" borderId="0" xfId="0" applyFont="1" applyFill="1" applyAlignment="1">
      <alignment horizontal="center" vertical="top" wrapText="1"/>
    </xf>
    <xf numFmtId="0" fontId="5" fillId="12" borderId="0" xfId="0" applyFont="1" applyFill="1" applyAlignment="1">
      <alignment horizontal="center" vertical="top" wrapText="1"/>
    </xf>
    <xf numFmtId="0" fontId="36" fillId="12" borderId="0" xfId="0" applyFont="1" applyFill="1" applyAlignment="1">
      <alignment horizontal="center" vertical="top" wrapText="1"/>
    </xf>
    <xf numFmtId="0" fontId="36" fillId="12" borderId="18" xfId="0" applyFont="1" applyFill="1" applyBorder="1" applyAlignment="1">
      <alignment horizontal="center" vertical="top" wrapText="1"/>
    </xf>
    <xf numFmtId="0" fontId="5" fillId="14" borderId="0" xfId="0" applyFont="1" applyFill="1" applyAlignment="1">
      <alignment horizontal="center" vertical="top" wrapText="1"/>
    </xf>
    <xf numFmtId="170" fontId="5" fillId="14" borderId="0" xfId="0" applyNumberFormat="1" applyFont="1" applyFill="1" applyAlignment="1">
      <alignment horizontal="center" vertical="top" wrapText="1"/>
    </xf>
    <xf numFmtId="170" fontId="5" fillId="14" borderId="23" xfId="0" applyNumberFormat="1" applyFont="1" applyFill="1" applyBorder="1" applyAlignment="1">
      <alignment horizontal="center" vertical="top" wrapText="1"/>
    </xf>
    <xf numFmtId="170" fontId="5" fillId="14" borderId="18" xfId="0" applyNumberFormat="1" applyFont="1" applyFill="1" applyBorder="1" applyAlignment="1">
      <alignment horizontal="center" vertical="top" wrapText="1"/>
    </xf>
    <xf numFmtId="0" fontId="36" fillId="14" borderId="0" xfId="0" applyFont="1" applyFill="1" applyAlignment="1">
      <alignment horizontal="center" vertical="top" wrapText="1"/>
    </xf>
    <xf numFmtId="49" fontId="5" fillId="14" borderId="0" xfId="0" applyNumberFormat="1" applyFont="1" applyFill="1" applyAlignment="1">
      <alignment horizontal="center" vertical="top" wrapText="1"/>
    </xf>
    <xf numFmtId="170" fontId="5" fillId="15" borderId="0" xfId="0" applyNumberFormat="1" applyFont="1" applyFill="1" applyAlignment="1">
      <alignment horizontal="center" vertical="top" wrapText="1"/>
    </xf>
    <xf numFmtId="0" fontId="36" fillId="15" borderId="0" xfId="0" applyFont="1" applyFill="1" applyAlignment="1">
      <alignment horizontal="center" vertical="top" wrapText="1"/>
    </xf>
    <xf numFmtId="0" fontId="5" fillId="15" borderId="0" xfId="0" applyFont="1" applyFill="1" applyAlignment="1">
      <alignment horizontal="center" vertical="top" wrapText="1"/>
    </xf>
    <xf numFmtId="0" fontId="5" fillId="15" borderId="23" xfId="0" applyFont="1" applyFill="1" applyBorder="1" applyAlignment="1">
      <alignment horizontal="center" vertical="top" wrapText="1"/>
    </xf>
    <xf numFmtId="0" fontId="5" fillId="5" borderId="0" xfId="0" applyFont="1" applyFill="1" applyAlignment="1">
      <alignment horizontal="center" vertical="top" wrapText="1"/>
    </xf>
    <xf numFmtId="170" fontId="5" fillId="5" borderId="18" xfId="0" applyNumberFormat="1" applyFont="1" applyFill="1" applyBorder="1" applyAlignment="1">
      <alignment horizontal="center" vertical="top" wrapText="1"/>
    </xf>
    <xf numFmtId="170" fontId="5" fillId="5" borderId="0" xfId="0" applyNumberFormat="1" applyFont="1" applyFill="1" applyAlignment="1">
      <alignment horizontal="center" vertical="top" wrapText="1"/>
    </xf>
    <xf numFmtId="0" fontId="5" fillId="5" borderId="0" xfId="0" quotePrefix="1" applyFont="1" applyFill="1" applyAlignment="1">
      <alignment horizontal="center" vertical="top" wrapText="1"/>
    </xf>
    <xf numFmtId="0" fontId="5" fillId="17" borderId="0" xfId="0" applyFont="1" applyFill="1" applyAlignment="1">
      <alignment horizontal="center" vertical="top" wrapText="1"/>
    </xf>
    <xf numFmtId="0" fontId="5" fillId="17" borderId="0" xfId="0" applyFont="1" applyFill="1" applyAlignment="1">
      <alignment horizontal="center" vertical="top"/>
    </xf>
    <xf numFmtId="0" fontId="21" fillId="17" borderId="0" xfId="0" applyFont="1" applyFill="1" applyAlignment="1">
      <alignment horizontal="center" vertical="top"/>
    </xf>
    <xf numFmtId="0" fontId="5" fillId="19" borderId="0" xfId="0" applyFont="1" applyFill="1" applyAlignment="1">
      <alignment horizontal="center" vertical="top" wrapText="1"/>
    </xf>
    <xf numFmtId="0" fontId="5" fillId="20" borderId="0" xfId="0" applyFont="1" applyFill="1" applyAlignment="1">
      <alignment horizontal="center" vertical="top" wrapText="1"/>
    </xf>
    <xf numFmtId="0" fontId="5" fillId="20" borderId="23" xfId="0" applyFont="1" applyFill="1" applyBorder="1" applyAlignment="1">
      <alignment horizontal="center" vertical="top" wrapText="1"/>
    </xf>
    <xf numFmtId="0" fontId="5" fillId="20" borderId="18" xfId="0" applyFont="1" applyFill="1" applyBorder="1" applyAlignment="1">
      <alignment horizontal="center" vertical="top" wrapText="1"/>
    </xf>
    <xf numFmtId="0" fontId="5" fillId="18" borderId="0" xfId="0" applyFont="1" applyFill="1" applyAlignment="1">
      <alignment horizontal="center" vertical="top" wrapText="1"/>
    </xf>
    <xf numFmtId="0" fontId="5" fillId="18" borderId="23" xfId="0" applyFont="1" applyFill="1" applyBorder="1" applyAlignment="1">
      <alignment horizontal="center" vertical="top" wrapText="1"/>
    </xf>
    <xf numFmtId="0" fontId="5" fillId="18" borderId="18" xfId="0" applyFont="1" applyFill="1" applyBorder="1" applyAlignment="1">
      <alignment horizontal="center" vertical="top" wrapText="1"/>
    </xf>
    <xf numFmtId="0" fontId="5" fillId="3" borderId="18" xfId="0" applyFont="1" applyFill="1" applyBorder="1" applyAlignment="1">
      <alignment horizontal="center" vertical="top" wrapText="1"/>
    </xf>
    <xf numFmtId="0" fontId="5" fillId="3" borderId="0" xfId="0" applyFont="1" applyFill="1" applyAlignment="1">
      <alignment horizontal="center" vertical="top" wrapText="1"/>
    </xf>
    <xf numFmtId="0" fontId="5" fillId="3" borderId="23" xfId="0" applyFont="1" applyFill="1" applyBorder="1" applyAlignment="1">
      <alignment horizontal="center" vertical="top" wrapText="1"/>
    </xf>
    <xf numFmtId="0" fontId="5" fillId="3" borderId="0" xfId="0" quotePrefix="1" applyFont="1" applyFill="1" applyAlignment="1">
      <alignment horizontal="center" vertical="top" wrapText="1"/>
    </xf>
    <xf numFmtId="49" fontId="21" fillId="3" borderId="26" xfId="0" applyNumberFormat="1" applyFont="1" applyFill="1" applyBorder="1" applyAlignment="1">
      <alignment horizontal="center" vertical="top"/>
    </xf>
    <xf numFmtId="49" fontId="21" fillId="3" borderId="25" xfId="0" applyNumberFormat="1" applyFont="1" applyFill="1" applyBorder="1" applyAlignment="1">
      <alignment horizontal="center" vertical="top"/>
    </xf>
    <xf numFmtId="49" fontId="36" fillId="3" borderId="25" xfId="0" applyNumberFormat="1" applyFont="1" applyFill="1" applyBorder="1" applyAlignment="1">
      <alignment horizontal="center" vertical="top"/>
    </xf>
    <xf numFmtId="0" fontId="62" fillId="0" borderId="0" xfId="0" applyFont="1" applyAlignment="1">
      <alignment horizontal="center"/>
    </xf>
    <xf numFmtId="49" fontId="36" fillId="3" borderId="27" xfId="0" applyNumberFormat="1" applyFont="1" applyFill="1" applyBorder="1" applyAlignment="1">
      <alignment horizontal="center" vertical="top"/>
    </xf>
    <xf numFmtId="49" fontId="36" fillId="3" borderId="18" xfId="0" applyNumberFormat="1" applyFont="1" applyFill="1" applyBorder="1" applyAlignment="1">
      <alignment horizontal="center" vertical="top"/>
    </xf>
    <xf numFmtId="49" fontId="36" fillId="2" borderId="0" xfId="0" applyNumberFormat="1" applyFont="1" applyFill="1" applyAlignment="1">
      <alignment horizontal="center" vertical="top"/>
    </xf>
    <xf numFmtId="49" fontId="36" fillId="2" borderId="23" xfId="0" applyNumberFormat="1" applyFont="1" applyFill="1" applyBorder="1" applyAlignment="1">
      <alignment horizontal="center" vertical="top"/>
    </xf>
    <xf numFmtId="49" fontId="36" fillId="2" borderId="18" xfId="0" applyNumberFormat="1" applyFont="1" applyFill="1" applyBorder="1" applyAlignment="1">
      <alignment horizontal="center" vertical="top"/>
    </xf>
    <xf numFmtId="49" fontId="21" fillId="19" borderId="0" xfId="0" applyNumberFormat="1" applyFont="1" applyFill="1" applyAlignment="1">
      <alignment horizontal="center" vertical="top"/>
    </xf>
    <xf numFmtId="0" fontId="21" fillId="19" borderId="0" xfId="0" applyFont="1" applyFill="1" applyAlignment="1">
      <alignment horizontal="center" vertical="top"/>
    </xf>
    <xf numFmtId="9" fontId="36" fillId="3" borderId="0" xfId="4" applyFont="1" applyFill="1" applyBorder="1" applyAlignment="1">
      <alignment horizontal="center" vertical="top"/>
    </xf>
    <xf numFmtId="9" fontId="36" fillId="3" borderId="23" xfId="4" applyFont="1" applyFill="1" applyBorder="1" applyAlignment="1">
      <alignment horizontal="center" vertical="top"/>
    </xf>
    <xf numFmtId="0" fontId="5" fillId="5" borderId="0" xfId="0" applyFont="1" applyFill="1" applyAlignment="1">
      <alignment horizontal="left" wrapText="1"/>
    </xf>
    <xf numFmtId="0" fontId="5" fillId="5" borderId="0" xfId="0" applyFont="1" applyFill="1" applyAlignment="1">
      <alignment wrapText="1"/>
    </xf>
    <xf numFmtId="0" fontId="5" fillId="5" borderId="6" xfId="0" applyFont="1" applyFill="1" applyBorder="1" applyAlignment="1">
      <alignment wrapText="1"/>
    </xf>
    <xf numFmtId="0" fontId="5" fillId="5" borderId="7" xfId="0" applyFont="1" applyFill="1" applyBorder="1" applyAlignment="1">
      <alignment wrapText="1"/>
    </xf>
    <xf numFmtId="0" fontId="5" fillId="5" borderId="7" xfId="0" applyFont="1" applyFill="1" applyBorder="1" applyAlignment="1">
      <alignment horizontal="center" vertical="center" wrapText="1"/>
    </xf>
    <xf numFmtId="0" fontId="5" fillId="5" borderId="4" xfId="0" applyFont="1" applyFill="1" applyBorder="1" applyAlignment="1">
      <alignment wrapText="1"/>
    </xf>
    <xf numFmtId="0" fontId="6" fillId="5" borderId="4" xfId="1" applyFont="1" applyFill="1" applyBorder="1" applyAlignment="1">
      <alignment vertical="top" wrapText="1"/>
    </xf>
    <xf numFmtId="0" fontId="7" fillId="5" borderId="4" xfId="0" applyFont="1" applyFill="1" applyBorder="1" applyAlignment="1">
      <alignment vertical="top" wrapText="1"/>
    </xf>
    <xf numFmtId="0" fontId="7" fillId="5" borderId="4" xfId="0" applyFont="1" applyFill="1" applyBorder="1" applyAlignment="1">
      <alignment horizontal="left" vertical="top" wrapText="1"/>
    </xf>
    <xf numFmtId="0" fontId="5" fillId="5" borderId="12" xfId="0" applyFont="1" applyFill="1" applyBorder="1" applyAlignment="1">
      <alignment wrapText="1"/>
    </xf>
    <xf numFmtId="0" fontId="5" fillId="5" borderId="13" xfId="0" applyFont="1" applyFill="1" applyBorder="1" applyAlignment="1">
      <alignment wrapText="1"/>
    </xf>
    <xf numFmtId="0" fontId="5" fillId="5" borderId="15" xfId="0" applyFont="1" applyFill="1" applyBorder="1" applyAlignment="1">
      <alignment wrapText="1"/>
    </xf>
    <xf numFmtId="0" fontId="5" fillId="5" borderId="14" xfId="0" applyFont="1" applyFill="1" applyBorder="1" applyAlignment="1">
      <alignment wrapText="1"/>
    </xf>
    <xf numFmtId="0" fontId="5" fillId="4" borderId="0" xfId="0" applyFont="1" applyFill="1" applyAlignment="1">
      <alignment wrapText="1"/>
    </xf>
    <xf numFmtId="0" fontId="0" fillId="35" borderId="0" xfId="0" applyFill="1"/>
    <xf numFmtId="170" fontId="22" fillId="36" borderId="25" xfId="0" applyNumberFormat="1" applyFont="1" applyFill="1" applyBorder="1"/>
    <xf numFmtId="0" fontId="22" fillId="36" borderId="25" xfId="0" applyFont="1" applyFill="1" applyBorder="1"/>
    <xf numFmtId="0" fontId="80" fillId="3" borderId="0" xfId="0" applyFont="1" applyFill="1" applyProtection="1">
      <protection locked="0"/>
    </xf>
    <xf numFmtId="0" fontId="21" fillId="37" borderId="1" xfId="0" applyFont="1" applyFill="1" applyBorder="1" applyAlignment="1">
      <alignment horizontal="left" wrapText="1"/>
    </xf>
    <xf numFmtId="0" fontId="5" fillId="37" borderId="2" xfId="0" applyFont="1" applyFill="1" applyBorder="1" applyAlignment="1">
      <alignment horizontal="left" wrapText="1"/>
    </xf>
    <xf numFmtId="0" fontId="5" fillId="37" borderId="2" xfId="0" applyFont="1" applyFill="1" applyBorder="1" applyAlignment="1">
      <alignment horizontal="right" wrapText="1"/>
    </xf>
    <xf numFmtId="0" fontId="5" fillId="37" borderId="2" xfId="0" applyFont="1" applyFill="1" applyBorder="1" applyAlignment="1">
      <alignment horizontal="center" wrapText="1"/>
    </xf>
    <xf numFmtId="0" fontId="5" fillId="37" borderId="2" xfId="0" applyFont="1" applyFill="1" applyBorder="1" applyAlignment="1">
      <alignment horizontal="center" vertical="center" wrapText="1"/>
    </xf>
    <xf numFmtId="0" fontId="56" fillId="2" borderId="62" xfId="0" applyFont="1" applyFill="1" applyBorder="1" applyAlignment="1">
      <alignment horizontal="center" vertical="center" wrapText="1"/>
    </xf>
    <xf numFmtId="0" fontId="21" fillId="37" borderId="0" xfId="0" applyFont="1" applyFill="1" applyAlignment="1">
      <alignment horizontal="left" vertical="top" wrapText="1"/>
    </xf>
    <xf numFmtId="0" fontId="16" fillId="37" borderId="0" xfId="0" applyFont="1" applyFill="1" applyAlignment="1">
      <alignment horizontal="left" vertical="top" wrapText="1"/>
    </xf>
    <xf numFmtId="0" fontId="16" fillId="37" borderId="0" xfId="0" applyFont="1" applyFill="1" applyAlignment="1">
      <alignment horizontal="left" vertical="top" indent="1"/>
    </xf>
    <xf numFmtId="0" fontId="16" fillId="37" borderId="0" xfId="0" applyFont="1" applyFill="1" applyAlignment="1">
      <alignment horizontal="right" vertical="top" wrapText="1"/>
    </xf>
    <xf numFmtId="0" fontId="16" fillId="37" borderId="0" xfId="0" applyFont="1" applyFill="1" applyAlignment="1">
      <alignment horizontal="center" vertical="top" wrapText="1"/>
    </xf>
    <xf numFmtId="49" fontId="16" fillId="37" borderId="0" xfId="0" applyNumberFormat="1" applyFont="1" applyFill="1" applyAlignment="1">
      <alignment horizontal="right" vertical="top" wrapText="1"/>
    </xf>
    <xf numFmtId="49" fontId="36" fillId="37" borderId="31" xfId="0" applyNumberFormat="1" applyFont="1" applyFill="1" applyBorder="1" applyAlignment="1">
      <alignment horizontal="right" vertical="top" wrapText="1"/>
    </xf>
    <xf numFmtId="49" fontId="16" fillId="37" borderId="31" xfId="0" applyNumberFormat="1" applyFont="1" applyFill="1" applyBorder="1" applyAlignment="1">
      <alignment horizontal="right" vertical="top" wrapText="1"/>
    </xf>
    <xf numFmtId="171" fontId="16" fillId="37" borderId="0" xfId="0" applyNumberFormat="1" applyFont="1" applyFill="1" applyAlignment="1">
      <alignment horizontal="right" vertical="top" wrapText="1"/>
    </xf>
    <xf numFmtId="0" fontId="16" fillId="37" borderId="0" xfId="0" quotePrefix="1" applyFont="1" applyFill="1" applyAlignment="1">
      <alignment horizontal="right" vertical="top" wrapText="1"/>
    </xf>
    <xf numFmtId="0" fontId="27" fillId="37" borderId="0" xfId="0" applyFont="1" applyFill="1" applyAlignment="1">
      <alignment horizontal="right" vertical="top" wrapText="1"/>
    </xf>
    <xf numFmtId="9" fontId="16" fillId="15" borderId="18" xfId="4" applyFont="1" applyFill="1" applyBorder="1" applyAlignment="1" applyProtection="1">
      <alignment horizontal="right" vertical="top" wrapText="1"/>
    </xf>
    <xf numFmtId="0" fontId="81" fillId="15" borderId="20" xfId="0" applyFont="1" applyFill="1" applyBorder="1" applyAlignment="1">
      <alignment horizontal="right" vertical="top" wrapText="1"/>
    </xf>
    <xf numFmtId="0" fontId="81" fillId="15" borderId="22" xfId="0" applyFont="1" applyFill="1" applyBorder="1" applyAlignment="1">
      <alignment horizontal="right" vertical="top" wrapText="1"/>
    </xf>
    <xf numFmtId="0" fontId="82" fillId="15" borderId="23" xfId="0" applyFont="1" applyFill="1" applyBorder="1" applyAlignment="1">
      <alignment horizontal="left" vertical="top" wrapText="1"/>
    </xf>
    <xf numFmtId="0" fontId="82" fillId="15" borderId="23" xfId="0" applyFont="1" applyFill="1" applyBorder="1" applyAlignment="1">
      <alignment horizontal="left" vertical="top" indent="1"/>
    </xf>
    <xf numFmtId="9" fontId="29" fillId="12" borderId="0" xfId="4" applyFont="1" applyFill="1" applyAlignment="1" applyProtection="1">
      <alignment horizontal="right" vertical="top" wrapText="1"/>
    </xf>
    <xf numFmtId="49" fontId="45" fillId="14" borderId="0" xfId="0" applyNumberFormat="1" applyFont="1" applyFill="1" applyAlignment="1">
      <alignment horizontal="right" vertical="top" wrapText="1"/>
    </xf>
    <xf numFmtId="49" fontId="45" fillId="15" borderId="0" xfId="0" applyNumberFormat="1" applyFont="1" applyFill="1" applyAlignment="1">
      <alignment horizontal="right" vertical="top" wrapText="1"/>
    </xf>
    <xf numFmtId="0" fontId="81" fillId="19" borderId="17" xfId="0" applyFont="1" applyFill="1" applyBorder="1" applyAlignment="1">
      <alignment horizontal="right" vertical="top" wrapText="1"/>
    </xf>
    <xf numFmtId="0" fontId="82" fillId="19" borderId="18" xfId="0" applyFont="1" applyFill="1" applyBorder="1" applyAlignment="1">
      <alignment horizontal="left" vertical="top" wrapText="1"/>
    </xf>
    <xf numFmtId="0" fontId="82" fillId="19" borderId="18" xfId="0" applyFont="1" applyFill="1" applyBorder="1" applyAlignment="1">
      <alignment horizontal="left" vertical="top" indent="1"/>
    </xf>
    <xf numFmtId="0" fontId="81" fillId="19" borderId="20" xfId="0" applyFont="1" applyFill="1" applyBorder="1" applyAlignment="1">
      <alignment horizontal="right" vertical="top" wrapText="1"/>
    </xf>
    <xf numFmtId="0" fontId="82" fillId="19" borderId="0" xfId="0" applyFont="1" applyFill="1" applyAlignment="1">
      <alignment horizontal="left" vertical="top" wrapText="1"/>
    </xf>
    <xf numFmtId="0" fontId="82" fillId="19" borderId="0" xfId="0" applyFont="1" applyFill="1" applyAlignment="1">
      <alignment horizontal="left" vertical="top" indent="1"/>
    </xf>
    <xf numFmtId="0" fontId="81" fillId="19" borderId="22" xfId="0" applyFont="1" applyFill="1" applyBorder="1" applyAlignment="1">
      <alignment horizontal="right" vertical="top" wrapText="1"/>
    </xf>
    <xf numFmtId="0" fontId="82" fillId="19" borderId="23" xfId="0" applyFont="1" applyFill="1" applyBorder="1" applyAlignment="1">
      <alignment horizontal="left" vertical="top" wrapText="1"/>
    </xf>
    <xf numFmtId="0" fontId="82" fillId="19" borderId="23" xfId="0" applyFont="1" applyFill="1" applyBorder="1" applyAlignment="1">
      <alignment horizontal="left" vertical="top" indent="1"/>
    </xf>
    <xf numFmtId="0" fontId="81" fillId="18" borderId="20" xfId="0" applyFont="1" applyFill="1" applyBorder="1" applyAlignment="1">
      <alignment horizontal="right" vertical="top"/>
    </xf>
    <xf numFmtId="0" fontId="82" fillId="18" borderId="0" xfId="0" applyFont="1" applyFill="1" applyAlignment="1">
      <alignment horizontal="left" vertical="top"/>
    </xf>
    <xf numFmtId="0" fontId="82" fillId="18" borderId="0" xfId="0" applyFont="1" applyFill="1" applyAlignment="1">
      <alignment horizontal="left" vertical="top" indent="1"/>
    </xf>
    <xf numFmtId="0" fontId="81" fillId="18" borderId="22" xfId="0" applyFont="1" applyFill="1" applyBorder="1" applyAlignment="1">
      <alignment horizontal="right" vertical="top"/>
    </xf>
    <xf numFmtId="0" fontId="83" fillId="18" borderId="23" xfId="1" applyFont="1" applyFill="1" applyBorder="1" applyAlignment="1" applyProtection="1">
      <alignment horizontal="left" vertical="top" wrapText="1"/>
    </xf>
    <xf numFmtId="0" fontId="83" fillId="18" borderId="23" xfId="1" applyFont="1" applyFill="1" applyBorder="1" applyAlignment="1" applyProtection="1">
      <alignment horizontal="left" vertical="top" indent="1"/>
    </xf>
    <xf numFmtId="0" fontId="19" fillId="18" borderId="23" xfId="1" applyFont="1" applyFill="1" applyBorder="1" applyAlignment="1" applyProtection="1">
      <alignment horizontal="right" vertical="top" wrapText="1"/>
    </xf>
    <xf numFmtId="0" fontId="81" fillId="3" borderId="20" xfId="0" applyFont="1" applyFill="1" applyBorder="1" applyAlignment="1">
      <alignment horizontal="right" vertical="top" wrapText="1"/>
    </xf>
    <xf numFmtId="0" fontId="82" fillId="3" borderId="0" xfId="0" applyFont="1" applyFill="1" applyAlignment="1">
      <alignment horizontal="left" vertical="top" wrapText="1"/>
    </xf>
    <xf numFmtId="0" fontId="82" fillId="3" borderId="0" xfId="0" applyFont="1" applyFill="1" applyAlignment="1">
      <alignment horizontal="left" vertical="top" indent="1"/>
    </xf>
    <xf numFmtId="0" fontId="82" fillId="3" borderId="25" xfId="0" applyFont="1" applyFill="1" applyBorder="1" applyAlignment="1">
      <alignment horizontal="left" vertical="top" wrapText="1"/>
    </xf>
    <xf numFmtId="0" fontId="82" fillId="3" borderId="25" xfId="0" applyFont="1" applyFill="1" applyBorder="1" applyAlignment="1">
      <alignment horizontal="left" vertical="top" indent="1"/>
    </xf>
    <xf numFmtId="0" fontId="81" fillId="3" borderId="22" xfId="0" applyFont="1" applyFill="1" applyBorder="1" applyAlignment="1">
      <alignment horizontal="right" vertical="top" wrapText="1"/>
    </xf>
    <xf numFmtId="0" fontId="82" fillId="3" borderId="27" xfId="0" applyFont="1" applyFill="1" applyBorder="1" applyAlignment="1">
      <alignment horizontal="left" vertical="top" wrapText="1"/>
    </xf>
    <xf numFmtId="0" fontId="82" fillId="3" borderId="27" xfId="0" applyFont="1" applyFill="1" applyBorder="1" applyAlignment="1">
      <alignment horizontal="left" vertical="top" indent="1"/>
    </xf>
    <xf numFmtId="0" fontId="81" fillId="20" borderId="20" xfId="0" applyFont="1" applyFill="1" applyBorder="1" applyAlignment="1">
      <alignment horizontal="right"/>
    </xf>
    <xf numFmtId="0" fontId="82" fillId="20" borderId="0" xfId="0" applyFont="1" applyFill="1" applyAlignment="1">
      <alignment horizontal="left" vertical="top"/>
    </xf>
    <xf numFmtId="0" fontId="82" fillId="20" borderId="0" xfId="0" applyFont="1" applyFill="1" applyAlignment="1">
      <alignment horizontal="left" vertical="top" indent="1"/>
    </xf>
    <xf numFmtId="0" fontId="81" fillId="20" borderId="22" xfId="0" applyFont="1" applyFill="1" applyBorder="1" applyAlignment="1">
      <alignment horizontal="right"/>
    </xf>
    <xf numFmtId="0" fontId="82" fillId="20" borderId="23" xfId="0" applyFont="1" applyFill="1" applyBorder="1" applyAlignment="1">
      <alignment horizontal="left" vertical="top" wrapText="1"/>
    </xf>
    <xf numFmtId="0" fontId="82" fillId="20" borderId="23" xfId="0" applyFont="1" applyFill="1" applyBorder="1" applyAlignment="1">
      <alignment horizontal="left" vertical="top" indent="1"/>
    </xf>
    <xf numFmtId="0" fontId="25" fillId="19" borderId="17" xfId="0" applyFont="1" applyFill="1" applyBorder="1" applyAlignment="1">
      <alignment horizontal="left" vertical="top"/>
    </xf>
    <xf numFmtId="0" fontId="25" fillId="19" borderId="18" xfId="0" applyFont="1" applyFill="1" applyBorder="1" applyAlignment="1">
      <alignment horizontal="left" vertical="top" wrapText="1"/>
    </xf>
    <xf numFmtId="0" fontId="25" fillId="19" borderId="18" xfId="0" applyFont="1" applyFill="1" applyBorder="1" applyAlignment="1">
      <alignment horizontal="left" indent="1"/>
    </xf>
    <xf numFmtId="0" fontId="25" fillId="19" borderId="18" xfId="0" applyFont="1" applyFill="1" applyBorder="1" applyAlignment="1">
      <alignment horizontal="right"/>
    </xf>
    <xf numFmtId="0" fontId="25" fillId="19" borderId="18" xfId="0" applyFont="1" applyFill="1" applyBorder="1" applyAlignment="1">
      <alignment horizontal="right" vertical="top"/>
    </xf>
    <xf numFmtId="0" fontId="25" fillId="19" borderId="18" xfId="0" applyFont="1" applyFill="1" applyBorder="1"/>
    <xf numFmtId="0" fontId="25" fillId="19" borderId="19" xfId="0" applyFont="1" applyFill="1" applyBorder="1"/>
    <xf numFmtId="0" fontId="25" fillId="19" borderId="20" xfId="0" applyFont="1" applyFill="1" applyBorder="1" applyAlignment="1">
      <alignment horizontal="left" vertical="top"/>
    </xf>
    <xf numFmtId="0" fontId="25" fillId="19" borderId="21" xfId="0" applyFont="1" applyFill="1" applyBorder="1"/>
    <xf numFmtId="0" fontId="16" fillId="2" borderId="23" xfId="0" applyFont="1" applyFill="1" applyBorder="1" applyAlignment="1">
      <alignment horizontal="left" vertical="top" wrapText="1"/>
    </xf>
    <xf numFmtId="9" fontId="29" fillId="3" borderId="18" xfId="4" applyFont="1" applyFill="1" applyBorder="1" applyAlignment="1" applyProtection="1">
      <alignment horizontal="right" vertical="top"/>
    </xf>
    <xf numFmtId="9" fontId="29" fillId="3" borderId="0" xfId="4" applyFont="1" applyFill="1" applyBorder="1" applyAlignment="1" applyProtection="1">
      <alignment horizontal="right" vertical="top"/>
    </xf>
    <xf numFmtId="9" fontId="29" fillId="3" borderId="23" xfId="4" applyFont="1" applyFill="1" applyBorder="1" applyAlignment="1" applyProtection="1">
      <alignment horizontal="right" vertical="top"/>
    </xf>
    <xf numFmtId="0" fontId="5" fillId="37" borderId="17" xfId="0" applyFont="1" applyFill="1" applyBorder="1" applyAlignment="1">
      <alignment horizontal="center" vertical="center" wrapText="1"/>
    </xf>
    <xf numFmtId="0" fontId="5" fillId="37" borderId="18" xfId="0" applyFont="1" applyFill="1" applyBorder="1" applyAlignment="1">
      <alignment horizontal="center" vertical="center" wrapText="1"/>
    </xf>
    <xf numFmtId="0" fontId="5" fillId="37" borderId="18" xfId="0" applyFont="1" applyFill="1" applyBorder="1" applyAlignment="1">
      <alignment horizontal="left" wrapText="1"/>
    </xf>
    <xf numFmtId="0" fontId="5" fillId="37" borderId="19" xfId="0" applyFont="1" applyFill="1" applyBorder="1" applyAlignment="1">
      <alignment horizontal="center" vertical="center" wrapText="1"/>
    </xf>
    <xf numFmtId="0" fontId="25" fillId="3" borderId="18" xfId="0" applyFont="1" applyFill="1" applyBorder="1"/>
    <xf numFmtId="0" fontId="16" fillId="3" borderId="18" xfId="0" applyFont="1" applyFill="1" applyBorder="1" applyAlignment="1">
      <alignment horizontal="left" indent="1"/>
    </xf>
    <xf numFmtId="0" fontId="25" fillId="3" borderId="18" xfId="0" applyFont="1" applyFill="1" applyBorder="1" applyAlignment="1">
      <alignment horizontal="center" vertical="center"/>
    </xf>
    <xf numFmtId="0" fontId="25" fillId="3" borderId="18" xfId="0" applyFont="1" applyFill="1" applyBorder="1" applyAlignment="1">
      <alignment horizontal="right"/>
    </xf>
    <xf numFmtId="0" fontId="25" fillId="3" borderId="19" xfId="0" applyFont="1" applyFill="1" applyBorder="1"/>
    <xf numFmtId="0" fontId="16" fillId="3" borderId="0" xfId="0" applyFont="1" applyFill="1" applyAlignment="1">
      <alignment horizontal="left" indent="1"/>
    </xf>
    <xf numFmtId="0" fontId="25" fillId="3" borderId="0" xfId="0" applyFont="1" applyFill="1" applyAlignment="1">
      <alignment horizontal="right"/>
    </xf>
    <xf numFmtId="0" fontId="44" fillId="3" borderId="23" xfId="0" applyFont="1" applyFill="1" applyBorder="1"/>
    <xf numFmtId="0" fontId="16" fillId="3" borderId="23" xfId="0" applyFont="1" applyFill="1" applyBorder="1" applyAlignment="1">
      <alignment horizontal="left" indent="1"/>
    </xf>
    <xf numFmtId="0" fontId="25" fillId="3" borderId="23" xfId="0" applyFont="1" applyFill="1" applyBorder="1" applyAlignment="1">
      <alignment horizontal="right"/>
    </xf>
    <xf numFmtId="0" fontId="84" fillId="0" borderId="0" xfId="0" applyFont="1" applyAlignment="1">
      <alignment horizontal="left" vertical="top"/>
    </xf>
    <xf numFmtId="0" fontId="62" fillId="3" borderId="0" xfId="0" applyFont="1" applyFill="1" applyAlignment="1">
      <alignment horizontal="right"/>
    </xf>
    <xf numFmtId="0" fontId="21" fillId="3" borderId="0" xfId="0" applyFont="1" applyFill="1" applyAlignment="1">
      <alignment horizontal="right"/>
    </xf>
    <xf numFmtId="2" fontId="0" fillId="38" borderId="0" xfId="0" applyNumberFormat="1" applyFill="1"/>
    <xf numFmtId="0" fontId="0" fillId="38" borderId="0" xfId="0" applyFill="1"/>
    <xf numFmtId="0" fontId="0" fillId="11" borderId="0" xfId="0" applyFill="1"/>
    <xf numFmtId="0" fontId="25" fillId="38" borderId="0" xfId="0" applyFont="1" applyFill="1"/>
    <xf numFmtId="0" fontId="49" fillId="38" borderId="100" xfId="0" applyFont="1" applyFill="1" applyBorder="1"/>
    <xf numFmtId="0" fontId="0" fillId="38" borderId="101" xfId="0" applyFill="1" applyBorder="1"/>
    <xf numFmtId="0" fontId="0" fillId="38" borderId="102" xfId="0" applyFill="1" applyBorder="1"/>
    <xf numFmtId="0" fontId="25" fillId="38" borderId="103" xfId="0" applyFont="1" applyFill="1" applyBorder="1"/>
    <xf numFmtId="0" fontId="0" fillId="38" borderId="104" xfId="0" applyFill="1" applyBorder="1"/>
    <xf numFmtId="0" fontId="25" fillId="38" borderId="105" xfId="0" applyFont="1" applyFill="1" applyBorder="1"/>
    <xf numFmtId="0" fontId="25" fillId="38" borderId="106" xfId="0" applyFont="1" applyFill="1" applyBorder="1"/>
    <xf numFmtId="0" fontId="49" fillId="11" borderId="100" xfId="0" applyFont="1" applyFill="1" applyBorder="1"/>
    <xf numFmtId="0" fontId="0" fillId="11" borderId="101" xfId="0" applyFill="1" applyBorder="1"/>
    <xf numFmtId="0" fontId="0" fillId="11" borderId="102" xfId="0" applyFill="1" applyBorder="1"/>
    <xf numFmtId="0" fontId="0" fillId="11" borderId="103" xfId="0" applyFill="1" applyBorder="1"/>
    <xf numFmtId="0" fontId="0" fillId="11" borderId="104" xfId="0" applyFill="1" applyBorder="1"/>
    <xf numFmtId="0" fontId="0" fillId="11" borderId="105" xfId="0" applyFill="1" applyBorder="1"/>
    <xf numFmtId="0" fontId="0" fillId="11" borderId="106" xfId="0" applyFill="1" applyBorder="1"/>
    <xf numFmtId="0" fontId="90" fillId="3" borderId="25" xfId="5" quotePrefix="1" applyFill="1" applyBorder="1" applyAlignment="1">
      <alignment horizontal="center"/>
    </xf>
    <xf numFmtId="0" fontId="90" fillId="3" borderId="26" xfId="5" applyFill="1" applyBorder="1"/>
    <xf numFmtId="49" fontId="90" fillId="3" borderId="34" xfId="5" applyNumberFormat="1" applyFill="1" applyBorder="1" applyAlignment="1">
      <alignment horizontal="center"/>
    </xf>
    <xf numFmtId="0" fontId="90" fillId="3" borderId="25" xfId="5" applyFill="1" applyBorder="1"/>
    <xf numFmtId="49" fontId="90" fillId="3" borderId="108" xfId="5" applyNumberFormat="1" applyFill="1" applyBorder="1" applyAlignment="1">
      <alignment horizontal="center"/>
    </xf>
    <xf numFmtId="0" fontId="90" fillId="3" borderId="109" xfId="5" applyFill="1" applyBorder="1" applyAlignment="1">
      <alignment horizontal="center"/>
    </xf>
    <xf numFmtId="0" fontId="90" fillId="3" borderId="109" xfId="5" applyFill="1" applyBorder="1"/>
    <xf numFmtId="0" fontId="90" fillId="3" borderId="27" xfId="5" applyFill="1" applyBorder="1"/>
    <xf numFmtId="0" fontId="90" fillId="0" borderId="0" xfId="5" applyAlignment="1">
      <alignment horizontal="center"/>
    </xf>
    <xf numFmtId="49" fontId="0" fillId="3" borderId="0" xfId="0" quotePrefix="1" applyNumberFormat="1" applyFill="1" applyAlignment="1">
      <alignment horizontal="center" vertical="center"/>
    </xf>
    <xf numFmtId="49" fontId="90" fillId="3" borderId="0" xfId="5" applyNumberFormat="1" applyFill="1" applyAlignment="1">
      <alignment horizontal="center" vertical="center"/>
    </xf>
    <xf numFmtId="0" fontId="0" fillId="11" borderId="0" xfId="0" applyFill="1" applyAlignment="1">
      <alignment horizontal="right"/>
    </xf>
    <xf numFmtId="44" fontId="0" fillId="11" borderId="104" xfId="3" applyFont="1" applyFill="1" applyBorder="1"/>
    <xf numFmtId="44" fontId="0" fillId="38" borderId="104" xfId="3" applyFont="1" applyFill="1" applyBorder="1"/>
    <xf numFmtId="44" fontId="12" fillId="38" borderId="107" xfId="3" applyFont="1" applyFill="1" applyBorder="1"/>
    <xf numFmtId="44" fontId="12" fillId="11" borderId="107" xfId="3" applyFont="1" applyFill="1" applyBorder="1"/>
    <xf numFmtId="2" fontId="91" fillId="3" borderId="41" xfId="0" applyNumberFormat="1" applyFont="1" applyFill="1" applyBorder="1"/>
    <xf numFmtId="2" fontId="0" fillId="3" borderId="39" xfId="0" applyNumberFormat="1" applyFill="1" applyBorder="1"/>
    <xf numFmtId="2" fontId="91" fillId="3" borderId="45" xfId="0" applyNumberFormat="1" applyFont="1" applyFill="1" applyBorder="1"/>
    <xf numFmtId="2" fontId="0" fillId="3" borderId="46" xfId="0" applyNumberFormat="1" applyFill="1" applyBorder="1"/>
    <xf numFmtId="0" fontId="0" fillId="3" borderId="1" xfId="0" applyFill="1" applyBorder="1" applyAlignment="1">
      <alignment horizontal="right"/>
    </xf>
    <xf numFmtId="0" fontId="0" fillId="3" borderId="2" xfId="0" applyFill="1" applyBorder="1" applyAlignment="1">
      <alignment horizontal="right"/>
    </xf>
    <xf numFmtId="0" fontId="0" fillId="3" borderId="3" xfId="0" applyFill="1" applyBorder="1" applyAlignment="1">
      <alignment horizontal="right"/>
    </xf>
    <xf numFmtId="1" fontId="17" fillId="3" borderId="25" xfId="0" applyNumberFormat="1" applyFont="1" applyFill="1" applyBorder="1" applyAlignment="1" applyProtection="1">
      <alignment vertical="center"/>
      <protection locked="0"/>
    </xf>
    <xf numFmtId="1" fontId="17" fillId="3" borderId="27" xfId="0" applyNumberFormat="1" applyFont="1" applyFill="1" applyBorder="1" applyAlignment="1" applyProtection="1">
      <alignment vertical="center"/>
      <protection locked="0"/>
    </xf>
    <xf numFmtId="0" fontId="50" fillId="14" borderId="37" xfId="1" quotePrefix="1" applyFont="1" applyFill="1" applyBorder="1" applyAlignment="1" applyProtection="1">
      <alignment horizontal="center" vertical="center"/>
      <protection locked="0"/>
    </xf>
    <xf numFmtId="0" fontId="25" fillId="12" borderId="21" xfId="0" applyFont="1" applyFill="1" applyBorder="1" applyAlignment="1">
      <alignment horizontal="left" vertical="center"/>
    </xf>
    <xf numFmtId="0" fontId="0" fillId="39" borderId="0" xfId="0" applyFill="1"/>
    <xf numFmtId="0" fontId="0" fillId="3" borderId="18" xfId="0" applyFill="1" applyBorder="1"/>
    <xf numFmtId="0" fontId="0" fillId="3" borderId="19" xfId="0" applyFill="1" applyBorder="1"/>
    <xf numFmtId="0" fontId="90" fillId="3" borderId="20" xfId="5" applyFill="1" applyBorder="1" applyAlignment="1">
      <alignment horizontal="center"/>
    </xf>
    <xf numFmtId="0" fontId="0" fillId="3" borderId="23" xfId="0" applyFill="1" applyBorder="1"/>
    <xf numFmtId="0" fontId="0" fillId="3" borderId="17" xfId="0" applyFill="1" applyBorder="1"/>
    <xf numFmtId="0" fontId="0" fillId="3" borderId="20" xfId="0" applyFill="1" applyBorder="1" applyAlignment="1">
      <alignment horizontal="center"/>
    </xf>
    <xf numFmtId="0" fontId="0" fillId="3" borderId="0" xfId="0" applyFill="1" applyAlignment="1">
      <alignment horizontal="center"/>
    </xf>
    <xf numFmtId="0" fontId="0" fillId="3" borderId="21" xfId="0" applyFill="1" applyBorder="1" applyAlignment="1">
      <alignment horizontal="center"/>
    </xf>
    <xf numFmtId="0" fontId="0" fillId="3" borderId="23" xfId="0" applyFill="1" applyBorder="1" applyAlignment="1">
      <alignment horizontal="center"/>
    </xf>
    <xf numFmtId="0" fontId="25" fillId="40" borderId="111" xfId="0" applyFont="1" applyFill="1" applyBorder="1"/>
    <xf numFmtId="0" fontId="25" fillId="40" borderId="112" xfId="0" applyFont="1" applyFill="1" applyBorder="1"/>
    <xf numFmtId="0" fontId="25" fillId="40" borderId="113" xfId="0" applyFont="1" applyFill="1" applyBorder="1"/>
    <xf numFmtId="0" fontId="25" fillId="40" borderId="0" xfId="0" applyFont="1" applyFill="1"/>
    <xf numFmtId="0" fontId="25" fillId="40" borderId="114" xfId="0" applyFont="1" applyFill="1" applyBorder="1"/>
    <xf numFmtId="0" fontId="25" fillId="40" borderId="115" xfId="0" applyFont="1" applyFill="1" applyBorder="1"/>
    <xf numFmtId="0" fontId="25" fillId="40" borderId="116" xfId="0" applyFont="1" applyFill="1" applyBorder="1"/>
    <xf numFmtId="0" fontId="49" fillId="40" borderId="110" xfId="0" applyFont="1" applyFill="1" applyBorder="1"/>
    <xf numFmtId="0" fontId="0" fillId="39" borderId="0" xfId="0" quotePrefix="1" applyFill="1" applyAlignment="1">
      <alignment horizontal="right"/>
    </xf>
    <xf numFmtId="170" fontId="62" fillId="3" borderId="21" xfId="0" applyNumberFormat="1" applyFont="1" applyFill="1" applyBorder="1" applyAlignment="1">
      <alignment horizontal="center" vertical="center"/>
    </xf>
    <xf numFmtId="170" fontId="62" fillId="3" borderId="24" xfId="0" applyNumberFormat="1" applyFont="1" applyFill="1" applyBorder="1" applyAlignment="1">
      <alignment horizontal="center" vertical="center"/>
    </xf>
    <xf numFmtId="2" fontId="0" fillId="0" borderId="0" xfId="0" applyNumberFormat="1"/>
    <xf numFmtId="0" fontId="95" fillId="0" borderId="0" xfId="0" applyFont="1"/>
    <xf numFmtId="49" fontId="90" fillId="3" borderId="118" xfId="5" applyNumberFormat="1" applyFill="1" applyBorder="1" applyAlignment="1">
      <alignment horizontal="center"/>
    </xf>
    <xf numFmtId="0" fontId="90" fillId="3" borderId="27" xfId="5" quotePrefix="1" applyFill="1" applyBorder="1" applyAlignment="1">
      <alignment horizontal="center"/>
    </xf>
    <xf numFmtId="0" fontId="0" fillId="3" borderId="20" xfId="0" quotePrefix="1" applyFill="1" applyBorder="1" applyAlignment="1">
      <alignment horizontal="right"/>
    </xf>
    <xf numFmtId="2" fontId="95" fillId="3" borderId="0" xfId="0" applyNumberFormat="1" applyFont="1" applyFill="1"/>
    <xf numFmtId="2" fontId="95" fillId="3" borderId="23" xfId="0" applyNumberFormat="1" applyFont="1" applyFill="1" applyBorder="1"/>
    <xf numFmtId="2" fontId="0" fillId="3" borderId="23" xfId="0" applyNumberFormat="1" applyFill="1" applyBorder="1"/>
    <xf numFmtId="0" fontId="0" fillId="3" borderId="18" xfId="0" applyFill="1" applyBorder="1" applyAlignment="1">
      <alignment horizontal="right"/>
    </xf>
    <xf numFmtId="2" fontId="0" fillId="3" borderId="17" xfId="0" applyNumberFormat="1" applyFill="1" applyBorder="1"/>
    <xf numFmtId="2" fontId="0" fillId="3" borderId="20" xfId="0" applyNumberFormat="1" applyFill="1" applyBorder="1"/>
    <xf numFmtId="0" fontId="94" fillId="40" borderId="113" xfId="0" applyFont="1" applyFill="1" applyBorder="1"/>
    <xf numFmtId="2" fontId="25" fillId="40" borderId="0" xfId="0" applyNumberFormat="1" applyFont="1" applyFill="1"/>
    <xf numFmtId="170" fontId="25" fillId="40" borderId="0" xfId="0" applyNumberFormat="1" applyFont="1" applyFill="1"/>
    <xf numFmtId="1" fontId="25" fillId="40" borderId="0" xfId="0" applyNumberFormat="1" applyFont="1" applyFill="1"/>
    <xf numFmtId="44" fontId="25" fillId="40" borderId="114" xfId="3" applyFont="1" applyFill="1" applyBorder="1"/>
    <xf numFmtId="0" fontId="90" fillId="3" borderId="22" xfId="5" applyFill="1" applyBorder="1" applyAlignment="1">
      <alignment horizontal="center"/>
    </xf>
    <xf numFmtId="44" fontId="21" fillId="40" borderId="117" xfId="0" applyNumberFormat="1" applyFont="1" applyFill="1" applyBorder="1"/>
    <xf numFmtId="2" fontId="77" fillId="3" borderId="33" xfId="0" applyNumberFormat="1" applyFont="1" applyFill="1" applyBorder="1" applyAlignment="1" applyProtection="1">
      <alignment horizontal="right" indent="1"/>
      <protection locked="0"/>
    </xf>
    <xf numFmtId="170" fontId="77" fillId="3" borderId="35" xfId="0" applyNumberFormat="1" applyFont="1" applyFill="1" applyBorder="1" applyAlignment="1" applyProtection="1">
      <alignment horizontal="right" indent="1"/>
      <protection locked="0"/>
    </xf>
    <xf numFmtId="1" fontId="77" fillId="3" borderId="35" xfId="0" applyNumberFormat="1" applyFont="1" applyFill="1" applyBorder="1" applyAlignment="1" applyProtection="1">
      <alignment horizontal="right" indent="1"/>
      <protection locked="0"/>
    </xf>
    <xf numFmtId="2" fontId="77" fillId="3" borderId="35" xfId="0" applyNumberFormat="1" applyFont="1" applyFill="1" applyBorder="1" applyAlignment="1" applyProtection="1">
      <alignment horizontal="right" indent="1"/>
      <protection locked="0"/>
    </xf>
    <xf numFmtId="1" fontId="77" fillId="3" borderId="36" xfId="0" applyNumberFormat="1" applyFont="1" applyFill="1" applyBorder="1" applyAlignment="1" applyProtection="1">
      <alignment horizontal="right" indent="1"/>
      <protection locked="0"/>
    </xf>
    <xf numFmtId="0" fontId="0" fillId="33" borderId="17" xfId="0" applyFill="1" applyBorder="1"/>
    <xf numFmtId="0" fontId="0" fillId="33" borderId="18" xfId="0" applyFill="1" applyBorder="1"/>
    <xf numFmtId="0" fontId="0" fillId="33" borderId="19" xfId="0" applyFill="1" applyBorder="1"/>
    <xf numFmtId="0" fontId="0" fillId="33" borderId="20" xfId="0" applyFill="1" applyBorder="1"/>
    <xf numFmtId="0" fontId="1" fillId="33" borderId="0" xfId="0" applyFont="1" applyFill="1" applyAlignment="1">
      <alignment vertical="center"/>
    </xf>
    <xf numFmtId="0" fontId="0" fillId="33" borderId="21" xfId="0" applyFill="1" applyBorder="1"/>
    <xf numFmtId="0" fontId="74" fillId="33" borderId="0" xfId="0" applyFont="1" applyFill="1" applyAlignment="1">
      <alignment horizontal="right"/>
    </xf>
    <xf numFmtId="0" fontId="0" fillId="33" borderId="0" xfId="0" applyFill="1" applyAlignment="1">
      <alignment horizontal="right" indent="1"/>
    </xf>
    <xf numFmtId="1" fontId="0" fillId="33" borderId="0" xfId="0" applyNumberFormat="1" applyFill="1" applyAlignment="1">
      <alignment horizontal="right" indent="1"/>
    </xf>
    <xf numFmtId="2" fontId="66" fillId="10" borderId="19" xfId="0" applyNumberFormat="1" applyFont="1" applyFill="1" applyBorder="1" applyAlignment="1">
      <alignment horizontal="right" indent="1"/>
    </xf>
    <xf numFmtId="0" fontId="25" fillId="10" borderId="20" xfId="0" applyFont="1" applyFill="1" applyBorder="1" applyAlignment="1">
      <alignment horizontal="left"/>
    </xf>
    <xf numFmtId="0" fontId="25" fillId="10" borderId="0" xfId="0" applyFont="1" applyFill="1" applyAlignment="1">
      <alignment horizontal="left"/>
    </xf>
    <xf numFmtId="2" fontId="66" fillId="10" borderId="21" xfId="0" applyNumberFormat="1" applyFont="1" applyFill="1" applyBorder="1" applyAlignment="1">
      <alignment horizontal="right" indent="1"/>
    </xf>
    <xf numFmtId="0" fontId="66" fillId="10" borderId="21" xfId="0" applyFont="1" applyFill="1" applyBorder="1" applyAlignment="1">
      <alignment horizontal="right" indent="1"/>
    </xf>
    <xf numFmtId="0" fontId="66" fillId="10" borderId="24" xfId="0" applyFont="1" applyFill="1" applyBorder="1" applyAlignment="1">
      <alignment horizontal="right" indent="1"/>
    </xf>
    <xf numFmtId="0" fontId="72" fillId="9" borderId="62" xfId="0" applyFont="1" applyFill="1" applyBorder="1"/>
    <xf numFmtId="0" fontId="68" fillId="10" borderId="20" xfId="0" applyFont="1" applyFill="1" applyBorder="1" applyAlignment="1">
      <alignment horizontal="right"/>
    </xf>
    <xf numFmtId="44" fontId="66" fillId="10" borderId="0" xfId="3" applyFont="1" applyFill="1" applyBorder="1" applyAlignment="1" applyProtection="1">
      <alignment horizontal="right" indent="1"/>
    </xf>
    <xf numFmtId="0" fontId="70" fillId="9" borderId="62" xfId="0" applyFont="1" applyFill="1" applyBorder="1"/>
    <xf numFmtId="0" fontId="70" fillId="9" borderId="59" xfId="0" applyFont="1" applyFill="1" applyBorder="1"/>
    <xf numFmtId="0" fontId="73" fillId="21" borderId="16" xfId="1" applyFont="1" applyFill="1" applyBorder="1" applyAlignment="1" applyProtection="1">
      <alignment horizontal="center" vertical="center" wrapText="1"/>
    </xf>
    <xf numFmtId="0" fontId="68" fillId="10" borderId="20" xfId="0" applyFont="1" applyFill="1" applyBorder="1" applyAlignment="1">
      <alignment horizontal="center"/>
    </xf>
    <xf numFmtId="44" fontId="71" fillId="10" borderId="0" xfId="3" applyFont="1" applyFill="1" applyBorder="1" applyAlignment="1" applyProtection="1">
      <alignment horizontal="right" indent="1"/>
    </xf>
    <xf numFmtId="0" fontId="0" fillId="33" borderId="22" xfId="0" applyFill="1" applyBorder="1"/>
    <xf numFmtId="0" fontId="0" fillId="33" borderId="23" xfId="0" applyFill="1" applyBorder="1"/>
    <xf numFmtId="0" fontId="0" fillId="33" borderId="24" xfId="0" applyFill="1" applyBorder="1"/>
    <xf numFmtId="0" fontId="97" fillId="0" borderId="0" xfId="0" applyFont="1"/>
    <xf numFmtId="0" fontId="98" fillId="0" borderId="0" xfId="0" applyFont="1"/>
    <xf numFmtId="0" fontId="99" fillId="0" borderId="0" xfId="0" applyFont="1"/>
    <xf numFmtId="0" fontId="33" fillId="0" borderId="0" xfId="0" applyFont="1"/>
    <xf numFmtId="0" fontId="100" fillId="0" borderId="0" xfId="0" applyFont="1"/>
    <xf numFmtId="0" fontId="98" fillId="0" borderId="0" xfId="0" applyFont="1" applyAlignment="1">
      <alignment wrapText="1"/>
    </xf>
    <xf numFmtId="0" fontId="98" fillId="41" borderId="0" xfId="0" applyFont="1" applyFill="1" applyAlignment="1">
      <alignment wrapText="1"/>
    </xf>
    <xf numFmtId="0" fontId="98" fillId="42" borderId="0" xfId="0" applyFont="1" applyFill="1" applyAlignment="1">
      <alignment wrapText="1"/>
    </xf>
    <xf numFmtId="0" fontId="98" fillId="43" borderId="0" xfId="0" applyFont="1" applyFill="1" applyAlignment="1">
      <alignment wrapText="1"/>
    </xf>
    <xf numFmtId="0" fontId="98" fillId="8" borderId="0" xfId="0" applyFont="1" applyFill="1" applyAlignment="1">
      <alignment wrapText="1"/>
    </xf>
    <xf numFmtId="0" fontId="98" fillId="44" borderId="0" xfId="0" applyFont="1" applyFill="1" applyAlignment="1">
      <alignment wrapText="1"/>
    </xf>
    <xf numFmtId="0" fontId="98" fillId="45" borderId="0" xfId="0" applyFont="1" applyFill="1" applyAlignment="1">
      <alignment wrapText="1"/>
    </xf>
    <xf numFmtId="0" fontId="82" fillId="15" borderId="0" xfId="0" applyFont="1" applyFill="1" applyAlignment="1">
      <alignment horizontal="left" vertical="top" wrapText="1"/>
    </xf>
    <xf numFmtId="0" fontId="82" fillId="15" borderId="0" xfId="0" applyFont="1" applyFill="1" applyAlignment="1">
      <alignment horizontal="left" vertical="top" indent="1"/>
    </xf>
    <xf numFmtId="0" fontId="101" fillId="5" borderId="17" xfId="0" applyFont="1" applyFill="1" applyBorder="1" applyAlignment="1">
      <alignment horizontal="center" vertical="center" wrapText="1"/>
    </xf>
    <xf numFmtId="0" fontId="101" fillId="5" borderId="70" xfId="0" applyFont="1" applyFill="1" applyBorder="1" applyAlignment="1">
      <alignment horizontal="center" vertical="center" wrapText="1"/>
    </xf>
    <xf numFmtId="0" fontId="101" fillId="5" borderId="18" xfId="0" applyFont="1" applyFill="1" applyBorder="1" applyAlignment="1">
      <alignment horizontal="center" vertical="center" wrapText="1"/>
    </xf>
    <xf numFmtId="0" fontId="101" fillId="5" borderId="74" xfId="0" applyFont="1" applyFill="1" applyBorder="1" applyAlignment="1">
      <alignment horizontal="center" vertical="center" wrapText="1"/>
    </xf>
    <xf numFmtId="0" fontId="101" fillId="5" borderId="19" xfId="0" applyFont="1" applyFill="1" applyBorder="1" applyAlignment="1">
      <alignment horizontal="center" vertical="center" wrapText="1"/>
    </xf>
    <xf numFmtId="0" fontId="101" fillId="5" borderId="56" xfId="0" applyFont="1" applyFill="1" applyBorder="1" applyAlignment="1">
      <alignment horizontal="center" vertical="center"/>
    </xf>
    <xf numFmtId="0" fontId="101" fillId="30" borderId="71" xfId="0" applyFont="1" applyFill="1" applyBorder="1" applyAlignment="1">
      <alignment horizontal="center" vertical="center"/>
    </xf>
    <xf numFmtId="0" fontId="101" fillId="30" borderId="57" xfId="0" applyFont="1" applyFill="1" applyBorder="1" applyAlignment="1">
      <alignment horizontal="center" vertical="center"/>
    </xf>
    <xf numFmtId="0" fontId="101" fillId="30" borderId="75" xfId="0" applyFont="1" applyFill="1" applyBorder="1" applyAlignment="1">
      <alignment horizontal="center" vertical="center"/>
    </xf>
    <xf numFmtId="0" fontId="101" fillId="5" borderId="57" xfId="0" applyFont="1" applyFill="1" applyBorder="1" applyAlignment="1">
      <alignment horizontal="center" vertical="center"/>
    </xf>
    <xf numFmtId="0" fontId="101" fillId="5" borderId="71" xfId="0" applyFont="1" applyFill="1" applyBorder="1" applyAlignment="1">
      <alignment horizontal="center" vertical="center"/>
    </xf>
    <xf numFmtId="0" fontId="101" fillId="5" borderId="58" xfId="0" applyFont="1" applyFill="1" applyBorder="1" applyAlignment="1">
      <alignment horizontal="center" vertical="center"/>
    </xf>
    <xf numFmtId="0" fontId="2" fillId="5" borderId="20" xfId="0" applyFont="1" applyFill="1" applyBorder="1" applyAlignment="1">
      <alignment horizontal="center" vertical="center"/>
    </xf>
    <xf numFmtId="170" fontId="2" fillId="30" borderId="72" xfId="0" applyNumberFormat="1" applyFont="1" applyFill="1" applyBorder="1" applyAlignment="1">
      <alignment horizontal="center" vertical="center"/>
    </xf>
    <xf numFmtId="170" fontId="2" fillId="30" borderId="0" xfId="0" applyNumberFormat="1" applyFont="1" applyFill="1" applyAlignment="1">
      <alignment horizontal="center" vertical="center"/>
    </xf>
    <xf numFmtId="1" fontId="2" fillId="30" borderId="0" xfId="0" applyNumberFormat="1" applyFont="1" applyFill="1" applyAlignment="1">
      <alignment horizontal="center" vertical="center"/>
    </xf>
    <xf numFmtId="1" fontId="2" fillId="30" borderId="76" xfId="0" applyNumberFormat="1" applyFont="1" applyFill="1" applyBorder="1" applyAlignment="1">
      <alignment horizontal="center" vertical="center"/>
    </xf>
    <xf numFmtId="170" fontId="2" fillId="5" borderId="0" xfId="0" applyNumberFormat="1" applyFont="1" applyFill="1" applyAlignment="1">
      <alignment horizontal="center" vertical="center"/>
    </xf>
    <xf numFmtId="1" fontId="2" fillId="5" borderId="0" xfId="0" applyNumberFormat="1" applyFont="1" applyFill="1" applyAlignment="1">
      <alignment horizontal="center" vertical="center"/>
    </xf>
    <xf numFmtId="0" fontId="2" fillId="5" borderId="72" xfId="0" applyFont="1" applyFill="1" applyBorder="1" applyAlignment="1">
      <alignment horizontal="center" vertical="center"/>
    </xf>
    <xf numFmtId="170" fontId="2" fillId="5" borderId="21" xfId="0" applyNumberFormat="1" applyFont="1" applyFill="1" applyBorder="1" applyAlignment="1">
      <alignment horizontal="center" vertical="center"/>
    </xf>
    <xf numFmtId="0" fontId="2" fillId="5" borderId="78" xfId="0" applyFont="1" applyFill="1" applyBorder="1" applyAlignment="1">
      <alignment horizontal="center" vertical="center"/>
    </xf>
    <xf numFmtId="170" fontId="2" fillId="30" borderId="79" xfId="0" applyNumberFormat="1" applyFont="1" applyFill="1" applyBorder="1" applyAlignment="1">
      <alignment horizontal="center" vertical="center"/>
    </xf>
    <xf numFmtId="170" fontId="2" fillId="30" borderId="80" xfId="0" applyNumberFormat="1" applyFont="1" applyFill="1" applyBorder="1" applyAlignment="1">
      <alignment horizontal="center" vertical="center"/>
    </xf>
    <xf numFmtId="1" fontId="2" fillId="30" borderId="80" xfId="0" applyNumberFormat="1" applyFont="1" applyFill="1" applyBorder="1" applyAlignment="1">
      <alignment horizontal="center" vertical="center"/>
    </xf>
    <xf numFmtId="1" fontId="2" fillId="30" borderId="81" xfId="0" applyNumberFormat="1" applyFont="1" applyFill="1" applyBorder="1" applyAlignment="1">
      <alignment horizontal="center" vertical="center"/>
    </xf>
    <xf numFmtId="170" fontId="2" fillId="5" borderId="80" xfId="0" applyNumberFormat="1" applyFont="1" applyFill="1" applyBorder="1" applyAlignment="1">
      <alignment horizontal="center" vertical="center"/>
    </xf>
    <xf numFmtId="1" fontId="2" fillId="5" borderId="80" xfId="0" applyNumberFormat="1" applyFont="1" applyFill="1" applyBorder="1" applyAlignment="1">
      <alignment horizontal="center" vertical="center"/>
    </xf>
    <xf numFmtId="0" fontId="2" fillId="5" borderId="79" xfId="0" applyFont="1" applyFill="1" applyBorder="1" applyAlignment="1">
      <alignment horizontal="center" vertical="center"/>
    </xf>
    <xf numFmtId="170" fontId="2" fillId="5" borderId="83" xfId="0" applyNumberFormat="1" applyFont="1" applyFill="1" applyBorder="1" applyAlignment="1">
      <alignment horizontal="center" vertical="center"/>
    </xf>
    <xf numFmtId="0" fontId="2" fillId="5" borderId="84" xfId="0" applyFont="1" applyFill="1" applyBorder="1" applyAlignment="1">
      <alignment horizontal="center" vertical="center"/>
    </xf>
    <xf numFmtId="170" fontId="2" fillId="30" borderId="85" xfId="0" applyNumberFormat="1" applyFont="1" applyFill="1" applyBorder="1" applyAlignment="1">
      <alignment horizontal="center" vertical="center"/>
    </xf>
    <xf numFmtId="170" fontId="2" fillId="30" borderId="86" xfId="0" applyNumberFormat="1" applyFont="1" applyFill="1" applyBorder="1" applyAlignment="1">
      <alignment horizontal="center" vertical="center"/>
    </xf>
    <xf numFmtId="1" fontId="2" fillId="30" borderId="86" xfId="0" applyNumberFormat="1" applyFont="1" applyFill="1" applyBorder="1" applyAlignment="1">
      <alignment horizontal="center" vertical="center"/>
    </xf>
    <xf numFmtId="1" fontId="2" fillId="30" borderId="87" xfId="0" applyNumberFormat="1" applyFont="1" applyFill="1" applyBorder="1" applyAlignment="1">
      <alignment horizontal="center" vertical="center"/>
    </xf>
    <xf numFmtId="170" fontId="2" fillId="5" borderId="86" xfId="0" applyNumberFormat="1" applyFont="1" applyFill="1" applyBorder="1" applyAlignment="1">
      <alignment horizontal="center" vertical="center"/>
    </xf>
    <xf numFmtId="1" fontId="2" fillId="5" borderId="86" xfId="0" applyNumberFormat="1" applyFont="1" applyFill="1" applyBorder="1" applyAlignment="1">
      <alignment horizontal="center" vertical="center"/>
    </xf>
    <xf numFmtId="0" fontId="2" fillId="5" borderId="85" xfId="0" applyFont="1" applyFill="1" applyBorder="1" applyAlignment="1">
      <alignment horizontal="center" vertical="center"/>
    </xf>
    <xf numFmtId="170" fontId="2" fillId="5" borderId="89" xfId="0" applyNumberFormat="1" applyFont="1" applyFill="1" applyBorder="1" applyAlignment="1">
      <alignment horizontal="center" vertical="center"/>
    </xf>
    <xf numFmtId="0" fontId="2" fillId="5" borderId="22" xfId="0" applyFont="1" applyFill="1" applyBorder="1" applyAlignment="1">
      <alignment horizontal="center" vertical="center"/>
    </xf>
    <xf numFmtId="170" fontId="2" fillId="30" borderId="73" xfId="0" applyNumberFormat="1" applyFont="1" applyFill="1" applyBorder="1" applyAlignment="1">
      <alignment horizontal="center" vertical="center"/>
    </xf>
    <xf numFmtId="170" fontId="2" fillId="30" borderId="23" xfId="0" applyNumberFormat="1" applyFont="1" applyFill="1" applyBorder="1" applyAlignment="1">
      <alignment horizontal="center" vertical="center"/>
    </xf>
    <xf numFmtId="1" fontId="2" fillId="30" borderId="23" xfId="0" applyNumberFormat="1" applyFont="1" applyFill="1" applyBorder="1" applyAlignment="1">
      <alignment horizontal="center" vertical="center"/>
    </xf>
    <xf numFmtId="1" fontId="2" fillId="30" borderId="77" xfId="0" applyNumberFormat="1" applyFont="1" applyFill="1" applyBorder="1" applyAlignment="1">
      <alignment horizontal="center" vertical="center"/>
    </xf>
    <xf numFmtId="170" fontId="2" fillId="5" borderId="23" xfId="0" applyNumberFormat="1" applyFont="1" applyFill="1" applyBorder="1" applyAlignment="1">
      <alignment horizontal="center" vertical="center"/>
    </xf>
    <xf numFmtId="1" fontId="2" fillId="5" borderId="23" xfId="0" applyNumberFormat="1" applyFont="1" applyFill="1" applyBorder="1" applyAlignment="1">
      <alignment horizontal="center" vertical="center"/>
    </xf>
    <xf numFmtId="0" fontId="2" fillId="5" borderId="73" xfId="0" applyFont="1" applyFill="1" applyBorder="1" applyAlignment="1">
      <alignment horizontal="center" vertical="center"/>
    </xf>
    <xf numFmtId="170" fontId="2" fillId="5" borderId="24" xfId="0" applyNumberFormat="1" applyFont="1" applyFill="1" applyBorder="1" applyAlignment="1">
      <alignment horizontal="center" vertical="center"/>
    </xf>
    <xf numFmtId="0" fontId="0" fillId="0" borderId="17" xfId="0" applyBorder="1" applyAlignment="1">
      <alignment wrapText="1"/>
    </xf>
    <xf numFmtId="0" fontId="0" fillId="0" borderId="18" xfId="0" applyBorder="1" applyAlignment="1">
      <alignment wrapText="1"/>
    </xf>
    <xf numFmtId="0" fontId="0" fillId="0" borderId="19" xfId="0" applyBorder="1" applyAlignment="1">
      <alignment wrapText="1"/>
    </xf>
    <xf numFmtId="0" fontId="0" fillId="0" borderId="20" xfId="0" applyBorder="1"/>
    <xf numFmtId="0" fontId="0" fillId="0" borderId="21" xfId="0" applyBorder="1"/>
    <xf numFmtId="0" fontId="0" fillId="0" borderId="20" xfId="0" applyBorder="1" applyAlignment="1">
      <alignment horizontal="center" vertical="center"/>
    </xf>
    <xf numFmtId="170" fontId="0" fillId="0" borderId="0" xfId="0" applyNumberFormat="1" applyAlignment="1">
      <alignment horizontal="center" vertical="center"/>
    </xf>
    <xf numFmtId="1" fontId="0" fillId="0" borderId="0" xfId="0" applyNumberFormat="1" applyAlignment="1">
      <alignment horizontal="center" vertical="center"/>
    </xf>
    <xf numFmtId="170" fontId="0" fillId="0" borderId="21" xfId="0" applyNumberFormat="1"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170" fontId="0" fillId="0" borderId="23" xfId="0" applyNumberFormat="1" applyBorder="1" applyAlignment="1">
      <alignment horizontal="center" vertical="center"/>
    </xf>
    <xf numFmtId="1" fontId="0" fillId="0" borderId="23" xfId="0" applyNumberFormat="1" applyBorder="1" applyAlignment="1">
      <alignment horizontal="center" vertical="center"/>
    </xf>
    <xf numFmtId="170" fontId="0" fillId="0" borderId="24" xfId="0" applyNumberFormat="1" applyBorder="1" applyAlignment="1">
      <alignment horizontal="center" vertical="center"/>
    </xf>
    <xf numFmtId="0" fontId="12" fillId="3" borderId="17" xfId="0" applyFont="1" applyFill="1" applyBorder="1" applyAlignment="1">
      <alignment horizontal="center" vertical="center" wrapText="1"/>
    </xf>
    <xf numFmtId="0" fontId="12" fillId="3" borderId="70" xfId="0" applyFont="1" applyFill="1" applyBorder="1" applyAlignment="1">
      <alignment horizontal="center" vertical="center" wrapText="1"/>
    </xf>
    <xf numFmtId="0" fontId="12" fillId="3" borderId="18" xfId="0" applyFont="1" applyFill="1" applyBorder="1" applyAlignment="1">
      <alignment horizontal="center" vertical="center" wrapText="1"/>
    </xf>
    <xf numFmtId="0" fontId="12" fillId="3" borderId="74" xfId="0" applyFont="1" applyFill="1" applyBorder="1" applyAlignment="1">
      <alignment horizontal="center" vertical="center" wrapText="1"/>
    </xf>
    <xf numFmtId="0" fontId="12" fillId="3" borderId="19" xfId="0" applyFont="1" applyFill="1" applyBorder="1" applyAlignment="1">
      <alignment horizontal="center" vertical="center" wrapText="1"/>
    </xf>
    <xf numFmtId="0" fontId="12" fillId="3" borderId="56" xfId="0" applyFont="1" applyFill="1" applyBorder="1" applyAlignment="1">
      <alignment horizontal="center" vertical="center"/>
    </xf>
    <xf numFmtId="0" fontId="12" fillId="3" borderId="57" xfId="0" applyFont="1" applyFill="1" applyBorder="1" applyAlignment="1">
      <alignment horizontal="center" vertical="center"/>
    </xf>
    <xf numFmtId="0" fontId="12" fillId="3" borderId="71" xfId="0" applyFont="1" applyFill="1" applyBorder="1" applyAlignment="1">
      <alignment horizontal="center" vertical="center"/>
    </xf>
    <xf numFmtId="0" fontId="12" fillId="3" borderId="58" xfId="0" applyFont="1" applyFill="1" applyBorder="1" applyAlignment="1">
      <alignment horizontal="center" vertical="center"/>
    </xf>
    <xf numFmtId="170" fontId="0" fillId="3" borderId="0" xfId="0" applyNumberFormat="1" applyFill="1" applyAlignment="1">
      <alignment horizontal="center" vertical="center"/>
    </xf>
    <xf numFmtId="1" fontId="0" fillId="3" borderId="0" xfId="0" applyNumberFormat="1" applyFill="1" applyAlignment="1">
      <alignment horizontal="center" vertical="center"/>
    </xf>
    <xf numFmtId="0" fontId="0" fillId="3" borderId="72" xfId="0" applyFill="1" applyBorder="1" applyAlignment="1">
      <alignment horizontal="center" vertical="center"/>
    </xf>
    <xf numFmtId="0" fontId="0" fillId="3" borderId="78" xfId="0" applyFill="1" applyBorder="1" applyAlignment="1">
      <alignment horizontal="center" vertical="center"/>
    </xf>
    <xf numFmtId="170" fontId="0" fillId="3" borderId="80" xfId="0" applyNumberFormat="1" applyFill="1" applyBorder="1" applyAlignment="1">
      <alignment horizontal="center" vertical="center"/>
    </xf>
    <xf numFmtId="1" fontId="0" fillId="3" borderId="80" xfId="0" applyNumberFormat="1" applyFill="1" applyBorder="1" applyAlignment="1">
      <alignment horizontal="center" vertical="center"/>
    </xf>
    <xf numFmtId="0" fontId="0" fillId="3" borderId="79" xfId="0" applyFill="1" applyBorder="1" applyAlignment="1">
      <alignment horizontal="center" vertical="center"/>
    </xf>
    <xf numFmtId="170" fontId="0" fillId="3" borderId="83" xfId="0" applyNumberFormat="1" applyFill="1" applyBorder="1" applyAlignment="1">
      <alignment horizontal="center" vertical="center"/>
    </xf>
    <xf numFmtId="0" fontId="0" fillId="3" borderId="84" xfId="0" applyFill="1" applyBorder="1" applyAlignment="1">
      <alignment horizontal="center" vertical="center"/>
    </xf>
    <xf numFmtId="170" fontId="0" fillId="3" borderId="86" xfId="0" applyNumberFormat="1" applyFill="1" applyBorder="1" applyAlignment="1">
      <alignment horizontal="center" vertical="center"/>
    </xf>
    <xf numFmtId="1" fontId="0" fillId="3" borderId="86" xfId="0" applyNumberFormat="1" applyFill="1" applyBorder="1" applyAlignment="1">
      <alignment horizontal="center" vertical="center"/>
    </xf>
    <xf numFmtId="0" fontId="0" fillId="3" borderId="85" xfId="0" applyFill="1" applyBorder="1" applyAlignment="1">
      <alignment horizontal="center" vertical="center"/>
    </xf>
    <xf numFmtId="170" fontId="0" fillId="3" borderId="89" xfId="0" applyNumberFormat="1" applyFill="1" applyBorder="1" applyAlignment="1">
      <alignment horizontal="center" vertical="center"/>
    </xf>
    <xf numFmtId="170" fontId="0" fillId="3" borderId="23" xfId="0" applyNumberFormat="1" applyFill="1" applyBorder="1" applyAlignment="1">
      <alignment horizontal="center" vertical="center"/>
    </xf>
    <xf numFmtId="1" fontId="0" fillId="3" borderId="23" xfId="0" applyNumberFormat="1" applyFill="1" applyBorder="1" applyAlignment="1">
      <alignment horizontal="center" vertical="center"/>
    </xf>
    <xf numFmtId="0" fontId="0" fillId="3" borderId="73" xfId="0" applyFill="1" applyBorder="1" applyAlignment="1">
      <alignment horizontal="center" vertical="center"/>
    </xf>
    <xf numFmtId="0" fontId="103" fillId="3" borderId="20" xfId="0" applyFont="1" applyFill="1" applyBorder="1" applyAlignment="1">
      <alignment horizontal="center" vertical="center"/>
    </xf>
    <xf numFmtId="170" fontId="103" fillId="3" borderId="0" xfId="0" applyNumberFormat="1" applyFont="1" applyFill="1" applyAlignment="1">
      <alignment horizontal="center" vertical="center"/>
    </xf>
    <xf numFmtId="1" fontId="103" fillId="3" borderId="0" xfId="0" applyNumberFormat="1" applyFont="1" applyFill="1" applyAlignment="1">
      <alignment horizontal="center" vertical="center"/>
    </xf>
    <xf numFmtId="0" fontId="103" fillId="3" borderId="72" xfId="0" applyFont="1" applyFill="1" applyBorder="1" applyAlignment="1">
      <alignment horizontal="center" vertical="center"/>
    </xf>
    <xf numFmtId="170" fontId="103" fillId="3" borderId="21" xfId="0" applyNumberFormat="1" applyFont="1" applyFill="1" applyBorder="1" applyAlignment="1">
      <alignment horizontal="center" vertical="center"/>
    </xf>
    <xf numFmtId="0" fontId="103" fillId="3" borderId="78" xfId="0" applyFont="1" applyFill="1" applyBorder="1" applyAlignment="1">
      <alignment horizontal="center" vertical="center"/>
    </xf>
    <xf numFmtId="170" fontId="103" fillId="3" borderId="80" xfId="0" applyNumberFormat="1" applyFont="1" applyFill="1" applyBorder="1" applyAlignment="1">
      <alignment horizontal="center" vertical="center"/>
    </xf>
    <xf numFmtId="1" fontId="103" fillId="3" borderId="80" xfId="0" applyNumberFormat="1" applyFont="1" applyFill="1" applyBorder="1" applyAlignment="1">
      <alignment horizontal="center" vertical="center"/>
    </xf>
    <xf numFmtId="0" fontId="103" fillId="3" borderId="79" xfId="0" applyFont="1" applyFill="1" applyBorder="1" applyAlignment="1">
      <alignment horizontal="center" vertical="center"/>
    </xf>
    <xf numFmtId="170" fontId="103" fillId="3" borderId="83" xfId="0" applyNumberFormat="1" applyFont="1" applyFill="1" applyBorder="1" applyAlignment="1">
      <alignment horizontal="center" vertical="center"/>
    </xf>
    <xf numFmtId="0" fontId="103" fillId="3" borderId="84" xfId="0" applyFont="1" applyFill="1" applyBorder="1" applyAlignment="1">
      <alignment horizontal="center" vertical="center"/>
    </xf>
    <xf numFmtId="170" fontId="103" fillId="3" borderId="86" xfId="0" applyNumberFormat="1" applyFont="1" applyFill="1" applyBorder="1" applyAlignment="1">
      <alignment horizontal="center" vertical="center"/>
    </xf>
    <xf numFmtId="1" fontId="103" fillId="3" borderId="86" xfId="0" applyNumberFormat="1" applyFont="1" applyFill="1" applyBorder="1" applyAlignment="1">
      <alignment horizontal="center" vertical="center"/>
    </xf>
    <xf numFmtId="0" fontId="103" fillId="3" borderId="85" xfId="0" applyFont="1" applyFill="1" applyBorder="1" applyAlignment="1">
      <alignment horizontal="center" vertical="center"/>
    </xf>
    <xf numFmtId="170" fontId="103" fillId="3" borderId="89" xfId="0" applyNumberFormat="1" applyFont="1" applyFill="1" applyBorder="1" applyAlignment="1">
      <alignment horizontal="center" vertical="center"/>
    </xf>
    <xf numFmtId="0" fontId="103" fillId="3" borderId="22" xfId="0" applyFont="1" applyFill="1" applyBorder="1" applyAlignment="1">
      <alignment horizontal="center" vertical="center"/>
    </xf>
    <xf numFmtId="170" fontId="103" fillId="3" borderId="23" xfId="0" applyNumberFormat="1" applyFont="1" applyFill="1" applyBorder="1" applyAlignment="1">
      <alignment horizontal="center" vertical="center"/>
    </xf>
    <xf numFmtId="1" fontId="103" fillId="3" borderId="23" xfId="0" applyNumberFormat="1" applyFont="1" applyFill="1" applyBorder="1" applyAlignment="1">
      <alignment horizontal="center" vertical="center"/>
    </xf>
    <xf numFmtId="0" fontId="103" fillId="3" borderId="73" xfId="0" applyFont="1" applyFill="1" applyBorder="1" applyAlignment="1">
      <alignment horizontal="center" vertical="center"/>
    </xf>
    <xf numFmtId="170" fontId="103" fillId="3" borderId="24" xfId="0" applyNumberFormat="1" applyFont="1" applyFill="1" applyBorder="1" applyAlignment="1">
      <alignment horizontal="center" vertical="center"/>
    </xf>
    <xf numFmtId="0" fontId="104" fillId="9" borderId="0" xfId="0" applyFont="1" applyFill="1" applyAlignment="1">
      <alignment wrapText="1"/>
    </xf>
    <xf numFmtId="0" fontId="104" fillId="11" borderId="17" xfId="0" applyFont="1" applyFill="1" applyBorder="1" applyAlignment="1">
      <alignment horizontal="center" vertical="center" wrapText="1"/>
    </xf>
    <xf numFmtId="0" fontId="104" fillId="11" borderId="70" xfId="0" applyFont="1" applyFill="1" applyBorder="1" applyAlignment="1">
      <alignment horizontal="center" vertical="center" wrapText="1"/>
    </xf>
    <xf numFmtId="0" fontId="104" fillId="11" borderId="18" xfId="0" applyFont="1" applyFill="1" applyBorder="1" applyAlignment="1">
      <alignment horizontal="center" vertical="center" wrapText="1"/>
    </xf>
    <xf numFmtId="0" fontId="104" fillId="11" borderId="74" xfId="0" applyFont="1" applyFill="1" applyBorder="1" applyAlignment="1">
      <alignment horizontal="center" vertical="center" wrapText="1"/>
    </xf>
    <xf numFmtId="0" fontId="104" fillId="11" borderId="66" xfId="0" applyFont="1" applyFill="1" applyBorder="1" applyAlignment="1" applyProtection="1">
      <alignment horizontal="center" vertical="center" wrapText="1"/>
      <protection locked="0"/>
    </xf>
    <xf numFmtId="0" fontId="104" fillId="11" borderId="19" xfId="0" applyFont="1" applyFill="1" applyBorder="1" applyAlignment="1">
      <alignment horizontal="center" vertical="center" wrapText="1"/>
    </xf>
    <xf numFmtId="0" fontId="104" fillId="9" borderId="0" xfId="0" applyFont="1" applyFill="1"/>
    <xf numFmtId="0" fontId="104" fillId="11" borderId="56" xfId="0" applyFont="1" applyFill="1" applyBorder="1" applyAlignment="1">
      <alignment horizontal="center" vertical="center"/>
    </xf>
    <xf numFmtId="0" fontId="104" fillId="31" borderId="71" xfId="0" applyFont="1" applyFill="1" applyBorder="1" applyAlignment="1">
      <alignment horizontal="center" vertical="center"/>
    </xf>
    <xf numFmtId="0" fontId="104" fillId="31" borderId="57" xfId="0" applyFont="1" applyFill="1" applyBorder="1" applyAlignment="1">
      <alignment horizontal="center" vertical="center"/>
    </xf>
    <xf numFmtId="0" fontId="104" fillId="31" borderId="75" xfId="0" applyFont="1" applyFill="1" applyBorder="1" applyAlignment="1">
      <alignment horizontal="center" vertical="center"/>
    </xf>
    <xf numFmtId="0" fontId="104" fillId="11" borderId="57" xfId="0" applyFont="1" applyFill="1" applyBorder="1" applyAlignment="1">
      <alignment horizontal="center" vertical="center"/>
    </xf>
    <xf numFmtId="0" fontId="104" fillId="11" borderId="67" xfId="0" applyFont="1" applyFill="1" applyBorder="1" applyAlignment="1">
      <alignment horizontal="center" vertical="center"/>
    </xf>
    <xf numFmtId="0" fontId="104" fillId="11" borderId="58" xfId="0" applyFont="1" applyFill="1" applyBorder="1" applyAlignment="1">
      <alignment horizontal="center" vertical="center"/>
    </xf>
    <xf numFmtId="0" fontId="103" fillId="9" borderId="0" xfId="0" applyFont="1" applyFill="1"/>
    <xf numFmtId="0" fontId="103" fillId="11" borderId="20" xfId="0" applyFont="1" applyFill="1" applyBorder="1" applyAlignment="1">
      <alignment horizontal="center" vertical="center"/>
    </xf>
    <xf numFmtId="0" fontId="103" fillId="31" borderId="72" xfId="0" applyFont="1" applyFill="1" applyBorder="1" applyAlignment="1">
      <alignment horizontal="center" vertical="center"/>
    </xf>
    <xf numFmtId="0" fontId="103" fillId="31" borderId="0" xfId="0" applyFont="1" applyFill="1" applyAlignment="1">
      <alignment horizontal="center" vertical="center"/>
    </xf>
    <xf numFmtId="1" fontId="103" fillId="31" borderId="0" xfId="0" applyNumberFormat="1" applyFont="1" applyFill="1" applyAlignment="1">
      <alignment horizontal="right" vertical="center"/>
    </xf>
    <xf numFmtId="0" fontId="103" fillId="31" borderId="76" xfId="0" applyFont="1" applyFill="1" applyBorder="1" applyAlignment="1">
      <alignment horizontal="right" indent="1"/>
    </xf>
    <xf numFmtId="0" fontId="103" fillId="11" borderId="0" xfId="0" applyFont="1" applyFill="1" applyAlignment="1">
      <alignment horizontal="center" vertical="center"/>
    </xf>
    <xf numFmtId="1" fontId="103" fillId="11" borderId="0" xfId="0" applyNumberFormat="1" applyFont="1" applyFill="1" applyAlignment="1">
      <alignment horizontal="center" vertical="center"/>
    </xf>
    <xf numFmtId="0" fontId="103" fillId="11" borderId="0" xfId="0" applyFont="1" applyFill="1" applyAlignment="1">
      <alignment horizontal="right" indent="1"/>
    </xf>
    <xf numFmtId="0" fontId="103" fillId="11" borderId="68" xfId="0" applyFont="1" applyFill="1" applyBorder="1" applyAlignment="1">
      <alignment horizontal="center" vertical="center"/>
    </xf>
    <xf numFmtId="0" fontId="103" fillId="11" borderId="21" xfId="0" applyFont="1" applyFill="1" applyBorder="1" applyAlignment="1">
      <alignment horizontal="center" vertical="center"/>
    </xf>
    <xf numFmtId="0" fontId="103" fillId="11" borderId="78" xfId="0" applyFont="1" applyFill="1" applyBorder="1" applyAlignment="1">
      <alignment horizontal="center" vertical="center"/>
    </xf>
    <xf numFmtId="0" fontId="103" fillId="31" borderId="79" xfId="0" applyFont="1" applyFill="1" applyBorder="1" applyAlignment="1">
      <alignment horizontal="center" vertical="center"/>
    </xf>
    <xf numFmtId="0" fontId="103" fillId="31" borderId="80" xfId="0" applyFont="1" applyFill="1" applyBorder="1" applyAlignment="1">
      <alignment horizontal="center" vertical="center"/>
    </xf>
    <xf numFmtId="1" fontId="103" fillId="31" borderId="80" xfId="0" applyNumberFormat="1" applyFont="1" applyFill="1" applyBorder="1" applyAlignment="1">
      <alignment horizontal="right" vertical="center"/>
    </xf>
    <xf numFmtId="0" fontId="103" fillId="31" borderId="81" xfId="0" applyFont="1" applyFill="1" applyBorder="1" applyAlignment="1">
      <alignment horizontal="right" indent="1"/>
    </xf>
    <xf numFmtId="0" fontId="103" fillId="11" borderId="80" xfId="0" applyFont="1" applyFill="1" applyBorder="1" applyAlignment="1">
      <alignment horizontal="center" vertical="center"/>
    </xf>
    <xf numFmtId="1" fontId="103" fillId="11" borderId="80" xfId="0" applyNumberFormat="1" applyFont="1" applyFill="1" applyBorder="1" applyAlignment="1">
      <alignment horizontal="center" vertical="center"/>
    </xf>
    <xf numFmtId="0" fontId="103" fillId="11" borderId="80" xfId="0" applyFont="1" applyFill="1" applyBorder="1" applyAlignment="1">
      <alignment horizontal="right" indent="1"/>
    </xf>
    <xf numFmtId="0" fontId="103" fillId="11" borderId="82" xfId="0" applyFont="1" applyFill="1" applyBorder="1" applyAlignment="1">
      <alignment horizontal="center" vertical="center"/>
    </xf>
    <xf numFmtId="0" fontId="103" fillId="11" borderId="83" xfId="0" applyFont="1" applyFill="1" applyBorder="1" applyAlignment="1">
      <alignment horizontal="center" vertical="center"/>
    </xf>
    <xf numFmtId="0" fontId="103" fillId="11" borderId="84" xfId="0" applyFont="1" applyFill="1" applyBorder="1" applyAlignment="1">
      <alignment horizontal="center" vertical="center"/>
    </xf>
    <xf numFmtId="0" fontId="103" fillId="31" borderId="85" xfId="0" applyFont="1" applyFill="1" applyBorder="1" applyAlignment="1">
      <alignment horizontal="center" vertical="center"/>
    </xf>
    <xf numFmtId="0" fontId="103" fillId="31" borderId="86" xfId="0" applyFont="1" applyFill="1" applyBorder="1" applyAlignment="1">
      <alignment horizontal="center" vertical="center"/>
    </xf>
    <xf numFmtId="1" fontId="103" fillId="31" borderId="86" xfId="0" applyNumberFormat="1" applyFont="1" applyFill="1" applyBorder="1" applyAlignment="1">
      <alignment horizontal="right" vertical="center"/>
    </xf>
    <xf numFmtId="0" fontId="103" fillId="31" borderId="87" xfId="0" applyFont="1" applyFill="1" applyBorder="1" applyAlignment="1">
      <alignment horizontal="right" indent="1"/>
    </xf>
    <xf numFmtId="0" fontId="103" fillId="11" borderId="86" xfId="0" applyFont="1" applyFill="1" applyBorder="1" applyAlignment="1">
      <alignment horizontal="center" vertical="center"/>
    </xf>
    <xf numFmtId="1" fontId="103" fillId="11" borderId="86" xfId="0" applyNumberFormat="1" applyFont="1" applyFill="1" applyBorder="1" applyAlignment="1">
      <alignment horizontal="center" vertical="center"/>
    </xf>
    <xf numFmtId="0" fontId="103" fillId="11" borderId="86" xfId="0" applyFont="1" applyFill="1" applyBorder="1" applyAlignment="1">
      <alignment horizontal="right" indent="1"/>
    </xf>
    <xf numFmtId="0" fontId="103" fillId="11" borderId="88" xfId="0" applyFont="1" applyFill="1" applyBorder="1" applyAlignment="1">
      <alignment horizontal="center" vertical="center"/>
    </xf>
    <xf numFmtId="0" fontId="103" fillId="11" borderId="89" xfId="0" applyFont="1" applyFill="1" applyBorder="1" applyAlignment="1">
      <alignment horizontal="center" vertical="center"/>
    </xf>
    <xf numFmtId="0" fontId="103" fillId="11" borderId="22" xfId="0" applyFont="1" applyFill="1" applyBorder="1" applyAlignment="1">
      <alignment horizontal="center" vertical="center"/>
    </xf>
    <xf numFmtId="0" fontId="103" fillId="31" borderId="73" xfId="0" applyFont="1" applyFill="1" applyBorder="1" applyAlignment="1">
      <alignment horizontal="center" vertical="center"/>
    </xf>
    <xf numFmtId="0" fontId="103" fillId="31" borderId="23" xfId="0" applyFont="1" applyFill="1" applyBorder="1" applyAlignment="1">
      <alignment horizontal="center" vertical="center"/>
    </xf>
    <xf numFmtId="1" fontId="103" fillId="31" borderId="23" xfId="0" applyNumberFormat="1" applyFont="1" applyFill="1" applyBorder="1" applyAlignment="1">
      <alignment horizontal="right" vertical="center"/>
    </xf>
    <xf numFmtId="0" fontId="103" fillId="31" borderId="77" xfId="0" applyFont="1" applyFill="1" applyBorder="1" applyAlignment="1">
      <alignment horizontal="right" indent="1"/>
    </xf>
    <xf numFmtId="0" fontId="103" fillId="11" borderId="23" xfId="0" applyFont="1" applyFill="1" applyBorder="1" applyAlignment="1">
      <alignment horizontal="center" vertical="center"/>
    </xf>
    <xf numFmtId="1" fontId="103" fillId="11" borderId="23" xfId="0" applyNumberFormat="1" applyFont="1" applyFill="1" applyBorder="1" applyAlignment="1">
      <alignment horizontal="center" vertical="center"/>
    </xf>
    <xf numFmtId="0" fontId="103" fillId="11" borderId="23" xfId="0" applyFont="1" applyFill="1" applyBorder="1" applyAlignment="1">
      <alignment horizontal="right" indent="1"/>
    </xf>
    <xf numFmtId="0" fontId="103" fillId="11" borderId="69" xfId="0" applyFont="1" applyFill="1" applyBorder="1" applyAlignment="1">
      <alignment horizontal="center" vertical="center"/>
    </xf>
    <xf numFmtId="0" fontId="103" fillId="11" borderId="24" xfId="0" applyFont="1" applyFill="1" applyBorder="1" applyAlignment="1">
      <alignment horizontal="center" vertical="center"/>
    </xf>
    <xf numFmtId="0" fontId="62" fillId="3" borderId="17" xfId="0" applyFont="1" applyFill="1" applyBorder="1" applyAlignment="1">
      <alignment horizontal="center" vertical="center" wrapText="1"/>
    </xf>
    <xf numFmtId="0" fontId="62" fillId="3" borderId="70" xfId="0" applyFont="1" applyFill="1" applyBorder="1" applyAlignment="1">
      <alignment horizontal="center" vertical="center" wrapText="1"/>
    </xf>
    <xf numFmtId="0" fontId="62" fillId="3" borderId="18" xfId="0" applyFont="1" applyFill="1" applyBorder="1" applyAlignment="1">
      <alignment horizontal="center" vertical="center" wrapText="1"/>
    </xf>
    <xf numFmtId="0" fontId="62" fillId="3" borderId="74" xfId="0" applyFont="1" applyFill="1" applyBorder="1" applyAlignment="1">
      <alignment horizontal="center" vertical="center" wrapText="1"/>
    </xf>
    <xf numFmtId="0" fontId="62" fillId="3" borderId="19" xfId="0" applyFont="1" applyFill="1" applyBorder="1" applyAlignment="1">
      <alignment horizontal="center" vertical="center" wrapText="1"/>
    </xf>
    <xf numFmtId="0" fontId="62" fillId="3" borderId="56" xfId="0" applyFont="1" applyFill="1" applyBorder="1" applyAlignment="1">
      <alignment horizontal="center" vertical="center"/>
    </xf>
    <xf numFmtId="0" fontId="62" fillId="3" borderId="57" xfId="0" applyFont="1" applyFill="1" applyBorder="1" applyAlignment="1">
      <alignment horizontal="center" vertical="center"/>
    </xf>
    <xf numFmtId="0" fontId="62" fillId="3" borderId="71" xfId="0" applyFont="1" applyFill="1" applyBorder="1" applyAlignment="1">
      <alignment horizontal="center" vertical="center"/>
    </xf>
    <xf numFmtId="0" fontId="62" fillId="3" borderId="58" xfId="0" applyFont="1" applyFill="1" applyBorder="1" applyAlignment="1">
      <alignment horizontal="center" vertical="center"/>
    </xf>
    <xf numFmtId="0" fontId="106" fillId="33" borderId="0" xfId="0" applyFont="1" applyFill="1"/>
    <xf numFmtId="0" fontId="53" fillId="2" borderId="0" xfId="0" applyFont="1" applyFill="1"/>
    <xf numFmtId="0" fontId="108" fillId="0" borderId="0" xfId="0" applyFont="1"/>
    <xf numFmtId="0" fontId="53" fillId="2" borderId="0" xfId="0" quotePrefix="1" applyFont="1" applyFill="1"/>
    <xf numFmtId="0" fontId="109" fillId="33" borderId="0" xfId="0" applyFont="1" applyFill="1" applyAlignment="1">
      <alignment horizontal="left"/>
    </xf>
    <xf numFmtId="0" fontId="25" fillId="10" borderId="0" xfId="0" applyFont="1" applyFill="1" applyAlignment="1">
      <alignment horizontal="left" vertical="center"/>
    </xf>
    <xf numFmtId="0" fontId="86" fillId="10" borderId="18" xfId="0" applyFont="1" applyFill="1" applyBorder="1" applyAlignment="1">
      <alignment vertical="center" wrapText="1"/>
    </xf>
    <xf numFmtId="0" fontId="86" fillId="10" borderId="19" xfId="0" applyFont="1" applyFill="1" applyBorder="1" applyAlignment="1">
      <alignment vertical="center" wrapText="1"/>
    </xf>
    <xf numFmtId="49" fontId="16" fillId="3" borderId="119" xfId="0" applyNumberFormat="1" applyFont="1" applyFill="1" applyBorder="1" applyAlignment="1">
      <alignment horizontal="right" vertical="top" wrapText="1"/>
    </xf>
    <xf numFmtId="49" fontId="16" fillId="3" borderId="120" xfId="0" applyNumberFormat="1" applyFont="1" applyFill="1" applyBorder="1" applyAlignment="1">
      <alignment horizontal="right" vertical="top" wrapText="1"/>
    </xf>
    <xf numFmtId="0" fontId="25" fillId="3" borderId="120" xfId="0" applyFont="1" applyFill="1" applyBorder="1" applyAlignment="1">
      <alignment horizontal="right" vertical="top"/>
    </xf>
    <xf numFmtId="0" fontId="25" fillId="3" borderId="121" xfId="0" applyFont="1" applyFill="1" applyBorder="1" applyAlignment="1">
      <alignment horizontal="right" vertical="top"/>
    </xf>
    <xf numFmtId="0" fontId="5" fillId="37" borderId="3" xfId="0" applyFont="1" applyFill="1" applyBorder="1" applyAlignment="1">
      <alignment horizontal="right" wrapText="1"/>
    </xf>
    <xf numFmtId="0" fontId="0" fillId="8" borderId="0" xfId="0" applyFill="1" applyAlignment="1">
      <alignment horizontal="center"/>
    </xf>
    <xf numFmtId="0" fontId="10" fillId="6" borderId="0" xfId="0" applyFont="1" applyFill="1" applyAlignment="1">
      <alignment horizontal="left" vertical="top"/>
    </xf>
    <xf numFmtId="0" fontId="0" fillId="0" borderId="1"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0" xfId="0" applyAlignment="1">
      <alignment horizontal="left"/>
    </xf>
    <xf numFmtId="0" fontId="28" fillId="8" borderId="0" xfId="0" applyFont="1" applyFill="1" applyAlignment="1">
      <alignment horizontal="center" vertical="center"/>
    </xf>
    <xf numFmtId="0" fontId="31" fillId="2" borderId="49" xfId="0" applyFont="1" applyFill="1" applyBorder="1" applyAlignment="1">
      <alignment horizontal="center"/>
    </xf>
    <xf numFmtId="0" fontId="31" fillId="2" borderId="0" xfId="0" applyFont="1" applyFill="1" applyAlignment="1">
      <alignment horizontal="center"/>
    </xf>
    <xf numFmtId="0" fontId="53" fillId="2" borderId="59" xfId="0" applyFont="1" applyFill="1" applyBorder="1" applyAlignment="1">
      <alignment horizontal="center"/>
    </xf>
    <xf numFmtId="0" fontId="53" fillId="2" borderId="60" xfId="0" applyFont="1" applyFill="1" applyBorder="1" applyAlignment="1">
      <alignment horizontal="center"/>
    </xf>
    <xf numFmtId="0" fontId="53" fillId="2" borderId="61" xfId="0" applyFont="1" applyFill="1" applyBorder="1" applyAlignment="1">
      <alignment horizontal="center"/>
    </xf>
    <xf numFmtId="0" fontId="0" fillId="2" borderId="0" xfId="0" applyFill="1" applyAlignment="1">
      <alignment horizontal="left" vertical="top" wrapText="1"/>
    </xf>
    <xf numFmtId="0" fontId="0" fillId="2" borderId="52" xfId="0" applyFill="1" applyBorder="1" applyAlignment="1">
      <alignment horizontal="left" vertical="top" wrapText="1"/>
    </xf>
    <xf numFmtId="0" fontId="42" fillId="10" borderId="0" xfId="0" applyFont="1" applyFill="1" applyAlignment="1">
      <alignment horizontal="center"/>
    </xf>
    <xf numFmtId="0" fontId="86" fillId="0" borderId="17" xfId="0" applyFont="1" applyBorder="1" applyAlignment="1">
      <alignment horizontal="center" vertical="center" wrapText="1"/>
    </xf>
    <xf numFmtId="0" fontId="86" fillId="0" borderId="18" xfId="0" applyFont="1" applyBorder="1" applyAlignment="1">
      <alignment horizontal="center" vertical="center" wrapText="1"/>
    </xf>
    <xf numFmtId="0" fontId="86" fillId="0" borderId="19" xfId="0" applyFont="1" applyBorder="1" applyAlignment="1">
      <alignment horizontal="center" vertical="center" wrapText="1"/>
    </xf>
    <xf numFmtId="0" fontId="87" fillId="0" borderId="17" xfId="0" applyFont="1" applyBorder="1" applyAlignment="1">
      <alignment horizontal="center" vertical="center" wrapText="1"/>
    </xf>
    <xf numFmtId="0" fontId="87" fillId="0" borderId="18" xfId="0" applyFont="1" applyBorder="1" applyAlignment="1">
      <alignment horizontal="center" vertical="center" wrapText="1"/>
    </xf>
    <xf numFmtId="0" fontId="21" fillId="10" borderId="0" xfId="0" applyFont="1" applyFill="1" applyAlignment="1">
      <alignment horizontal="center" vertical="center" wrapText="1"/>
    </xf>
    <xf numFmtId="0" fontId="12" fillId="12" borderId="17" xfId="0" applyFont="1" applyFill="1" applyBorder="1" applyAlignment="1">
      <alignment horizontal="center"/>
    </xf>
    <xf numFmtId="0" fontId="12" fillId="12" borderId="18" xfId="0" applyFont="1" applyFill="1" applyBorder="1" applyAlignment="1">
      <alignment horizontal="center"/>
    </xf>
    <xf numFmtId="0" fontId="25" fillId="10" borderId="20" xfId="0" applyFont="1" applyFill="1" applyBorder="1" applyAlignment="1">
      <alignment horizontal="left"/>
    </xf>
    <xf numFmtId="0" fontId="25" fillId="10" borderId="0" xfId="0" applyFont="1" applyFill="1" applyAlignment="1">
      <alignment horizontal="left"/>
    </xf>
    <xf numFmtId="0" fontId="1" fillId="39" borderId="17" xfId="0" applyFont="1" applyFill="1" applyBorder="1" applyAlignment="1">
      <alignment horizontal="center" vertical="center"/>
    </xf>
    <xf numFmtId="0" fontId="1" fillId="39" borderId="18" xfId="0" applyFont="1" applyFill="1" applyBorder="1" applyAlignment="1">
      <alignment horizontal="center" vertical="center"/>
    </xf>
    <xf numFmtId="0" fontId="1" fillId="39" borderId="19" xfId="0" applyFont="1" applyFill="1" applyBorder="1" applyAlignment="1">
      <alignment horizontal="center" vertical="center"/>
    </xf>
    <xf numFmtId="0" fontId="1" fillId="39" borderId="22" xfId="0" applyFont="1" applyFill="1" applyBorder="1" applyAlignment="1">
      <alignment horizontal="center" vertical="center"/>
    </xf>
    <xf numFmtId="0" fontId="1" fillId="39" borderId="23" xfId="0" applyFont="1" applyFill="1" applyBorder="1" applyAlignment="1">
      <alignment horizontal="center" vertical="center"/>
    </xf>
    <xf numFmtId="0" fontId="1" fillId="39" borderId="24" xfId="0" applyFont="1" applyFill="1" applyBorder="1" applyAlignment="1">
      <alignment horizontal="center" vertical="center"/>
    </xf>
    <xf numFmtId="0" fontId="88" fillId="2" borderId="17" xfId="0" applyFont="1" applyFill="1" applyBorder="1" applyAlignment="1">
      <alignment horizontal="right" indent="1"/>
    </xf>
    <xf numFmtId="0" fontId="88" fillId="2" borderId="18" xfId="0" applyFont="1" applyFill="1" applyBorder="1" applyAlignment="1">
      <alignment horizontal="right" indent="1"/>
    </xf>
    <xf numFmtId="0" fontId="88" fillId="2" borderId="20" xfId="0" applyFont="1" applyFill="1" applyBorder="1" applyAlignment="1">
      <alignment horizontal="right" indent="1"/>
    </xf>
    <xf numFmtId="0" fontId="88" fillId="2" borderId="0" xfId="0" applyFont="1" applyFill="1" applyAlignment="1">
      <alignment horizontal="right" indent="1"/>
    </xf>
    <xf numFmtId="0" fontId="88" fillId="2" borderId="22" xfId="0" applyFont="1" applyFill="1" applyBorder="1" applyAlignment="1">
      <alignment horizontal="right" indent="1"/>
    </xf>
    <xf numFmtId="0" fontId="88" fillId="2" borderId="23" xfId="0" applyFont="1" applyFill="1" applyBorder="1" applyAlignment="1">
      <alignment horizontal="right" indent="1"/>
    </xf>
    <xf numFmtId="0" fontId="25" fillId="10" borderId="17" xfId="0" applyFont="1" applyFill="1" applyBorder="1" applyAlignment="1">
      <alignment horizontal="left"/>
    </xf>
    <xf numFmtId="0" fontId="25" fillId="10" borderId="18" xfId="0" applyFont="1" applyFill="1" applyBorder="1" applyAlignment="1">
      <alignment horizontal="left"/>
    </xf>
    <xf numFmtId="0" fontId="25" fillId="10" borderId="22" xfId="0" applyFont="1" applyFill="1" applyBorder="1" applyAlignment="1">
      <alignment horizontal="left"/>
    </xf>
    <xf numFmtId="0" fontId="25" fillId="10" borderId="23" xfId="0" applyFont="1" applyFill="1" applyBorder="1" applyAlignment="1">
      <alignment horizontal="left"/>
    </xf>
    <xf numFmtId="0" fontId="0" fillId="34" borderId="17" xfId="0" applyFill="1" applyBorder="1" applyAlignment="1">
      <alignment horizontal="center"/>
    </xf>
    <xf numFmtId="0" fontId="0" fillId="34" borderId="18" xfId="0" applyFill="1" applyBorder="1" applyAlignment="1">
      <alignment horizontal="center"/>
    </xf>
    <xf numFmtId="0" fontId="0" fillId="34" borderId="19" xfId="0" applyFill="1" applyBorder="1" applyAlignment="1">
      <alignment horizontal="center"/>
    </xf>
    <xf numFmtId="0" fontId="0" fillId="10" borderId="17" xfId="0" applyFill="1" applyBorder="1" applyAlignment="1">
      <alignment horizontal="center"/>
    </xf>
    <xf numFmtId="0" fontId="0" fillId="10" borderId="18" xfId="0" applyFill="1" applyBorder="1" applyAlignment="1">
      <alignment horizontal="center"/>
    </xf>
    <xf numFmtId="0" fontId="0" fillId="10" borderId="19" xfId="0" applyFill="1" applyBorder="1" applyAlignment="1">
      <alignment horizontal="center"/>
    </xf>
    <xf numFmtId="0" fontId="0" fillId="34" borderId="22" xfId="0" applyFill="1" applyBorder="1" applyAlignment="1">
      <alignment horizontal="center"/>
    </xf>
    <xf numFmtId="0" fontId="0" fillId="34" borderId="23" xfId="0" applyFill="1" applyBorder="1" applyAlignment="1">
      <alignment horizontal="center"/>
    </xf>
    <xf numFmtId="0" fontId="0" fillId="34" borderId="24" xfId="0" applyFill="1" applyBorder="1" applyAlignment="1">
      <alignment horizontal="center"/>
    </xf>
    <xf numFmtId="0" fontId="69" fillId="10" borderId="91" xfId="0" quotePrefix="1" applyFont="1" applyFill="1" applyBorder="1" applyAlignment="1">
      <alignment horizontal="center"/>
    </xf>
    <xf numFmtId="0" fontId="69" fillId="10" borderId="90" xfId="0" applyFont="1" applyFill="1" applyBorder="1" applyAlignment="1">
      <alignment horizontal="center"/>
    </xf>
    <xf numFmtId="0" fontId="69" fillId="10" borderId="92" xfId="0" applyFont="1" applyFill="1" applyBorder="1" applyAlignment="1">
      <alignment horizontal="center"/>
    </xf>
    <xf numFmtId="0" fontId="0" fillId="3" borderId="17" xfId="0" applyFill="1" applyBorder="1" applyAlignment="1">
      <alignment horizontal="center"/>
    </xf>
    <xf numFmtId="0" fontId="0" fillId="3" borderId="18" xfId="0" applyFill="1" applyBorder="1" applyAlignment="1">
      <alignment horizontal="center"/>
    </xf>
    <xf numFmtId="0" fontId="0" fillId="3" borderId="19" xfId="0" applyFill="1" applyBorder="1" applyAlignment="1">
      <alignment horizontal="center"/>
    </xf>
    <xf numFmtId="0" fontId="4" fillId="22" borderId="41" xfId="1" applyFill="1" applyBorder="1" applyAlignment="1" applyProtection="1">
      <alignment horizontal="center" vertical="center"/>
      <protection locked="0"/>
    </xf>
    <xf numFmtId="0" fontId="4" fillId="22" borderId="43" xfId="1" applyFill="1" applyBorder="1" applyAlignment="1" applyProtection="1">
      <alignment horizontal="center" vertical="center"/>
      <protection locked="0"/>
    </xf>
    <xf numFmtId="0" fontId="4" fillId="22" borderId="45" xfId="1" applyFill="1" applyBorder="1" applyAlignment="1" applyProtection="1">
      <alignment horizontal="center" vertical="center"/>
      <protection locked="0"/>
    </xf>
    <xf numFmtId="0" fontId="4" fillId="22" borderId="47" xfId="1" applyFill="1" applyBorder="1" applyAlignment="1" applyProtection="1">
      <alignment horizontal="center" vertical="center"/>
      <protection locked="0"/>
    </xf>
    <xf numFmtId="0" fontId="28" fillId="29" borderId="0" xfId="0" applyFont="1" applyFill="1" applyAlignment="1">
      <alignment horizontal="center" wrapText="1"/>
    </xf>
    <xf numFmtId="0" fontId="4" fillId="22" borderId="0" xfId="1" applyFill="1" applyBorder="1" applyAlignment="1" applyProtection="1">
      <alignment horizontal="center" vertical="center"/>
      <protection locked="0"/>
    </xf>
    <xf numFmtId="0" fontId="25" fillId="26" borderId="41" xfId="0" applyFont="1" applyFill="1" applyBorder="1" applyAlignment="1">
      <alignment horizontal="left" vertical="top" wrapText="1"/>
    </xf>
    <xf numFmtId="0" fontId="25" fillId="26" borderId="39" xfId="0" applyFont="1" applyFill="1" applyBorder="1" applyAlignment="1">
      <alignment horizontal="left" vertical="top" wrapText="1"/>
    </xf>
    <xf numFmtId="0" fontId="25" fillId="26" borderId="43" xfId="0" applyFont="1" applyFill="1" applyBorder="1" applyAlignment="1">
      <alignment horizontal="left" vertical="top" wrapText="1"/>
    </xf>
    <xf numFmtId="0" fontId="25" fillId="26" borderId="44" xfId="0" applyFont="1" applyFill="1" applyBorder="1" applyAlignment="1">
      <alignment horizontal="left" vertical="top" wrapText="1"/>
    </xf>
    <xf numFmtId="0" fontId="25" fillId="26" borderId="0" xfId="0" applyFont="1" applyFill="1" applyAlignment="1">
      <alignment horizontal="left" vertical="top" wrapText="1"/>
    </xf>
    <xf numFmtId="0" fontId="25" fillId="26" borderId="15" xfId="0" applyFont="1" applyFill="1" applyBorder="1" applyAlignment="1">
      <alignment horizontal="left" vertical="top" wrapText="1"/>
    </xf>
    <xf numFmtId="0" fontId="25" fillId="26" borderId="45" xfId="0" applyFont="1" applyFill="1" applyBorder="1" applyAlignment="1">
      <alignment horizontal="left" vertical="top" wrapText="1"/>
    </xf>
    <xf numFmtId="0" fontId="25" fillId="26" borderId="46" xfId="0" applyFont="1" applyFill="1" applyBorder="1" applyAlignment="1">
      <alignment horizontal="left" vertical="top" wrapText="1"/>
    </xf>
    <xf numFmtId="0" fontId="25" fillId="26" borderId="47" xfId="0" applyFont="1" applyFill="1" applyBorder="1" applyAlignment="1">
      <alignment horizontal="left" vertical="top" wrapText="1"/>
    </xf>
    <xf numFmtId="0" fontId="25" fillId="27" borderId="41" xfId="0" applyFont="1" applyFill="1" applyBorder="1" applyAlignment="1">
      <alignment horizontal="left" vertical="top" wrapText="1"/>
    </xf>
    <xf numFmtId="0" fontId="25" fillId="27" borderId="39" xfId="0" applyFont="1" applyFill="1" applyBorder="1" applyAlignment="1">
      <alignment horizontal="left" vertical="top" wrapText="1"/>
    </xf>
    <xf numFmtId="0" fontId="25" fillId="27" borderId="43" xfId="0" applyFont="1" applyFill="1" applyBorder="1" applyAlignment="1">
      <alignment horizontal="left" vertical="top" wrapText="1"/>
    </xf>
    <xf numFmtId="0" fontId="25" fillId="27" borderId="44" xfId="0" applyFont="1" applyFill="1" applyBorder="1" applyAlignment="1">
      <alignment horizontal="left" vertical="top" wrapText="1"/>
    </xf>
    <xf numFmtId="0" fontId="25" fillId="27" borderId="0" xfId="0" applyFont="1" applyFill="1" applyAlignment="1">
      <alignment horizontal="left" vertical="top" wrapText="1"/>
    </xf>
    <xf numFmtId="0" fontId="25" fillId="27" borderId="15" xfId="0" applyFont="1" applyFill="1" applyBorder="1" applyAlignment="1">
      <alignment horizontal="left" vertical="top" wrapText="1"/>
    </xf>
    <xf numFmtId="0" fontId="25" fillId="27" borderId="45" xfId="0" applyFont="1" applyFill="1" applyBorder="1" applyAlignment="1">
      <alignment horizontal="left" vertical="top" wrapText="1"/>
    </xf>
    <xf numFmtId="0" fontId="25" fillId="27" borderId="46" xfId="0" applyFont="1" applyFill="1" applyBorder="1" applyAlignment="1">
      <alignment horizontal="left" vertical="top" wrapText="1"/>
    </xf>
    <xf numFmtId="0" fontId="25" fillId="27" borderId="47" xfId="0" applyFont="1" applyFill="1" applyBorder="1" applyAlignment="1">
      <alignment horizontal="left" vertical="top" wrapText="1"/>
    </xf>
    <xf numFmtId="0" fontId="25" fillId="24" borderId="0" xfId="0" applyFont="1" applyFill="1" applyAlignment="1">
      <alignment horizontal="left" vertical="top"/>
    </xf>
    <xf numFmtId="0" fontId="25" fillId="25" borderId="0" xfId="0" applyFont="1" applyFill="1" applyAlignment="1">
      <alignment horizontal="left" vertical="top"/>
    </xf>
    <xf numFmtId="0" fontId="21" fillId="24" borderId="0" xfId="0" applyFont="1" applyFill="1" applyAlignment="1">
      <alignment horizontal="center" vertical="center" wrapText="1"/>
    </xf>
    <xf numFmtId="0" fontId="21" fillId="25" borderId="0" xfId="0" applyFont="1" applyFill="1" applyAlignment="1">
      <alignment horizontal="center" vertical="center"/>
    </xf>
    <xf numFmtId="0" fontId="21" fillId="24" borderId="0" xfId="0" applyFont="1" applyFill="1" applyAlignment="1">
      <alignment horizontal="center" vertical="center"/>
    </xf>
    <xf numFmtId="0" fontId="28" fillId="21" borderId="0" xfId="0" applyFont="1" applyFill="1" applyAlignment="1">
      <alignment horizontal="center"/>
    </xf>
    <xf numFmtId="0" fontId="51" fillId="9" borderId="48" xfId="0" applyFont="1" applyFill="1" applyBorder="1" applyAlignment="1" applyProtection="1">
      <alignment horizontal="left" vertical="top"/>
      <protection locked="0"/>
    </xf>
    <xf numFmtId="0" fontId="51" fillId="9" borderId="49" xfId="0" applyFont="1" applyFill="1" applyBorder="1" applyAlignment="1" applyProtection="1">
      <alignment horizontal="left" vertical="top"/>
      <protection locked="0"/>
    </xf>
    <xf numFmtId="0" fontId="51" fillId="9" borderId="50" xfId="0" applyFont="1" applyFill="1" applyBorder="1" applyAlignment="1" applyProtection="1">
      <alignment horizontal="left" vertical="top"/>
      <protection locked="0"/>
    </xf>
    <xf numFmtId="0" fontId="51" fillId="9" borderId="51" xfId="0" applyFont="1" applyFill="1" applyBorder="1" applyAlignment="1" applyProtection="1">
      <alignment horizontal="left" vertical="top"/>
      <protection locked="0"/>
    </xf>
    <xf numFmtId="0" fontId="51" fillId="9" borderId="0" xfId="0" applyFont="1" applyFill="1" applyAlignment="1" applyProtection="1">
      <alignment horizontal="left" vertical="top"/>
      <protection locked="0"/>
    </xf>
    <xf numFmtId="0" fontId="51" fillId="9" borderId="52" xfId="0" applyFont="1" applyFill="1" applyBorder="1" applyAlignment="1" applyProtection="1">
      <alignment horizontal="left" vertical="top"/>
      <protection locked="0"/>
    </xf>
    <xf numFmtId="0" fontId="51" fillId="9" borderId="53" xfId="0" applyFont="1" applyFill="1" applyBorder="1" applyAlignment="1" applyProtection="1">
      <alignment horizontal="left" vertical="top"/>
      <protection locked="0"/>
    </xf>
    <xf numFmtId="0" fontId="51" fillId="9" borderId="54" xfId="0" applyFont="1" applyFill="1" applyBorder="1" applyAlignment="1" applyProtection="1">
      <alignment horizontal="left" vertical="top"/>
      <protection locked="0"/>
    </xf>
    <xf numFmtId="0" fontId="51" fillId="9" borderId="55" xfId="0" applyFont="1" applyFill="1" applyBorder="1" applyAlignment="1" applyProtection="1">
      <alignment horizontal="left" vertical="top"/>
      <protection locked="0"/>
    </xf>
    <xf numFmtId="0" fontId="55" fillId="2" borderId="0" xfId="0" applyFont="1" applyFill="1" applyAlignment="1">
      <alignment horizontal="center"/>
    </xf>
    <xf numFmtId="0" fontId="86" fillId="0" borderId="20" xfId="0" applyFont="1" applyBorder="1" applyAlignment="1">
      <alignment horizontal="center" vertical="center" wrapText="1"/>
    </xf>
    <xf numFmtId="0" fontId="86" fillId="0" borderId="0" xfId="0" applyFont="1" applyAlignment="1">
      <alignment horizontal="center" vertical="center" wrapText="1"/>
    </xf>
    <xf numFmtId="0" fontId="0" fillId="2" borderId="0" xfId="0" applyFill="1" applyAlignment="1">
      <alignment horizontal="center"/>
    </xf>
    <xf numFmtId="0" fontId="4" fillId="21" borderId="17" xfId="1" applyFill="1" applyBorder="1" applyAlignment="1" applyProtection="1">
      <alignment horizontal="center" vertical="center"/>
      <protection locked="0"/>
    </xf>
    <xf numFmtId="0" fontId="4" fillId="21" borderId="18" xfId="1" applyFill="1" applyBorder="1" applyAlignment="1" applyProtection="1">
      <alignment horizontal="center" vertical="center"/>
      <protection locked="0"/>
    </xf>
    <xf numFmtId="0" fontId="4" fillId="21" borderId="19" xfId="1" applyFill="1" applyBorder="1" applyAlignment="1" applyProtection="1">
      <alignment horizontal="center" vertical="center"/>
      <protection locked="0"/>
    </xf>
    <xf numFmtId="0" fontId="4" fillId="21" borderId="22" xfId="1" applyFill="1" applyBorder="1" applyAlignment="1" applyProtection="1">
      <alignment horizontal="center" vertical="center"/>
      <protection locked="0"/>
    </xf>
    <xf numFmtId="0" fontId="4" fillId="21" borderId="23" xfId="1" applyFill="1" applyBorder="1" applyAlignment="1" applyProtection="1">
      <alignment horizontal="center" vertical="center"/>
      <protection locked="0"/>
    </xf>
    <xf numFmtId="0" fontId="4" fillId="21" borderId="24" xfId="1" applyFill="1" applyBorder="1" applyAlignment="1" applyProtection="1">
      <alignment horizontal="center" vertical="center"/>
      <protection locked="0"/>
    </xf>
    <xf numFmtId="0" fontId="0" fillId="32" borderId="0" xfId="0" applyFill="1" applyAlignment="1">
      <alignment horizontal="center"/>
    </xf>
    <xf numFmtId="0" fontId="76" fillId="9" borderId="20" xfId="0" applyFont="1" applyFill="1" applyBorder="1" applyAlignment="1">
      <alignment horizontal="center"/>
    </xf>
    <xf numFmtId="0" fontId="76" fillId="9" borderId="0" xfId="0" applyFont="1" applyFill="1" applyAlignment="1">
      <alignment horizontal="center"/>
    </xf>
    <xf numFmtId="0" fontId="79" fillId="9" borderId="23" xfId="0" applyFont="1" applyFill="1" applyBorder="1" applyAlignment="1">
      <alignment horizontal="center"/>
    </xf>
    <xf numFmtId="0" fontId="0" fillId="9" borderId="23" xfId="0" applyFill="1" applyBorder="1" applyAlignment="1">
      <alignment horizontal="center"/>
    </xf>
    <xf numFmtId="0" fontId="0" fillId="0" borderId="0" xfId="0" applyAlignment="1">
      <alignment horizontal="left" vertical="top"/>
    </xf>
    <xf numFmtId="0" fontId="0" fillId="11" borderId="43" xfId="0" applyFill="1" applyBorder="1" applyAlignment="1">
      <alignment horizontal="center" vertical="center"/>
    </xf>
    <xf numFmtId="0" fontId="0" fillId="11" borderId="47" xfId="0" applyFill="1" applyBorder="1" applyAlignment="1">
      <alignment horizontal="center" vertical="center"/>
    </xf>
    <xf numFmtId="0" fontId="98" fillId="0" borderId="0" xfId="0" applyFont="1" applyAlignment="1">
      <alignment wrapText="1"/>
    </xf>
    <xf numFmtId="0" fontId="98" fillId="8" borderId="0" xfId="0" applyFont="1" applyFill="1" applyAlignment="1">
      <alignment wrapText="1"/>
    </xf>
    <xf numFmtId="0" fontId="5" fillId="19" borderId="28" xfId="0" applyFont="1" applyFill="1" applyBorder="1" applyAlignment="1">
      <alignment horizontal="center" vertical="center" textRotation="90" wrapText="1"/>
    </xf>
    <xf numFmtId="0" fontId="5" fillId="19" borderId="29" xfId="0" applyFont="1" applyFill="1" applyBorder="1" applyAlignment="1">
      <alignment horizontal="center" vertical="center" textRotation="90" wrapText="1"/>
    </xf>
    <xf numFmtId="0" fontId="5" fillId="19" borderId="30" xfId="0" applyFont="1" applyFill="1" applyBorder="1" applyAlignment="1">
      <alignment horizontal="center" vertical="center" textRotation="90" wrapText="1"/>
    </xf>
    <xf numFmtId="0" fontId="1" fillId="37" borderId="19" xfId="0" applyFont="1" applyFill="1" applyBorder="1" applyAlignment="1">
      <alignment horizontal="center" vertical="center" textRotation="90"/>
    </xf>
    <xf numFmtId="0" fontId="1" fillId="37" borderId="21" xfId="0" applyFont="1" applyFill="1" applyBorder="1" applyAlignment="1">
      <alignment horizontal="center" vertical="center" textRotation="90"/>
    </xf>
    <xf numFmtId="0" fontId="1" fillId="37" borderId="24" xfId="0" applyFont="1" applyFill="1" applyBorder="1" applyAlignment="1">
      <alignment horizontal="center" vertical="center" textRotation="90"/>
    </xf>
    <xf numFmtId="0" fontId="18" fillId="16" borderId="18" xfId="0" applyFont="1" applyFill="1" applyBorder="1" applyAlignment="1">
      <alignment horizontal="center" vertical="center" textRotation="90" wrapText="1"/>
    </xf>
    <xf numFmtId="0" fontId="18" fillId="16" borderId="0" xfId="0" applyFont="1" applyFill="1" applyAlignment="1">
      <alignment horizontal="center" vertical="center" textRotation="90" wrapText="1"/>
    </xf>
    <xf numFmtId="0" fontId="18" fillId="16" borderId="23" xfId="0" applyFont="1" applyFill="1" applyBorder="1" applyAlignment="1">
      <alignment horizontal="center" vertical="center" textRotation="90" wrapText="1"/>
    </xf>
    <xf numFmtId="0" fontId="1" fillId="12" borderId="17" xfId="0" applyFont="1" applyFill="1" applyBorder="1" applyAlignment="1">
      <alignment horizontal="center" vertical="center" textRotation="90"/>
    </xf>
    <xf numFmtId="0" fontId="1" fillId="12" borderId="20" xfId="0" applyFont="1" applyFill="1" applyBorder="1" applyAlignment="1">
      <alignment horizontal="center" vertical="center" textRotation="90"/>
    </xf>
    <xf numFmtId="0" fontId="1" fillId="12" borderId="22" xfId="0" applyFont="1" applyFill="1" applyBorder="1" applyAlignment="1">
      <alignment horizontal="center" vertical="center" textRotation="90"/>
    </xf>
    <xf numFmtId="0" fontId="18" fillId="16" borderId="29" xfId="0" applyFont="1" applyFill="1" applyBorder="1" applyAlignment="1">
      <alignment horizontal="center" vertical="center" textRotation="90"/>
    </xf>
    <xf numFmtId="0" fontId="18" fillId="16" borderId="30" xfId="0" applyFont="1" applyFill="1" applyBorder="1" applyAlignment="1">
      <alignment horizontal="center" vertical="center" textRotation="90"/>
    </xf>
    <xf numFmtId="0" fontId="28" fillId="17" borderId="17" xfId="0" applyFont="1" applyFill="1" applyBorder="1" applyAlignment="1">
      <alignment horizontal="center" vertical="center" textRotation="90" wrapText="1"/>
    </xf>
    <xf numFmtId="0" fontId="28" fillId="17" borderId="20" xfId="0" applyFont="1" applyFill="1" applyBorder="1" applyAlignment="1">
      <alignment horizontal="center" vertical="center" textRotation="90" wrapText="1"/>
    </xf>
    <xf numFmtId="0" fontId="28" fillId="17" borderId="22" xfId="0" applyFont="1" applyFill="1" applyBorder="1" applyAlignment="1">
      <alignment horizontal="center" vertical="center" textRotation="90" wrapText="1"/>
    </xf>
    <xf numFmtId="0" fontId="27" fillId="2" borderId="18" xfId="0" applyFont="1" applyFill="1" applyBorder="1" applyAlignment="1">
      <alignment horizontal="center" vertical="center" wrapText="1"/>
    </xf>
    <xf numFmtId="0" fontId="27" fillId="2" borderId="0" xfId="0" applyFont="1" applyFill="1" applyAlignment="1">
      <alignment horizontal="center" vertical="center" wrapText="1"/>
    </xf>
    <xf numFmtId="0" fontId="27" fillId="2" borderId="23" xfId="0" applyFont="1" applyFill="1" applyBorder="1" applyAlignment="1">
      <alignment horizontal="center" vertical="center" wrapText="1"/>
    </xf>
    <xf numFmtId="0" fontId="57" fillId="2" borderId="28" xfId="0" applyFont="1" applyFill="1" applyBorder="1" applyAlignment="1">
      <alignment horizontal="center" vertical="top" textRotation="255"/>
    </xf>
    <xf numFmtId="0" fontId="57" fillId="2" borderId="29" xfId="0" applyFont="1" applyFill="1" applyBorder="1" applyAlignment="1">
      <alignment horizontal="center" vertical="top" textRotation="255"/>
    </xf>
    <xf numFmtId="0" fontId="57" fillId="2" borderId="30" xfId="0" applyFont="1" applyFill="1" applyBorder="1" applyAlignment="1">
      <alignment horizontal="center" vertical="top" textRotation="255"/>
    </xf>
    <xf numFmtId="0" fontId="28" fillId="18" borderId="28" xfId="0" applyFont="1" applyFill="1" applyBorder="1" applyAlignment="1">
      <alignment horizontal="center" vertical="center" textRotation="90" wrapText="1"/>
    </xf>
    <xf numFmtId="0" fontId="28" fillId="18" borderId="29" xfId="0" applyFont="1" applyFill="1" applyBorder="1" applyAlignment="1">
      <alignment horizontal="center" vertical="center" textRotation="90" wrapText="1"/>
    </xf>
    <xf numFmtId="0" fontId="28" fillId="18" borderId="30" xfId="0" applyFont="1" applyFill="1" applyBorder="1" applyAlignment="1">
      <alignment horizontal="center" vertical="center" textRotation="90" wrapText="1"/>
    </xf>
    <xf numFmtId="0" fontId="28" fillId="3" borderId="29" xfId="0" applyFont="1" applyFill="1" applyBorder="1" applyAlignment="1">
      <alignment horizontal="center" vertical="center" textRotation="90" wrapText="1"/>
    </xf>
    <xf numFmtId="0" fontId="28" fillId="3" borderId="30" xfId="0" applyFont="1" applyFill="1" applyBorder="1" applyAlignment="1">
      <alignment horizontal="center" vertical="center" textRotation="90" wrapText="1"/>
    </xf>
    <xf numFmtId="0" fontId="28" fillId="3" borderId="20" xfId="0" applyFont="1" applyFill="1" applyBorder="1" applyAlignment="1">
      <alignment horizontal="center" vertical="center" textRotation="90" wrapText="1"/>
    </xf>
    <xf numFmtId="0" fontId="28" fillId="3" borderId="22" xfId="0" applyFont="1" applyFill="1" applyBorder="1" applyAlignment="1">
      <alignment horizontal="center" vertical="center" textRotation="90" wrapText="1"/>
    </xf>
    <xf numFmtId="0" fontId="28" fillId="20" borderId="28" xfId="0" applyFont="1" applyFill="1" applyBorder="1" applyAlignment="1">
      <alignment horizontal="center" vertical="center" textRotation="90"/>
    </xf>
    <xf numFmtId="0" fontId="28" fillId="20" borderId="29" xfId="0" applyFont="1" applyFill="1" applyBorder="1" applyAlignment="1">
      <alignment horizontal="center" vertical="center" textRotation="90"/>
    </xf>
    <xf numFmtId="0" fontId="28" fillId="20" borderId="30" xfId="0" applyFont="1" applyFill="1" applyBorder="1" applyAlignment="1">
      <alignment horizontal="center" vertical="center" textRotation="90"/>
    </xf>
    <xf numFmtId="0" fontId="21" fillId="3" borderId="29" xfId="0" applyFont="1" applyFill="1" applyBorder="1" applyAlignment="1">
      <alignment horizontal="center" vertical="center" textRotation="90"/>
    </xf>
    <xf numFmtId="0" fontId="21" fillId="3" borderId="30" xfId="0" applyFont="1" applyFill="1" applyBorder="1" applyAlignment="1">
      <alignment horizontal="center" vertical="center" textRotation="90"/>
    </xf>
    <xf numFmtId="0" fontId="21" fillId="2" borderId="19" xfId="0" applyFont="1" applyFill="1" applyBorder="1" applyAlignment="1">
      <alignment horizontal="center" vertical="center" textRotation="90" wrapText="1"/>
    </xf>
    <xf numFmtId="0" fontId="21" fillId="2" borderId="21" xfId="0" applyFont="1" applyFill="1" applyBorder="1" applyAlignment="1">
      <alignment horizontal="center" vertical="center" textRotation="90" wrapText="1"/>
    </xf>
    <xf numFmtId="49" fontId="16" fillId="4" borderId="17" xfId="0" applyNumberFormat="1" applyFont="1" applyFill="1" applyBorder="1" applyAlignment="1">
      <alignment horizontal="center"/>
    </xf>
    <xf numFmtId="49" fontId="16" fillId="4" borderId="20" xfId="0" applyNumberFormat="1" applyFont="1" applyFill="1" applyBorder="1" applyAlignment="1">
      <alignment horizontal="center"/>
    </xf>
    <xf numFmtId="49" fontId="16" fillId="4" borderId="18" xfId="0" applyNumberFormat="1" applyFont="1" applyFill="1" applyBorder="1" applyAlignment="1">
      <alignment horizontal="center"/>
    </xf>
    <xf numFmtId="49" fontId="16" fillId="4" borderId="0" xfId="0" applyNumberFormat="1" applyFont="1" applyFill="1" applyAlignment="1">
      <alignment horizontal="center"/>
    </xf>
    <xf numFmtId="49" fontId="16" fillId="4" borderId="23" xfId="0" applyNumberFormat="1" applyFont="1" applyFill="1" applyBorder="1" applyAlignment="1">
      <alignment horizontal="center"/>
    </xf>
    <xf numFmtId="0" fontId="58" fillId="24" borderId="18" xfId="0" applyFont="1" applyFill="1" applyBorder="1" applyAlignment="1">
      <alignment horizontal="center" vertical="top" textRotation="255" wrapText="1"/>
    </xf>
    <xf numFmtId="0" fontId="58" fillId="24" borderId="0" xfId="0" applyFont="1" applyFill="1" applyAlignment="1">
      <alignment horizontal="center" vertical="top" textRotation="255" wrapText="1"/>
    </xf>
    <xf numFmtId="0" fontId="58" fillId="24" borderId="23" xfId="0" applyFont="1" applyFill="1" applyBorder="1" applyAlignment="1">
      <alignment horizontal="center" vertical="top" textRotation="255" wrapText="1"/>
    </xf>
    <xf numFmtId="0" fontId="1" fillId="11" borderId="19" xfId="0" applyFont="1" applyFill="1" applyBorder="1" applyAlignment="1">
      <alignment horizontal="center" vertical="center" textRotation="90"/>
    </xf>
    <xf numFmtId="0" fontId="1" fillId="11" borderId="21" xfId="0" applyFont="1" applyFill="1" applyBorder="1" applyAlignment="1">
      <alignment horizontal="center" vertical="center" textRotation="90"/>
    </xf>
    <xf numFmtId="0" fontId="1" fillId="11" borderId="24" xfId="0" applyFont="1" applyFill="1" applyBorder="1" applyAlignment="1">
      <alignment horizontal="center" vertical="center" textRotation="90"/>
    </xf>
    <xf numFmtId="0" fontId="18" fillId="16" borderId="19" xfId="0" applyFont="1" applyFill="1" applyBorder="1" applyAlignment="1">
      <alignment horizontal="center" vertical="center" textRotation="90" wrapText="1"/>
    </xf>
    <xf numFmtId="0" fontId="18" fillId="16" borderId="21" xfId="0" applyFont="1" applyFill="1" applyBorder="1" applyAlignment="1">
      <alignment horizontal="center" vertical="center" textRotation="90" wrapText="1"/>
    </xf>
    <xf numFmtId="0" fontId="18" fillId="16" borderId="24" xfId="0" applyFont="1" applyFill="1" applyBorder="1" applyAlignment="1">
      <alignment horizontal="center" vertical="center" textRotation="90" wrapText="1"/>
    </xf>
    <xf numFmtId="0" fontId="28" fillId="0" borderId="0" xfId="0" applyFont="1" applyAlignment="1">
      <alignment horizontal="center" vertical="center" wrapText="1"/>
    </xf>
    <xf numFmtId="0" fontId="25" fillId="0" borderId="0" xfId="0" applyFont="1" applyAlignment="1">
      <alignment horizontal="center" wrapText="1"/>
    </xf>
    <xf numFmtId="0" fontId="78" fillId="10" borderId="0" xfId="0" applyFont="1" applyFill="1" applyAlignment="1">
      <alignment horizontal="center" vertical="center"/>
    </xf>
    <xf numFmtId="0" fontId="96" fillId="0" borderId="17" xfId="0" applyFont="1" applyBorder="1" applyAlignment="1">
      <alignment horizontal="center" vertical="center"/>
    </xf>
    <xf numFmtId="0" fontId="96" fillId="0" borderId="18" xfId="0" applyFont="1" applyBorder="1" applyAlignment="1">
      <alignment horizontal="center" vertical="center"/>
    </xf>
    <xf numFmtId="0" fontId="96" fillId="0" borderId="19" xfId="0" applyFont="1" applyBorder="1" applyAlignment="1">
      <alignment horizontal="center" vertical="center"/>
    </xf>
    <xf numFmtId="0" fontId="96" fillId="0" borderId="20" xfId="0" applyFont="1" applyBorder="1" applyAlignment="1">
      <alignment horizontal="center" vertical="center"/>
    </xf>
    <xf numFmtId="0" fontId="96" fillId="0" borderId="0" xfId="0" applyFont="1" applyAlignment="1">
      <alignment horizontal="center" vertical="center"/>
    </xf>
    <xf numFmtId="0" fontId="96" fillId="0" borderId="21" xfId="0" applyFont="1" applyBorder="1" applyAlignment="1">
      <alignment horizontal="center" vertical="center"/>
    </xf>
    <xf numFmtId="0" fontId="96" fillId="0" borderId="22" xfId="0" applyFont="1" applyBorder="1" applyAlignment="1">
      <alignment horizontal="center" vertical="center"/>
    </xf>
    <xf numFmtId="0" fontId="96" fillId="0" borderId="23" xfId="0" applyFont="1" applyBorder="1" applyAlignment="1">
      <alignment horizontal="center" vertical="center"/>
    </xf>
    <xf numFmtId="0" fontId="96" fillId="0" borderId="24" xfId="0" applyFont="1" applyBorder="1" applyAlignment="1">
      <alignment horizontal="center" vertical="center"/>
    </xf>
    <xf numFmtId="0" fontId="93" fillId="3" borderId="17" xfId="0" applyFont="1" applyFill="1" applyBorder="1" applyAlignment="1">
      <alignment horizontal="center" vertical="center"/>
    </xf>
    <xf numFmtId="0" fontId="93" fillId="3" borderId="18" xfId="0" applyFont="1" applyFill="1" applyBorder="1" applyAlignment="1">
      <alignment horizontal="center" vertical="center"/>
    </xf>
    <xf numFmtId="0" fontId="93" fillId="3" borderId="19" xfId="0" applyFont="1" applyFill="1" applyBorder="1" applyAlignment="1">
      <alignment horizontal="center" vertical="center"/>
    </xf>
    <xf numFmtId="0" fontId="93" fillId="3" borderId="20" xfId="0" applyFont="1" applyFill="1" applyBorder="1" applyAlignment="1">
      <alignment horizontal="center" vertical="center"/>
    </xf>
    <xf numFmtId="0" fontId="93" fillId="3" borderId="0" xfId="0" applyFont="1" applyFill="1" applyAlignment="1">
      <alignment horizontal="center" vertical="center"/>
    </xf>
    <xf numFmtId="0" fontId="93" fillId="3" borderId="21" xfId="0" applyFont="1" applyFill="1" applyBorder="1" applyAlignment="1">
      <alignment horizontal="center" vertical="center"/>
    </xf>
    <xf numFmtId="0" fontId="93" fillId="3" borderId="22" xfId="0" applyFont="1" applyFill="1" applyBorder="1" applyAlignment="1">
      <alignment horizontal="center" vertical="center"/>
    </xf>
    <xf numFmtId="0" fontId="93" fillId="3" borderId="23" xfId="0" applyFont="1" applyFill="1" applyBorder="1" applyAlignment="1">
      <alignment horizontal="center" vertical="center"/>
    </xf>
    <xf numFmtId="0" fontId="93" fillId="3" borderId="24" xfId="0" applyFont="1" applyFill="1" applyBorder="1" applyAlignment="1">
      <alignment horizontal="center" vertical="center"/>
    </xf>
    <xf numFmtId="0" fontId="0" fillId="2" borderId="15" xfId="0" applyFill="1" applyBorder="1" applyAlignment="1">
      <alignment horizontal="center"/>
    </xf>
    <xf numFmtId="0" fontId="0" fillId="33" borderId="0" xfId="0" applyFill="1" applyBorder="1"/>
    <xf numFmtId="0" fontId="1" fillId="39" borderId="0" xfId="0" applyFont="1" applyFill="1" applyBorder="1" applyAlignment="1">
      <alignment horizontal="center" vertical="center"/>
    </xf>
    <xf numFmtId="2" fontId="77" fillId="3" borderId="0" xfId="0" applyNumberFormat="1" applyFont="1" applyFill="1" applyBorder="1" applyAlignment="1" applyProtection="1">
      <alignment horizontal="right" indent="1"/>
      <protection locked="0"/>
    </xf>
    <xf numFmtId="170" fontId="77" fillId="3" borderId="0" xfId="0" applyNumberFormat="1" applyFont="1" applyFill="1" applyBorder="1" applyAlignment="1" applyProtection="1">
      <alignment horizontal="right" indent="1"/>
      <protection locked="0"/>
    </xf>
    <xf numFmtId="1" fontId="77" fillId="3" borderId="0" xfId="0" applyNumberFormat="1" applyFont="1" applyFill="1" applyBorder="1" applyAlignment="1" applyProtection="1">
      <alignment horizontal="right" indent="1"/>
      <protection locked="0"/>
    </xf>
    <xf numFmtId="0" fontId="66" fillId="10" borderId="0" xfId="0" applyFont="1" applyFill="1" applyBorder="1" applyAlignment="1">
      <alignment horizontal="right" indent="1"/>
    </xf>
    <xf numFmtId="2" fontId="66" fillId="10" borderId="0" xfId="0" applyNumberFormat="1" applyFont="1" applyFill="1" applyBorder="1" applyAlignment="1">
      <alignment horizontal="right" indent="1"/>
    </xf>
    <xf numFmtId="0" fontId="0" fillId="10" borderId="0" xfId="0" applyFill="1" applyBorder="1" applyAlignment="1">
      <alignment horizontal="center"/>
    </xf>
    <xf numFmtId="0" fontId="69" fillId="10" borderId="0" xfId="0" applyFont="1" applyFill="1" applyBorder="1" applyAlignment="1">
      <alignment horizontal="center"/>
    </xf>
    <xf numFmtId="0" fontId="0" fillId="10" borderId="0" xfId="0" applyFill="1" applyBorder="1"/>
  </cellXfs>
  <cellStyles count="6">
    <cellStyle name="Comma" xfId="2" builtinId="3"/>
    <cellStyle name="Currency" xfId="3" builtinId="4"/>
    <cellStyle name="Hyperlink" xfId="1" builtinId="8"/>
    <cellStyle name="Normal" xfId="0" builtinId="0"/>
    <cellStyle name="Normal 2" xfId="5" xr:uid="{0E1F911E-36CF-854A-9E76-7FAD614A0B61}"/>
    <cellStyle name="Percent" xfId="4"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F500"/>
      <color rgb="FFFCF8FF"/>
      <color rgb="FFDCFFFF"/>
      <color rgb="FFE9F9B7"/>
      <color rgb="FFFFFFFF"/>
      <color rgb="FFD5FFB7"/>
      <color rgb="FFFFF0EF"/>
      <color rgb="FFF1EAFF"/>
      <color rgb="FFDFE600"/>
      <color rgb="FFCBFBA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6804461942257"/>
          <c:y val="0.15780110819480897"/>
          <c:w val="0.86487510936132983"/>
          <c:h val="0.6150681685622631"/>
        </c:manualLayout>
      </c:layout>
      <c:lineChart>
        <c:grouping val="stacked"/>
        <c:varyColors val="0"/>
        <c:ser>
          <c:idx val="0"/>
          <c:order val="0"/>
          <c:spPr>
            <a:ln w="28575" cap="rnd">
              <a:solidFill>
                <a:schemeClr val="accent1"/>
              </a:solidFill>
              <a:round/>
            </a:ln>
            <a:effectLst/>
          </c:spPr>
          <c:marker>
            <c:symbol val="none"/>
          </c:marker>
          <c:val>
            <c:numRef>
              <c:f>'ENQUIRY - MECHANICAL (2)'!$AV$28:$AV$46</c:f>
              <c:numCache>
                <c:formatCode>General</c:formatCode>
                <c:ptCount val="19"/>
                <c:pt idx="0">
                  <c:v>0.5</c:v>
                </c:pt>
                <c:pt idx="1">
                  <c:v>0.75</c:v>
                </c:pt>
                <c:pt idx="2">
                  <c:v>1</c:v>
                </c:pt>
                <c:pt idx="3">
                  <c:v>1.25</c:v>
                </c:pt>
                <c:pt idx="4">
                  <c:v>1.5</c:v>
                </c:pt>
                <c:pt idx="5">
                  <c:v>1.75</c:v>
                </c:pt>
                <c:pt idx="6">
                  <c:v>2</c:v>
                </c:pt>
                <c:pt idx="7">
                  <c:v>2.25</c:v>
                </c:pt>
                <c:pt idx="8">
                  <c:v>2.5</c:v>
                </c:pt>
                <c:pt idx="9">
                  <c:v>2.75</c:v>
                </c:pt>
                <c:pt idx="10">
                  <c:v>3</c:v>
                </c:pt>
                <c:pt idx="11">
                  <c:v>3.25</c:v>
                </c:pt>
                <c:pt idx="12">
                  <c:v>3.5</c:v>
                </c:pt>
                <c:pt idx="13">
                  <c:v>3.75</c:v>
                </c:pt>
                <c:pt idx="14">
                  <c:v>4</c:v>
                </c:pt>
                <c:pt idx="15">
                  <c:v>4.25</c:v>
                </c:pt>
                <c:pt idx="16">
                  <c:v>4.5</c:v>
                </c:pt>
                <c:pt idx="17">
                  <c:v>4.75</c:v>
                </c:pt>
                <c:pt idx="18">
                  <c:v>5</c:v>
                </c:pt>
              </c:numCache>
            </c:numRef>
          </c:val>
          <c:smooth val="0"/>
          <c:extLst>
            <c:ext xmlns:c16="http://schemas.microsoft.com/office/drawing/2014/chart" uri="{C3380CC4-5D6E-409C-BE32-E72D297353CC}">
              <c16:uniqueId val="{00000000-F605-6A44-93A7-A76BC24D85B1}"/>
            </c:ext>
          </c:extLst>
        </c:ser>
        <c:ser>
          <c:idx val="1"/>
          <c:order val="1"/>
          <c:spPr>
            <a:ln w="28575" cap="rnd">
              <a:solidFill>
                <a:schemeClr val="accent2"/>
              </a:solidFill>
              <a:round/>
            </a:ln>
            <a:effectLst/>
          </c:spPr>
          <c:marker>
            <c:symbol val="none"/>
          </c:marker>
          <c:val>
            <c:numRef>
              <c:f>'ENQUIRY - MECHANICAL (2)'!$AW$28:$AW$46</c:f>
              <c:numCache>
                <c:formatCode>_("$"* #,##0_);_("$"* \(#,##0\);_("$"* "-"??_);_(@_)</c:formatCode>
                <c:ptCount val="19"/>
                <c:pt idx="0">
                  <c:v>16000</c:v>
                </c:pt>
                <c:pt idx="1">
                  <c:v>18000</c:v>
                </c:pt>
                <c:pt idx="2">
                  <c:v>21000</c:v>
                </c:pt>
                <c:pt idx="3">
                  <c:v>26000</c:v>
                </c:pt>
                <c:pt idx="4">
                  <c:v>30000</c:v>
                </c:pt>
                <c:pt idx="5">
                  <c:v>35000</c:v>
                </c:pt>
                <c:pt idx="6">
                  <c:v>38000</c:v>
                </c:pt>
                <c:pt idx="7">
                  <c:v>41000</c:v>
                </c:pt>
                <c:pt idx="8">
                  <c:v>42000</c:v>
                </c:pt>
                <c:pt idx="9">
                  <c:v>45000</c:v>
                </c:pt>
                <c:pt idx="10">
                  <c:v>52000</c:v>
                </c:pt>
                <c:pt idx="11">
                  <c:v>58000</c:v>
                </c:pt>
                <c:pt idx="12">
                  <c:v>61000</c:v>
                </c:pt>
                <c:pt idx="13">
                  <c:v>65000</c:v>
                </c:pt>
                <c:pt idx="14">
                  <c:v>70000</c:v>
                </c:pt>
                <c:pt idx="15">
                  <c:v>73000</c:v>
                </c:pt>
                <c:pt idx="16">
                  <c:v>77000</c:v>
                </c:pt>
                <c:pt idx="17">
                  <c:v>81000</c:v>
                </c:pt>
                <c:pt idx="18">
                  <c:v>85000</c:v>
                </c:pt>
              </c:numCache>
            </c:numRef>
          </c:val>
          <c:smooth val="0"/>
          <c:extLst>
            <c:ext xmlns:c16="http://schemas.microsoft.com/office/drawing/2014/chart" uri="{C3380CC4-5D6E-409C-BE32-E72D297353CC}">
              <c16:uniqueId val="{00000001-F605-6A44-93A7-A76BC24D85B1}"/>
            </c:ext>
          </c:extLst>
        </c:ser>
        <c:dLbls>
          <c:showLegendKey val="0"/>
          <c:showVal val="0"/>
          <c:showCatName val="0"/>
          <c:showSerName val="0"/>
          <c:showPercent val="0"/>
          <c:showBubbleSize val="0"/>
        </c:dLbls>
        <c:smooth val="0"/>
        <c:axId val="499376303"/>
        <c:axId val="37163311"/>
      </c:lineChart>
      <c:catAx>
        <c:axId val="499376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3311"/>
        <c:crosses val="autoZero"/>
        <c:auto val="1"/>
        <c:lblAlgn val="ctr"/>
        <c:lblOffset val="100"/>
        <c:noMultiLvlLbl val="0"/>
      </c:catAx>
      <c:valAx>
        <c:axId val="3716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76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56804461942257"/>
          <c:y val="0.15780110819480897"/>
          <c:w val="0.86487510936132983"/>
          <c:h val="0.6150681685622631"/>
        </c:manualLayout>
      </c:layout>
      <c:lineChart>
        <c:grouping val="stacked"/>
        <c:varyColors val="0"/>
        <c:ser>
          <c:idx val="0"/>
          <c:order val="0"/>
          <c:spPr>
            <a:ln w="28575" cap="rnd">
              <a:solidFill>
                <a:schemeClr val="accent1"/>
              </a:solidFill>
              <a:round/>
            </a:ln>
            <a:effectLst/>
          </c:spPr>
          <c:marker>
            <c:symbol val="none"/>
          </c:marker>
          <c:val>
            <c:numRef>
              <c:f>'ENQUIRY - MECHANICAL'!$AW$28:$AW$46</c:f>
              <c:numCache>
                <c:formatCode>General</c:formatCode>
                <c:ptCount val="19"/>
                <c:pt idx="0">
                  <c:v>0.5</c:v>
                </c:pt>
                <c:pt idx="1">
                  <c:v>0.75</c:v>
                </c:pt>
                <c:pt idx="2">
                  <c:v>1</c:v>
                </c:pt>
                <c:pt idx="3">
                  <c:v>1.25</c:v>
                </c:pt>
                <c:pt idx="4">
                  <c:v>1.5</c:v>
                </c:pt>
                <c:pt idx="5">
                  <c:v>1.75</c:v>
                </c:pt>
                <c:pt idx="6">
                  <c:v>2</c:v>
                </c:pt>
                <c:pt idx="7">
                  <c:v>2.25</c:v>
                </c:pt>
                <c:pt idx="8">
                  <c:v>2.5</c:v>
                </c:pt>
                <c:pt idx="9">
                  <c:v>2.75</c:v>
                </c:pt>
                <c:pt idx="10">
                  <c:v>3</c:v>
                </c:pt>
                <c:pt idx="11">
                  <c:v>3.25</c:v>
                </c:pt>
                <c:pt idx="12">
                  <c:v>3.5</c:v>
                </c:pt>
                <c:pt idx="13">
                  <c:v>3.75</c:v>
                </c:pt>
                <c:pt idx="14">
                  <c:v>4</c:v>
                </c:pt>
                <c:pt idx="15">
                  <c:v>4.25</c:v>
                </c:pt>
                <c:pt idx="16">
                  <c:v>4.5</c:v>
                </c:pt>
                <c:pt idx="17">
                  <c:v>4.75</c:v>
                </c:pt>
                <c:pt idx="18">
                  <c:v>5</c:v>
                </c:pt>
              </c:numCache>
            </c:numRef>
          </c:val>
          <c:smooth val="0"/>
          <c:extLst>
            <c:ext xmlns:c16="http://schemas.microsoft.com/office/drawing/2014/chart" uri="{C3380CC4-5D6E-409C-BE32-E72D297353CC}">
              <c16:uniqueId val="{00000000-DD2F-464F-B14E-9A0F785FACA6}"/>
            </c:ext>
          </c:extLst>
        </c:ser>
        <c:ser>
          <c:idx val="1"/>
          <c:order val="1"/>
          <c:spPr>
            <a:ln w="28575" cap="rnd">
              <a:solidFill>
                <a:schemeClr val="accent2"/>
              </a:solidFill>
              <a:round/>
            </a:ln>
            <a:effectLst/>
          </c:spPr>
          <c:marker>
            <c:symbol val="none"/>
          </c:marker>
          <c:val>
            <c:numRef>
              <c:f>'ENQUIRY - MECHANICAL'!$AX$28:$AX$46</c:f>
              <c:numCache>
                <c:formatCode>_("$"* #,##0_);_("$"* \(#,##0\);_("$"* "-"??_);_(@_)</c:formatCode>
                <c:ptCount val="19"/>
                <c:pt idx="0">
                  <c:v>16000</c:v>
                </c:pt>
                <c:pt idx="1">
                  <c:v>18000</c:v>
                </c:pt>
                <c:pt idx="2">
                  <c:v>21000</c:v>
                </c:pt>
                <c:pt idx="3">
                  <c:v>26000</c:v>
                </c:pt>
                <c:pt idx="4">
                  <c:v>30000</c:v>
                </c:pt>
                <c:pt idx="5">
                  <c:v>35000</c:v>
                </c:pt>
                <c:pt idx="6">
                  <c:v>38000</c:v>
                </c:pt>
                <c:pt idx="7">
                  <c:v>41000</c:v>
                </c:pt>
                <c:pt idx="8">
                  <c:v>42000</c:v>
                </c:pt>
                <c:pt idx="9">
                  <c:v>45000</c:v>
                </c:pt>
                <c:pt idx="10">
                  <c:v>52000</c:v>
                </c:pt>
                <c:pt idx="11">
                  <c:v>58000</c:v>
                </c:pt>
                <c:pt idx="12">
                  <c:v>61000</c:v>
                </c:pt>
                <c:pt idx="13">
                  <c:v>65000</c:v>
                </c:pt>
                <c:pt idx="14">
                  <c:v>70000</c:v>
                </c:pt>
                <c:pt idx="15">
                  <c:v>73000</c:v>
                </c:pt>
                <c:pt idx="16">
                  <c:v>77000</c:v>
                </c:pt>
                <c:pt idx="17">
                  <c:v>81000</c:v>
                </c:pt>
                <c:pt idx="18">
                  <c:v>85000</c:v>
                </c:pt>
              </c:numCache>
            </c:numRef>
          </c:val>
          <c:smooth val="0"/>
          <c:extLst>
            <c:ext xmlns:c16="http://schemas.microsoft.com/office/drawing/2014/chart" uri="{C3380CC4-5D6E-409C-BE32-E72D297353CC}">
              <c16:uniqueId val="{00000001-DD2F-464F-B14E-9A0F785FACA6}"/>
            </c:ext>
          </c:extLst>
        </c:ser>
        <c:dLbls>
          <c:showLegendKey val="0"/>
          <c:showVal val="0"/>
          <c:showCatName val="0"/>
          <c:showSerName val="0"/>
          <c:showPercent val="0"/>
          <c:showBubbleSize val="0"/>
        </c:dLbls>
        <c:smooth val="0"/>
        <c:axId val="499376303"/>
        <c:axId val="37163311"/>
      </c:lineChart>
      <c:catAx>
        <c:axId val="4993763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3311"/>
        <c:crosses val="autoZero"/>
        <c:auto val="1"/>
        <c:lblAlgn val="ctr"/>
        <c:lblOffset val="100"/>
        <c:noMultiLvlLbl val="0"/>
      </c:catAx>
      <c:valAx>
        <c:axId val="3716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376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2.emf"/></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6</xdr:col>
      <xdr:colOff>452211</xdr:colOff>
      <xdr:row>2</xdr:row>
      <xdr:rowOff>543983</xdr:rowOff>
    </xdr:from>
    <xdr:to>
      <xdr:col>11</xdr:col>
      <xdr:colOff>60628</xdr:colOff>
      <xdr:row>6</xdr:row>
      <xdr:rowOff>176142</xdr:rowOff>
    </xdr:to>
    <xdr:sp macro="" textlink="">
      <xdr:nvSpPr>
        <xdr:cNvPr id="2" name="TextBox 1">
          <a:extLst>
            <a:ext uri="{FF2B5EF4-FFF2-40B4-BE49-F238E27FC236}">
              <a16:creationId xmlns:a16="http://schemas.microsoft.com/office/drawing/2014/main" id="{0BBA22D9-45A1-07BE-7F3C-B5FA929BC986}"/>
            </a:ext>
          </a:extLst>
        </xdr:cNvPr>
        <xdr:cNvSpPr txBox="1"/>
      </xdr:nvSpPr>
      <xdr:spPr>
        <a:xfrm>
          <a:off x="9365345" y="1369483"/>
          <a:ext cx="3492500" cy="135724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Site</a:t>
          </a:r>
        </a:p>
        <a:p>
          <a:endParaRPr lang="en-US" sz="1100">
            <a:latin typeface="Century Gothic" panose="020B0502020202020204" pitchFamily="34" charset="0"/>
          </a:endParaRPr>
        </a:p>
        <a:p>
          <a:r>
            <a:rPr lang="en-US" sz="1100">
              <a:latin typeface="Century Gothic" panose="020B0502020202020204" pitchFamily="34" charset="0"/>
            </a:rPr>
            <a:t>Public</a:t>
          </a:r>
          <a:r>
            <a:rPr lang="en-US" sz="1100" baseline="0">
              <a:latin typeface="Century Gothic" panose="020B0502020202020204" pitchFamily="34" charset="0"/>
            </a:rPr>
            <a:t> Record data for the Data Center Location.  Distinguishes Owner and Tenant (if different), indicates precise locations, and general size of the project and the size of the Computer, if known (</a:t>
          </a:r>
          <a:r>
            <a:rPr lang="en-US" sz="1100" i="1" baseline="0">
              <a:latin typeface="Century Gothic" panose="020B0502020202020204" pitchFamily="34" charset="0"/>
            </a:rPr>
            <a:t>may be supercomputer</a:t>
          </a:r>
          <a:r>
            <a:rPr lang="en-US" sz="1100" baseline="0">
              <a:latin typeface="Century Gothic" panose="020B0502020202020204" pitchFamily="34" charset="0"/>
            </a:rPr>
            <a: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462794</xdr:colOff>
      <xdr:row>7</xdr:row>
      <xdr:rowOff>148423</xdr:rowOff>
    </xdr:from>
    <xdr:to>
      <xdr:col>11</xdr:col>
      <xdr:colOff>71211</xdr:colOff>
      <xdr:row>13</xdr:row>
      <xdr:rowOff>51258</xdr:rowOff>
    </xdr:to>
    <xdr:sp macro="" textlink="">
      <xdr:nvSpPr>
        <xdr:cNvPr id="3" name="TextBox 2">
          <a:extLst>
            <a:ext uri="{FF2B5EF4-FFF2-40B4-BE49-F238E27FC236}">
              <a16:creationId xmlns:a16="http://schemas.microsoft.com/office/drawing/2014/main" id="{49A2AFB4-79F5-004A-AD9F-291CFE056030}"/>
            </a:ext>
          </a:extLst>
        </xdr:cNvPr>
        <xdr:cNvSpPr txBox="1"/>
      </xdr:nvSpPr>
      <xdr:spPr>
        <a:xfrm>
          <a:off x="9375928" y="2942423"/>
          <a:ext cx="3492500" cy="1363335"/>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Data Cooling</a:t>
          </a:r>
        </a:p>
        <a:p>
          <a:endParaRPr lang="en-US" sz="1100">
            <a:latin typeface="Century Gothic" panose="020B0502020202020204" pitchFamily="34" charset="0"/>
          </a:endParaRPr>
        </a:p>
        <a:p>
          <a:r>
            <a:rPr lang="en-US" sz="1100">
              <a:latin typeface="Century Gothic" panose="020B0502020202020204" pitchFamily="34" charset="0"/>
            </a:rPr>
            <a:t>Which</a:t>
          </a:r>
          <a:r>
            <a:rPr lang="en-US" sz="1100" baseline="0">
              <a:latin typeface="Century Gothic" panose="020B0502020202020204" pitchFamily="34" charset="0"/>
            </a:rPr>
            <a:t> methods are used to cool the data (Rack Door, Immersion, Cold Plate, Direct-to-chip).  It may occur in later iterations of the tool that the outlet temperatures of the various methods can impact the viability of the project.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578507</xdr:colOff>
      <xdr:row>20</xdr:row>
      <xdr:rowOff>139957</xdr:rowOff>
    </xdr:from>
    <xdr:to>
      <xdr:col>12</xdr:col>
      <xdr:colOff>4038551</xdr:colOff>
      <xdr:row>26</xdr:row>
      <xdr:rowOff>102671</xdr:rowOff>
    </xdr:to>
    <xdr:sp macro="" textlink="">
      <xdr:nvSpPr>
        <xdr:cNvPr id="4" name="TextBox 3">
          <a:extLst>
            <a:ext uri="{FF2B5EF4-FFF2-40B4-BE49-F238E27FC236}">
              <a16:creationId xmlns:a16="http://schemas.microsoft.com/office/drawing/2014/main" id="{CC9FE8E0-29E1-8143-A516-926538EA5D70}"/>
            </a:ext>
          </a:extLst>
        </xdr:cNvPr>
        <xdr:cNvSpPr txBox="1"/>
      </xdr:nvSpPr>
      <xdr:spPr>
        <a:xfrm>
          <a:off x="13820223" y="6056040"/>
          <a:ext cx="3460044" cy="1359806"/>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Operations</a:t>
          </a:r>
        </a:p>
        <a:p>
          <a:endParaRPr lang="en-US" sz="1100">
            <a:latin typeface="Century Gothic" panose="020B0502020202020204" pitchFamily="34" charset="0"/>
          </a:endParaRPr>
        </a:p>
        <a:p>
          <a:r>
            <a:rPr lang="en-US" sz="1100">
              <a:latin typeface="Century Gothic" panose="020B0502020202020204" pitchFamily="34" charset="0"/>
            </a:rPr>
            <a:t>What are the cos</a:t>
          </a:r>
          <a:r>
            <a:rPr lang="en-US" sz="1100" baseline="0">
              <a:latin typeface="Century Gothic" panose="020B0502020202020204" pitchFamily="34" charset="0"/>
            </a:rPr>
            <a:t>ts associated with operating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456444</xdr:colOff>
      <xdr:row>20</xdr:row>
      <xdr:rowOff>128666</xdr:rowOff>
    </xdr:from>
    <xdr:to>
      <xdr:col>11</xdr:col>
      <xdr:colOff>64861</xdr:colOff>
      <xdr:row>26</xdr:row>
      <xdr:rowOff>91382</xdr:rowOff>
    </xdr:to>
    <xdr:sp macro="" textlink="">
      <xdr:nvSpPr>
        <xdr:cNvPr id="6" name="TextBox 5">
          <a:extLst>
            <a:ext uri="{FF2B5EF4-FFF2-40B4-BE49-F238E27FC236}">
              <a16:creationId xmlns:a16="http://schemas.microsoft.com/office/drawing/2014/main" id="{C1287C99-5F08-CE4B-8EA7-40A0026BB338}"/>
            </a:ext>
          </a:extLst>
        </xdr:cNvPr>
        <xdr:cNvSpPr txBox="1"/>
      </xdr:nvSpPr>
      <xdr:spPr>
        <a:xfrm>
          <a:off x="9369578" y="6044749"/>
          <a:ext cx="3492500" cy="1359808"/>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Performance</a:t>
          </a:r>
        </a:p>
        <a:p>
          <a:endParaRPr lang="en-US" sz="1100">
            <a:latin typeface="Century Gothic" panose="020B0502020202020204" pitchFamily="34" charset="0"/>
          </a:endParaRPr>
        </a:p>
        <a:p>
          <a:r>
            <a:rPr lang="en-US" sz="1100">
              <a:latin typeface="Century Gothic" panose="020B0502020202020204" pitchFamily="34" charset="0"/>
            </a:rPr>
            <a:t>The fundamental data for the mechanical operating equipment, to determine the effectiveness and</a:t>
          </a:r>
          <a:r>
            <a:rPr lang="en-US" sz="1100" baseline="0">
              <a:latin typeface="Century Gothic" panose="020B0502020202020204" pitchFamily="34" charset="0"/>
            </a:rPr>
            <a:t> efficiency of the intended installation</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6</xdr:col>
      <xdr:colOff>462794</xdr:colOff>
      <xdr:row>14</xdr:row>
      <xdr:rowOff>1048</xdr:rowOff>
    </xdr:from>
    <xdr:to>
      <xdr:col>11</xdr:col>
      <xdr:colOff>71211</xdr:colOff>
      <xdr:row>19</xdr:row>
      <xdr:rowOff>133808</xdr:rowOff>
    </xdr:to>
    <xdr:sp macro="" textlink="">
      <xdr:nvSpPr>
        <xdr:cNvPr id="7" name="TextBox 6">
          <a:extLst>
            <a:ext uri="{FF2B5EF4-FFF2-40B4-BE49-F238E27FC236}">
              <a16:creationId xmlns:a16="http://schemas.microsoft.com/office/drawing/2014/main" id="{DC3018E9-19B5-5147-B263-71B092C2C2D7}"/>
            </a:ext>
          </a:extLst>
        </xdr:cNvPr>
        <xdr:cNvSpPr txBox="1"/>
      </xdr:nvSpPr>
      <xdr:spPr>
        <a:xfrm>
          <a:off x="9375928" y="4491566"/>
          <a:ext cx="3492500" cy="135724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Power</a:t>
          </a:r>
        </a:p>
        <a:p>
          <a:endParaRPr lang="en-US" sz="1100">
            <a:latin typeface="Century Gothic" panose="020B0502020202020204" pitchFamily="34" charset="0"/>
          </a:endParaRPr>
        </a:p>
        <a:p>
          <a:r>
            <a:rPr lang="en-US" sz="1100">
              <a:latin typeface="Century Gothic" panose="020B0502020202020204" pitchFamily="34" charset="0"/>
            </a:rPr>
            <a:t>All aspects konwn about</a:t>
          </a:r>
          <a:r>
            <a:rPr lang="en-US" sz="1100" baseline="0">
              <a:latin typeface="Century Gothic" panose="020B0502020202020204" pitchFamily="34" charset="0"/>
            </a:rPr>
            <a:t> the site power, including secondary sources and alternates.  The type of source for each is recorded, and the rates (</a:t>
          </a:r>
          <a:r>
            <a:rPr lang="en-US" sz="1000" i="1" baseline="0">
              <a:latin typeface="Century Gothic" panose="020B0502020202020204" pitchFamily="34" charset="0"/>
            </a:rPr>
            <a:t>this might need to be oversimplified</a:t>
          </a:r>
          <a:r>
            <a:rPr lang="en-US" sz="1100" baseline="0">
              <a:latin typeface="Century Gothic" panose="020B0502020202020204" pitchFamily="34" charset="0"/>
            </a:rPr>
            <a:t>) for each.</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586268</xdr:colOff>
      <xdr:row>14</xdr:row>
      <xdr:rowOff>599</xdr:rowOff>
    </xdr:from>
    <xdr:to>
      <xdr:col>12</xdr:col>
      <xdr:colOff>4046313</xdr:colOff>
      <xdr:row>19</xdr:row>
      <xdr:rowOff>133808</xdr:rowOff>
    </xdr:to>
    <xdr:sp macro="" textlink="">
      <xdr:nvSpPr>
        <xdr:cNvPr id="8" name="TextBox 7">
          <a:extLst>
            <a:ext uri="{FF2B5EF4-FFF2-40B4-BE49-F238E27FC236}">
              <a16:creationId xmlns:a16="http://schemas.microsoft.com/office/drawing/2014/main" id="{51951BF5-6DD1-DA4A-A918-36495B892890}"/>
            </a:ext>
          </a:extLst>
        </xdr:cNvPr>
        <xdr:cNvSpPr txBox="1"/>
      </xdr:nvSpPr>
      <xdr:spPr>
        <a:xfrm>
          <a:off x="13827984" y="4491117"/>
          <a:ext cx="3460045" cy="1357691"/>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Offtaker</a:t>
          </a:r>
        </a:p>
        <a:p>
          <a:endParaRPr lang="en-US" sz="1100">
            <a:latin typeface="Century Gothic" panose="020B0502020202020204" pitchFamily="34" charset="0"/>
          </a:endParaRPr>
        </a:p>
        <a:p>
          <a:r>
            <a:rPr lang="en-US" sz="1100">
              <a:latin typeface="Century Gothic" panose="020B0502020202020204" pitchFamily="34" charset="0"/>
            </a:rPr>
            <a:t>Benefits specific to the entity</a:t>
          </a:r>
          <a:r>
            <a:rPr lang="en-US" sz="1100" baseline="0">
              <a:latin typeface="Century Gothic" panose="020B0502020202020204" pitchFamily="34" charset="0"/>
            </a:rPr>
            <a:t> which takes the heat for</a:t>
          </a:r>
          <a:r>
            <a:rPr lang="en-US" sz="1100">
              <a:latin typeface="Century Gothic" panose="020B0502020202020204" pitchFamily="34" charset="0"/>
            </a:rPr>
            <a:t> having the System</a:t>
          </a:r>
          <a:r>
            <a:rPr lang="en-US" sz="1100" baseline="0">
              <a:latin typeface="Century Gothic" panose="020B0502020202020204" pitchFamily="34" charset="0"/>
            </a:rPr>
            <a:t> in place, instead of other Heat Sources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582741</xdr:colOff>
      <xdr:row>7</xdr:row>
      <xdr:rowOff>132900</xdr:rowOff>
    </xdr:from>
    <xdr:to>
      <xdr:col>12</xdr:col>
      <xdr:colOff>4042786</xdr:colOff>
      <xdr:row>13</xdr:row>
      <xdr:rowOff>30090</xdr:rowOff>
    </xdr:to>
    <xdr:sp macro="" textlink="">
      <xdr:nvSpPr>
        <xdr:cNvPr id="9" name="TextBox 8">
          <a:extLst>
            <a:ext uri="{FF2B5EF4-FFF2-40B4-BE49-F238E27FC236}">
              <a16:creationId xmlns:a16="http://schemas.microsoft.com/office/drawing/2014/main" id="{4A6FF08D-0C05-5547-A3C7-20CEEFA175FA}"/>
            </a:ext>
          </a:extLst>
        </xdr:cNvPr>
        <xdr:cNvSpPr txBox="1"/>
      </xdr:nvSpPr>
      <xdr:spPr>
        <a:xfrm>
          <a:off x="13824457" y="2926900"/>
          <a:ext cx="3460045" cy="1357690"/>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Tenant</a:t>
          </a:r>
        </a:p>
        <a:p>
          <a:endParaRPr lang="en-US" sz="1100">
            <a:latin typeface="Century Gothic" panose="020B0502020202020204" pitchFamily="34" charset="0"/>
          </a:endParaRPr>
        </a:p>
        <a:p>
          <a:r>
            <a:rPr lang="en-US" sz="1100">
              <a:latin typeface="Century Gothic" panose="020B0502020202020204" pitchFamily="34" charset="0"/>
            </a:rPr>
            <a:t>Benefits specific to the Data Centre Tenant, from having</a:t>
          </a:r>
          <a:r>
            <a:rPr lang="en-US" sz="1100" baseline="0">
              <a:latin typeface="Century Gothic" panose="020B0502020202020204" pitchFamily="34" charset="0"/>
            </a:rPr>
            <a:t> this system in place, opposed to a non-Heat Reuse environment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587680</xdr:colOff>
      <xdr:row>2</xdr:row>
      <xdr:rowOff>537889</xdr:rowOff>
    </xdr:from>
    <xdr:to>
      <xdr:col>12</xdr:col>
      <xdr:colOff>4047725</xdr:colOff>
      <xdr:row>6</xdr:row>
      <xdr:rowOff>170498</xdr:rowOff>
    </xdr:to>
    <xdr:sp macro="" textlink="">
      <xdr:nvSpPr>
        <xdr:cNvPr id="10" name="TextBox 9">
          <a:extLst>
            <a:ext uri="{FF2B5EF4-FFF2-40B4-BE49-F238E27FC236}">
              <a16:creationId xmlns:a16="http://schemas.microsoft.com/office/drawing/2014/main" id="{EC4C64C7-F8DC-AD4E-8215-527345AA3AD5}"/>
            </a:ext>
          </a:extLst>
        </xdr:cNvPr>
        <xdr:cNvSpPr txBox="1"/>
      </xdr:nvSpPr>
      <xdr:spPr>
        <a:xfrm>
          <a:off x="13829396" y="1363389"/>
          <a:ext cx="3460045" cy="1357692"/>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Owner</a:t>
          </a:r>
        </a:p>
        <a:p>
          <a:endParaRPr lang="en-US" sz="1100">
            <a:latin typeface="Century Gothic" panose="020B0502020202020204" pitchFamily="34" charset="0"/>
          </a:endParaRPr>
        </a:p>
        <a:p>
          <a:r>
            <a:rPr lang="en-US" sz="1100">
              <a:latin typeface="Century Gothic" panose="020B0502020202020204" pitchFamily="34" charset="0"/>
            </a:rPr>
            <a:t>Benefits to the Owner</a:t>
          </a:r>
          <a:r>
            <a:rPr lang="en-US" sz="1100" baseline="0">
              <a:latin typeface="Century Gothic" panose="020B0502020202020204" pitchFamily="34" charset="0"/>
            </a:rPr>
            <a:t> derived from the installation and operation of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576389</xdr:colOff>
      <xdr:row>27</xdr:row>
      <xdr:rowOff>120108</xdr:rowOff>
    </xdr:from>
    <xdr:to>
      <xdr:col>12</xdr:col>
      <xdr:colOff>4033612</xdr:colOff>
      <xdr:row>34</xdr:row>
      <xdr:rowOff>66688</xdr:rowOff>
    </xdr:to>
    <xdr:sp macro="" textlink="">
      <xdr:nvSpPr>
        <xdr:cNvPr id="11" name="TextBox 10">
          <a:extLst>
            <a:ext uri="{FF2B5EF4-FFF2-40B4-BE49-F238E27FC236}">
              <a16:creationId xmlns:a16="http://schemas.microsoft.com/office/drawing/2014/main" id="{5583C36F-93FC-AB48-9D5D-1A36F6312DA4}"/>
            </a:ext>
          </a:extLst>
        </xdr:cNvPr>
        <xdr:cNvSpPr txBox="1"/>
      </xdr:nvSpPr>
      <xdr:spPr>
        <a:xfrm>
          <a:off x="13818105" y="7634366"/>
          <a:ext cx="3457223" cy="1354164"/>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OpEx</a:t>
          </a:r>
        </a:p>
        <a:p>
          <a:endParaRPr lang="en-US" sz="1100">
            <a:latin typeface="Century Gothic" panose="020B0502020202020204" pitchFamily="34" charset="0"/>
          </a:endParaRPr>
        </a:p>
        <a:p>
          <a:r>
            <a:rPr lang="en-US" sz="1100">
              <a:latin typeface="Century Gothic" panose="020B0502020202020204" pitchFamily="34" charset="0"/>
            </a:rPr>
            <a:t>Calculations from all ONGOING benefits and all ONGOING costs involved in the operation of the System</a:t>
          </a:r>
        </a:p>
        <a:p>
          <a:endParaRPr lang="en-US" sz="1100">
            <a:latin typeface="Century Gothic" panose="020B0502020202020204" pitchFamily="34" charset="0"/>
          </a:endParaRPr>
        </a:p>
        <a:p>
          <a:endParaRPr lang="en-US" sz="1100"/>
        </a:p>
      </xdr:txBody>
    </xdr:sp>
    <xdr:clientData/>
  </xdr:twoCellAnchor>
  <xdr:twoCellAnchor editAs="absolute">
    <xdr:from>
      <xdr:col>12</xdr:col>
      <xdr:colOff>4707616</xdr:colOff>
      <xdr:row>13</xdr:row>
      <xdr:rowOff>231230</xdr:rowOff>
    </xdr:from>
    <xdr:to>
      <xdr:col>17</xdr:col>
      <xdr:colOff>699670</xdr:colOff>
      <xdr:row>19</xdr:row>
      <xdr:rowOff>118158</xdr:rowOff>
    </xdr:to>
    <xdr:sp macro="" textlink="">
      <xdr:nvSpPr>
        <xdr:cNvPr id="12" name="TextBox 11">
          <a:extLst>
            <a:ext uri="{FF2B5EF4-FFF2-40B4-BE49-F238E27FC236}">
              <a16:creationId xmlns:a16="http://schemas.microsoft.com/office/drawing/2014/main" id="{D638E283-41C1-5243-8270-51A894088AD1}"/>
            </a:ext>
          </a:extLst>
        </xdr:cNvPr>
        <xdr:cNvSpPr txBox="1"/>
      </xdr:nvSpPr>
      <xdr:spPr>
        <a:xfrm>
          <a:off x="17949333" y="4485730"/>
          <a:ext cx="3537970" cy="1347428"/>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Offsets</a:t>
          </a:r>
        </a:p>
        <a:p>
          <a:endParaRPr lang="en-US" sz="1100">
            <a:latin typeface="Century Gothic" panose="020B0502020202020204" pitchFamily="34" charset="0"/>
          </a:endParaRPr>
        </a:p>
        <a:p>
          <a:r>
            <a:rPr lang="en-US" sz="1100">
              <a:latin typeface="Century Gothic" panose="020B0502020202020204" pitchFamily="34" charset="0"/>
            </a:rPr>
            <a:t>All of the "ONE-TIME"</a:t>
          </a:r>
          <a:r>
            <a:rPr lang="en-US" sz="1100" baseline="0">
              <a:latin typeface="Century Gothic" panose="020B0502020202020204" pitchFamily="34" charset="0"/>
            </a:rPr>
            <a:t> </a:t>
          </a:r>
          <a:r>
            <a:rPr lang="en-US" sz="1100">
              <a:latin typeface="Century Gothic" panose="020B0502020202020204" pitchFamily="34" charset="0"/>
            </a:rPr>
            <a:t>bonuses,</a:t>
          </a:r>
          <a:r>
            <a:rPr lang="en-US" sz="1100" baseline="0">
              <a:latin typeface="Century Gothic" panose="020B0502020202020204" pitchFamily="34" charset="0"/>
            </a:rPr>
            <a:t> rebates, incentives, discounts, of all kinds that offset the cost of INSTALLING the System</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4686451</xdr:colOff>
      <xdr:row>20</xdr:row>
      <xdr:rowOff>121098</xdr:rowOff>
    </xdr:from>
    <xdr:to>
      <xdr:col>17</xdr:col>
      <xdr:colOff>682096</xdr:colOff>
      <xdr:row>26</xdr:row>
      <xdr:rowOff>94076</xdr:rowOff>
    </xdr:to>
    <xdr:sp macro="" textlink="">
      <xdr:nvSpPr>
        <xdr:cNvPr id="13" name="TextBox 12">
          <a:extLst>
            <a:ext uri="{FF2B5EF4-FFF2-40B4-BE49-F238E27FC236}">
              <a16:creationId xmlns:a16="http://schemas.microsoft.com/office/drawing/2014/main" id="{27633940-ADEB-3B4B-82C6-F038070593EC}"/>
            </a:ext>
          </a:extLst>
        </xdr:cNvPr>
        <xdr:cNvSpPr txBox="1"/>
      </xdr:nvSpPr>
      <xdr:spPr>
        <a:xfrm>
          <a:off x="17928168" y="6037181"/>
          <a:ext cx="3541561" cy="1370070"/>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Finance</a:t>
          </a:r>
        </a:p>
        <a:p>
          <a:endParaRPr lang="en-US" sz="1100">
            <a:latin typeface="Century Gothic" panose="020B0502020202020204" pitchFamily="34" charset="0"/>
          </a:endParaRPr>
        </a:p>
        <a:p>
          <a:r>
            <a:rPr lang="en-US" sz="1100">
              <a:latin typeface="Century Gothic" panose="020B0502020202020204" pitchFamily="34" charset="0"/>
            </a:rPr>
            <a:t>As projected by the developers of the project, finance costs and amortization</a:t>
          </a:r>
          <a:r>
            <a:rPr lang="en-US" sz="1100" baseline="0">
              <a:latin typeface="Century Gothic" panose="020B0502020202020204" pitchFamily="34" charset="0"/>
            </a:rPr>
            <a:t> period</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4709634</xdr:colOff>
      <xdr:row>7</xdr:row>
      <xdr:rowOff>139780</xdr:rowOff>
    </xdr:from>
    <xdr:to>
      <xdr:col>17</xdr:col>
      <xdr:colOff>688302</xdr:colOff>
      <xdr:row>13</xdr:row>
      <xdr:rowOff>39943</xdr:rowOff>
    </xdr:to>
    <xdr:sp macro="" textlink="">
      <xdr:nvSpPr>
        <xdr:cNvPr id="14" name="TextBox 13">
          <a:extLst>
            <a:ext uri="{FF2B5EF4-FFF2-40B4-BE49-F238E27FC236}">
              <a16:creationId xmlns:a16="http://schemas.microsoft.com/office/drawing/2014/main" id="{BB56E1ED-CF63-6D4C-A90E-0FBEE20589BC}"/>
            </a:ext>
          </a:extLst>
        </xdr:cNvPr>
        <xdr:cNvSpPr txBox="1"/>
      </xdr:nvSpPr>
      <xdr:spPr>
        <a:xfrm>
          <a:off x="17951351" y="2933780"/>
          <a:ext cx="3524584" cy="1360663"/>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Install</a:t>
          </a:r>
        </a:p>
        <a:p>
          <a:endParaRPr lang="en-US" sz="1100">
            <a:latin typeface="Century Gothic" panose="020B0502020202020204" pitchFamily="34" charset="0"/>
          </a:endParaRPr>
        </a:p>
        <a:p>
          <a:r>
            <a:rPr lang="en-US" sz="1100">
              <a:latin typeface="Century Gothic" panose="020B0502020202020204" pitchFamily="34" charset="0"/>
            </a:rPr>
            <a:t>Project costs, beginning at the onset of Project Planning, including costs for all permanent equipment,</a:t>
          </a:r>
          <a:r>
            <a:rPr lang="en-US" sz="1100" baseline="0">
              <a:latin typeface="Century Gothic" panose="020B0502020202020204" pitchFamily="34" charset="0"/>
            </a:rPr>
            <a:t> infrastructure and devices.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4703396</xdr:colOff>
      <xdr:row>27</xdr:row>
      <xdr:rowOff>100728</xdr:rowOff>
    </xdr:from>
    <xdr:to>
      <xdr:col>17</xdr:col>
      <xdr:colOff>663720</xdr:colOff>
      <xdr:row>34</xdr:row>
      <xdr:rowOff>50278</xdr:rowOff>
    </xdr:to>
    <xdr:sp macro="" textlink="">
      <xdr:nvSpPr>
        <xdr:cNvPr id="15" name="TextBox 14">
          <a:extLst>
            <a:ext uri="{FF2B5EF4-FFF2-40B4-BE49-F238E27FC236}">
              <a16:creationId xmlns:a16="http://schemas.microsoft.com/office/drawing/2014/main" id="{0E8E6814-19F2-8A4F-A44B-150C07CAE8D6}"/>
            </a:ext>
          </a:extLst>
        </xdr:cNvPr>
        <xdr:cNvSpPr txBox="1"/>
      </xdr:nvSpPr>
      <xdr:spPr>
        <a:xfrm>
          <a:off x="17945113" y="7614986"/>
          <a:ext cx="3506240" cy="1357134"/>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CapEx</a:t>
          </a:r>
        </a:p>
        <a:p>
          <a:endParaRPr lang="en-US" sz="1100">
            <a:latin typeface="Century Gothic" panose="020B0502020202020204" pitchFamily="34" charset="0"/>
          </a:endParaRPr>
        </a:p>
        <a:p>
          <a:r>
            <a:rPr lang="en-US" sz="1100">
              <a:latin typeface="Century Gothic" panose="020B0502020202020204" pitchFamily="34" charset="0"/>
            </a:rPr>
            <a:t>The summation of the costs</a:t>
          </a:r>
          <a:r>
            <a:rPr lang="en-US" sz="1100" baseline="0">
              <a:latin typeface="Century Gothic" panose="020B0502020202020204" pitchFamily="34" charset="0"/>
            </a:rPr>
            <a:t> to build the Project.</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editAs="absolute">
    <xdr:from>
      <xdr:col>12</xdr:col>
      <xdr:colOff>2687301</xdr:colOff>
      <xdr:row>37</xdr:row>
      <xdr:rowOff>105105</xdr:rowOff>
    </xdr:from>
    <xdr:to>
      <xdr:col>15</xdr:col>
      <xdr:colOff>294503</xdr:colOff>
      <xdr:row>43</xdr:row>
      <xdr:rowOff>199396</xdr:rowOff>
    </xdr:to>
    <xdr:sp macro="" textlink="">
      <xdr:nvSpPr>
        <xdr:cNvPr id="16" name="TextBox 15">
          <a:extLst>
            <a:ext uri="{FF2B5EF4-FFF2-40B4-BE49-F238E27FC236}">
              <a16:creationId xmlns:a16="http://schemas.microsoft.com/office/drawing/2014/main" id="{C78DA9AB-A7E3-C841-848E-D42442E8A28D}"/>
            </a:ext>
          </a:extLst>
        </xdr:cNvPr>
        <xdr:cNvSpPr txBox="1"/>
      </xdr:nvSpPr>
      <xdr:spPr>
        <a:xfrm>
          <a:off x="15929017" y="9630197"/>
          <a:ext cx="3502120" cy="1357691"/>
        </a:xfrm>
        <a:prstGeom prst="rect">
          <a:avLst/>
        </a:prstGeom>
        <a:solidFill>
          <a:schemeClr val="lt1"/>
        </a:solidFill>
        <a:ln w="190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Century Gothic" panose="020B0502020202020204" pitchFamily="34" charset="0"/>
            </a:rPr>
            <a:t>Returns</a:t>
          </a:r>
        </a:p>
        <a:p>
          <a:endParaRPr lang="en-US" sz="1100">
            <a:latin typeface="Century Gothic" panose="020B0502020202020204" pitchFamily="34" charset="0"/>
          </a:endParaRPr>
        </a:p>
        <a:p>
          <a:r>
            <a:rPr lang="en-US" sz="1100" baseline="0">
              <a:latin typeface="Century Gothic" panose="020B0502020202020204" pitchFamily="34" charset="0"/>
            </a:rPr>
            <a:t>Accounting for all knowable OpeEx and CapEx figures: All of the output of the tool.  Includes ROI, NPV, IRR, other metrics</a:t>
          </a:r>
          <a:endParaRPr lang="en-US" sz="1100">
            <a:latin typeface="Century Gothic" panose="020B0502020202020204" pitchFamily="34" charset="0"/>
          </a:endParaRPr>
        </a:p>
        <a:p>
          <a:endParaRPr lang="en-US" sz="1100">
            <a:latin typeface="Century Gothic" panose="020B0502020202020204" pitchFamily="34" charset="0"/>
          </a:endParaRPr>
        </a:p>
        <a:p>
          <a:endParaRPr lang="en-US" sz="1100"/>
        </a:p>
      </xdr:txBody>
    </xdr:sp>
    <xdr:clientData/>
  </xdr:twoCellAnchor>
  <xdr:twoCellAnchor>
    <xdr:from>
      <xdr:col>11</xdr:col>
      <xdr:colOff>71290</xdr:colOff>
      <xdr:row>3</xdr:row>
      <xdr:rowOff>543227</xdr:rowOff>
    </xdr:from>
    <xdr:to>
      <xdr:col>12</xdr:col>
      <xdr:colOff>594108</xdr:colOff>
      <xdr:row>24</xdr:row>
      <xdr:rowOff>8061</xdr:rowOff>
    </xdr:to>
    <xdr:cxnSp macro="">
      <xdr:nvCxnSpPr>
        <xdr:cNvPr id="25" name="Elbow Connector 24">
          <a:extLst>
            <a:ext uri="{FF2B5EF4-FFF2-40B4-BE49-F238E27FC236}">
              <a16:creationId xmlns:a16="http://schemas.microsoft.com/office/drawing/2014/main" id="{89077C6D-AD20-8DBC-3539-661A9C83F97A}"/>
            </a:ext>
          </a:extLst>
        </xdr:cNvPr>
        <xdr:cNvCxnSpPr/>
      </xdr:nvCxnSpPr>
      <xdr:spPr>
        <a:xfrm flipV="1">
          <a:off x="12878398" y="2042745"/>
          <a:ext cx="966553" cy="4674894"/>
        </a:xfrm>
        <a:prstGeom prst="bentConnector3">
          <a:avLst/>
        </a:prstGeom>
        <a:ln w="19050">
          <a:tailEnd type="stealth"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823829</xdr:colOff>
      <xdr:row>6</xdr:row>
      <xdr:rowOff>191265</xdr:rowOff>
    </xdr:from>
    <xdr:to>
      <xdr:col>7</xdr:col>
      <xdr:colOff>826265</xdr:colOff>
      <xdr:row>7</xdr:row>
      <xdr:rowOff>130235</xdr:rowOff>
    </xdr:to>
    <xdr:cxnSp macro="">
      <xdr:nvCxnSpPr>
        <xdr:cNvPr id="27" name="Straight Arrow Connector 26">
          <a:extLst>
            <a:ext uri="{FF2B5EF4-FFF2-40B4-BE49-F238E27FC236}">
              <a16:creationId xmlns:a16="http://schemas.microsoft.com/office/drawing/2014/main" id="{D867E107-7F80-BBE3-5252-2C014D783454}"/>
            </a:ext>
          </a:extLst>
        </xdr:cNvPr>
        <xdr:cNvCxnSpPr/>
      </xdr:nvCxnSpPr>
      <xdr:spPr>
        <a:xfrm flipH="1">
          <a:off x="10325877" y="2731265"/>
          <a:ext cx="2436" cy="1799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821722</xdr:colOff>
      <xdr:row>19</xdr:row>
      <xdr:rowOff>130060</xdr:rowOff>
    </xdr:from>
    <xdr:to>
      <xdr:col>7</xdr:col>
      <xdr:colOff>822440</xdr:colOff>
      <xdr:row>20</xdr:row>
      <xdr:rowOff>108953</xdr:rowOff>
    </xdr:to>
    <xdr:cxnSp macro="">
      <xdr:nvCxnSpPr>
        <xdr:cNvPr id="33" name="Straight Arrow Connector 32">
          <a:extLst>
            <a:ext uri="{FF2B5EF4-FFF2-40B4-BE49-F238E27FC236}">
              <a16:creationId xmlns:a16="http://schemas.microsoft.com/office/drawing/2014/main" id="{0745A7D9-6CEE-2B46-9E68-3DFF372B03F7}"/>
            </a:ext>
          </a:extLst>
        </xdr:cNvPr>
        <xdr:cNvCxnSpPr/>
      </xdr:nvCxnSpPr>
      <xdr:spPr>
        <a:xfrm flipH="1">
          <a:off x="10323770" y="5802982"/>
          <a:ext cx="718" cy="1816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1490008</xdr:colOff>
      <xdr:row>13</xdr:row>
      <xdr:rowOff>20883</xdr:rowOff>
    </xdr:from>
    <xdr:to>
      <xdr:col>12</xdr:col>
      <xdr:colOff>1490008</xdr:colOff>
      <xdr:row>13</xdr:row>
      <xdr:rowOff>229818</xdr:rowOff>
    </xdr:to>
    <xdr:cxnSp macro="">
      <xdr:nvCxnSpPr>
        <xdr:cNvPr id="34" name="Straight Arrow Connector 33">
          <a:extLst>
            <a:ext uri="{FF2B5EF4-FFF2-40B4-BE49-F238E27FC236}">
              <a16:creationId xmlns:a16="http://schemas.microsoft.com/office/drawing/2014/main" id="{05C91497-5B2B-5944-8AF6-D5399A569DDF}"/>
            </a:ext>
          </a:extLst>
        </xdr:cNvPr>
        <xdr:cNvCxnSpPr/>
      </xdr:nvCxnSpPr>
      <xdr:spPr>
        <a:xfrm>
          <a:off x="14472823" y="4252438"/>
          <a:ext cx="0" cy="208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1474096</xdr:colOff>
      <xdr:row>19</xdr:row>
      <xdr:rowOff>120025</xdr:rowOff>
    </xdr:from>
    <xdr:to>
      <xdr:col>12</xdr:col>
      <xdr:colOff>1474096</xdr:colOff>
      <xdr:row>20</xdr:row>
      <xdr:rowOff>124121</xdr:rowOff>
    </xdr:to>
    <xdr:cxnSp macro="">
      <xdr:nvCxnSpPr>
        <xdr:cNvPr id="35" name="Straight Arrow Connector 34">
          <a:extLst>
            <a:ext uri="{FF2B5EF4-FFF2-40B4-BE49-F238E27FC236}">
              <a16:creationId xmlns:a16="http://schemas.microsoft.com/office/drawing/2014/main" id="{704A3A6D-96CC-5647-A763-117644234407}"/>
            </a:ext>
          </a:extLst>
        </xdr:cNvPr>
        <xdr:cNvCxnSpPr/>
      </xdr:nvCxnSpPr>
      <xdr:spPr>
        <a:xfrm>
          <a:off x="14456911" y="5792336"/>
          <a:ext cx="0" cy="2068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3826</xdr:colOff>
      <xdr:row>13</xdr:row>
      <xdr:rowOff>53554</xdr:rowOff>
    </xdr:from>
    <xdr:to>
      <xdr:col>8</xdr:col>
      <xdr:colOff>4449</xdr:colOff>
      <xdr:row>13</xdr:row>
      <xdr:rowOff>236828</xdr:rowOff>
    </xdr:to>
    <xdr:cxnSp macro="">
      <xdr:nvCxnSpPr>
        <xdr:cNvPr id="36" name="Straight Arrow Connector 35">
          <a:extLst>
            <a:ext uri="{FF2B5EF4-FFF2-40B4-BE49-F238E27FC236}">
              <a16:creationId xmlns:a16="http://schemas.microsoft.com/office/drawing/2014/main" id="{815F85E5-3A05-5C4D-B6B6-6A4A7968E9F1}"/>
            </a:ext>
          </a:extLst>
        </xdr:cNvPr>
        <xdr:cNvCxnSpPr/>
      </xdr:nvCxnSpPr>
      <xdr:spPr>
        <a:xfrm>
          <a:off x="10332139" y="4280512"/>
          <a:ext cx="623" cy="183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824973</xdr:colOff>
      <xdr:row>19</xdr:row>
      <xdr:rowOff>126235</xdr:rowOff>
    </xdr:from>
    <xdr:to>
      <xdr:col>15</xdr:col>
      <xdr:colOff>3825</xdr:colOff>
      <xdr:row>20</xdr:row>
      <xdr:rowOff>103390</xdr:rowOff>
    </xdr:to>
    <xdr:cxnSp macro="">
      <xdr:nvCxnSpPr>
        <xdr:cNvPr id="37" name="Straight Arrow Connector 36">
          <a:extLst>
            <a:ext uri="{FF2B5EF4-FFF2-40B4-BE49-F238E27FC236}">
              <a16:creationId xmlns:a16="http://schemas.microsoft.com/office/drawing/2014/main" id="{31011150-5ADB-F845-ACF6-3EE2D69C5FED}"/>
            </a:ext>
          </a:extLst>
        </xdr:cNvPr>
        <xdr:cNvCxnSpPr/>
      </xdr:nvCxnSpPr>
      <xdr:spPr>
        <a:xfrm flipH="1">
          <a:off x="19144340" y="5799157"/>
          <a:ext cx="5118" cy="179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825784</xdr:colOff>
      <xdr:row>13</xdr:row>
      <xdr:rowOff>53554</xdr:rowOff>
    </xdr:from>
    <xdr:to>
      <xdr:col>15</xdr:col>
      <xdr:colOff>0</xdr:colOff>
      <xdr:row>13</xdr:row>
      <xdr:rowOff>221275</xdr:rowOff>
    </xdr:to>
    <xdr:cxnSp macro="">
      <xdr:nvCxnSpPr>
        <xdr:cNvPr id="38" name="Straight Arrow Connector 37">
          <a:extLst>
            <a:ext uri="{FF2B5EF4-FFF2-40B4-BE49-F238E27FC236}">
              <a16:creationId xmlns:a16="http://schemas.microsoft.com/office/drawing/2014/main" id="{D3B8636A-4150-E543-A959-E0211BB7EA52}"/>
            </a:ext>
          </a:extLst>
        </xdr:cNvPr>
        <xdr:cNvCxnSpPr/>
      </xdr:nvCxnSpPr>
      <xdr:spPr>
        <a:xfrm flipH="1">
          <a:off x="19145151" y="4280512"/>
          <a:ext cx="482" cy="1677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5569</xdr:colOff>
      <xdr:row>26</xdr:row>
      <xdr:rowOff>93739</xdr:rowOff>
    </xdr:from>
    <xdr:to>
      <xdr:col>15</xdr:col>
      <xdr:colOff>5569</xdr:colOff>
      <xdr:row>27</xdr:row>
      <xdr:rowOff>98317</xdr:rowOff>
    </xdr:to>
    <xdr:cxnSp macro="">
      <xdr:nvCxnSpPr>
        <xdr:cNvPr id="39" name="Straight Arrow Connector 38">
          <a:extLst>
            <a:ext uri="{FF2B5EF4-FFF2-40B4-BE49-F238E27FC236}">
              <a16:creationId xmlns:a16="http://schemas.microsoft.com/office/drawing/2014/main" id="{D64F50DB-9976-394F-9B29-2CCA848FF66A}"/>
            </a:ext>
          </a:extLst>
        </xdr:cNvPr>
        <xdr:cNvCxnSpPr/>
      </xdr:nvCxnSpPr>
      <xdr:spPr>
        <a:xfrm>
          <a:off x="19151202" y="7373287"/>
          <a:ext cx="0" cy="2073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1453570</xdr:colOff>
      <xdr:row>26</xdr:row>
      <xdr:rowOff>107915</xdr:rowOff>
    </xdr:from>
    <xdr:to>
      <xdr:col>12</xdr:col>
      <xdr:colOff>1453570</xdr:colOff>
      <xdr:row>27</xdr:row>
      <xdr:rowOff>112493</xdr:rowOff>
    </xdr:to>
    <xdr:cxnSp macro="">
      <xdr:nvCxnSpPr>
        <xdr:cNvPr id="43" name="Straight Arrow Connector 42">
          <a:extLst>
            <a:ext uri="{FF2B5EF4-FFF2-40B4-BE49-F238E27FC236}">
              <a16:creationId xmlns:a16="http://schemas.microsoft.com/office/drawing/2014/main" id="{D9F3B72D-B51F-9044-AB7D-AA3683A0E28F}"/>
            </a:ext>
          </a:extLst>
        </xdr:cNvPr>
        <xdr:cNvCxnSpPr/>
      </xdr:nvCxnSpPr>
      <xdr:spPr>
        <a:xfrm>
          <a:off x="14704413" y="7387463"/>
          <a:ext cx="0" cy="2073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1476988</xdr:colOff>
      <xdr:row>6</xdr:row>
      <xdr:rowOff>172139</xdr:rowOff>
    </xdr:from>
    <xdr:to>
      <xdr:col>12</xdr:col>
      <xdr:colOff>1484217</xdr:colOff>
      <xdr:row>7</xdr:row>
      <xdr:rowOff>115412</xdr:rowOff>
    </xdr:to>
    <xdr:cxnSp macro="">
      <xdr:nvCxnSpPr>
        <xdr:cNvPr id="45" name="Straight Arrow Connector 44">
          <a:extLst>
            <a:ext uri="{FF2B5EF4-FFF2-40B4-BE49-F238E27FC236}">
              <a16:creationId xmlns:a16="http://schemas.microsoft.com/office/drawing/2014/main" id="{CCC34133-B6A9-D348-B934-E0896B4C002A}"/>
            </a:ext>
          </a:extLst>
        </xdr:cNvPr>
        <xdr:cNvCxnSpPr/>
      </xdr:nvCxnSpPr>
      <xdr:spPr>
        <a:xfrm flipH="1">
          <a:off x="14727831" y="2712139"/>
          <a:ext cx="7229" cy="1842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3431094</xdr:colOff>
      <xdr:row>34</xdr:row>
      <xdr:rowOff>73446</xdr:rowOff>
    </xdr:from>
    <xdr:to>
      <xdr:col>12</xdr:col>
      <xdr:colOff>3439647</xdr:colOff>
      <xdr:row>37</xdr:row>
      <xdr:rowOff>90550</xdr:rowOff>
    </xdr:to>
    <xdr:cxnSp macro="">
      <xdr:nvCxnSpPr>
        <xdr:cNvPr id="48" name="Straight Arrow Connector 47">
          <a:extLst>
            <a:ext uri="{FF2B5EF4-FFF2-40B4-BE49-F238E27FC236}">
              <a16:creationId xmlns:a16="http://schemas.microsoft.com/office/drawing/2014/main" id="{36028051-3439-3B46-86E0-3B4F70053281}"/>
            </a:ext>
          </a:extLst>
        </xdr:cNvPr>
        <xdr:cNvCxnSpPr/>
      </xdr:nvCxnSpPr>
      <xdr:spPr>
        <a:xfrm>
          <a:off x="16681937" y="8974922"/>
          <a:ext cx="8553" cy="625327"/>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367979</xdr:colOff>
      <xdr:row>34</xdr:row>
      <xdr:rowOff>59530</xdr:rowOff>
    </xdr:from>
    <xdr:to>
      <xdr:col>14</xdr:col>
      <xdr:colOff>369519</xdr:colOff>
      <xdr:row>37</xdr:row>
      <xdr:rowOff>99555</xdr:rowOff>
    </xdr:to>
    <xdr:cxnSp macro="">
      <xdr:nvCxnSpPr>
        <xdr:cNvPr id="49" name="Straight Arrow Connector 48">
          <a:extLst>
            <a:ext uri="{FF2B5EF4-FFF2-40B4-BE49-F238E27FC236}">
              <a16:creationId xmlns:a16="http://schemas.microsoft.com/office/drawing/2014/main" id="{928F20F9-3B34-074E-B44A-30060955043F}"/>
            </a:ext>
          </a:extLst>
        </xdr:cNvPr>
        <xdr:cNvCxnSpPr/>
      </xdr:nvCxnSpPr>
      <xdr:spPr>
        <a:xfrm>
          <a:off x="18687346" y="8961006"/>
          <a:ext cx="1540" cy="64824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290285</xdr:colOff>
      <xdr:row>11</xdr:row>
      <xdr:rowOff>18143</xdr:rowOff>
    </xdr:from>
    <xdr:to>
      <xdr:col>10</xdr:col>
      <xdr:colOff>633185</xdr:colOff>
      <xdr:row>24</xdr:row>
      <xdr:rowOff>216244</xdr:rowOff>
    </xdr:to>
    <xdr:pic>
      <xdr:nvPicPr>
        <xdr:cNvPr id="3" name="Picture 2">
          <a:extLst>
            <a:ext uri="{FF2B5EF4-FFF2-40B4-BE49-F238E27FC236}">
              <a16:creationId xmlns:a16="http://schemas.microsoft.com/office/drawing/2014/main" id="{0BD72173-3414-5C54-9565-401E46806072}"/>
            </a:ext>
          </a:extLst>
        </xdr:cNvPr>
        <xdr:cNvPicPr>
          <a:picLocks noChangeAspect="1"/>
        </xdr:cNvPicPr>
      </xdr:nvPicPr>
      <xdr:blipFill>
        <a:blip xmlns:r="http://schemas.openxmlformats.org/officeDocument/2006/relationships" r:embed="rId1"/>
        <a:stretch>
          <a:fillRect/>
        </a:stretch>
      </xdr:blipFill>
      <xdr:spPr>
        <a:xfrm>
          <a:off x="1115785" y="2784929"/>
          <a:ext cx="7772400" cy="33912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50</xdr:col>
      <xdr:colOff>87691</xdr:colOff>
      <xdr:row>22</xdr:row>
      <xdr:rowOff>191709</xdr:rowOff>
    </xdr:from>
    <xdr:to>
      <xdr:col>52</xdr:col>
      <xdr:colOff>934358</xdr:colOff>
      <xdr:row>36</xdr:row>
      <xdr:rowOff>56243</xdr:rowOff>
    </xdr:to>
    <xdr:graphicFrame macro="">
      <xdr:nvGraphicFramePr>
        <xdr:cNvPr id="2" name="Chart 1">
          <a:extLst>
            <a:ext uri="{FF2B5EF4-FFF2-40B4-BE49-F238E27FC236}">
              <a16:creationId xmlns:a16="http://schemas.microsoft.com/office/drawing/2014/main" id="{A991D1CA-2181-4A46-B652-1E831285B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51</xdr:col>
      <xdr:colOff>87691</xdr:colOff>
      <xdr:row>22</xdr:row>
      <xdr:rowOff>191709</xdr:rowOff>
    </xdr:from>
    <xdr:to>
      <xdr:col>53</xdr:col>
      <xdr:colOff>934358</xdr:colOff>
      <xdr:row>36</xdr:row>
      <xdr:rowOff>56243</xdr:rowOff>
    </xdr:to>
    <xdr:graphicFrame macro="">
      <xdr:nvGraphicFramePr>
        <xdr:cNvPr id="2" name="Chart 1">
          <a:extLst>
            <a:ext uri="{FF2B5EF4-FFF2-40B4-BE49-F238E27FC236}">
              <a16:creationId xmlns:a16="http://schemas.microsoft.com/office/drawing/2014/main" id="{F3622F4F-1D40-DE6E-1556-0652CC542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313267</xdr:colOff>
      <xdr:row>7</xdr:row>
      <xdr:rowOff>165099</xdr:rowOff>
    </xdr:from>
    <xdr:ext cx="2379134" cy="430631"/>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16121F0-08F7-8185-E232-3ABF042B4E04}"/>
                </a:ext>
              </a:extLst>
            </xdr:cNvPr>
            <xdr:cNvSpPr txBox="1"/>
          </xdr:nvSpPr>
          <xdr:spPr>
            <a:xfrm>
              <a:off x="1143000" y="1689099"/>
              <a:ext cx="2379134" cy="430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i="1">
                  <a:latin typeface="Goudy Old Style" panose="02020502050305020303" pitchFamily="18" charset="77"/>
                </a:rPr>
                <a:t>NPV = </a:t>
              </a:r>
              <a14:m>
                <m:oMath xmlns:m="http://schemas.openxmlformats.org/officeDocument/2006/math">
                  <m:nary>
                    <m:naryPr>
                      <m:chr m:val="∑"/>
                      <m:ctrlPr>
                        <a:rPr lang="en-US" sz="1800" i="1">
                          <a:latin typeface="Cambria Math" panose="02040503050406030204" pitchFamily="18" charset="0"/>
                        </a:rPr>
                      </m:ctrlPr>
                    </m:naryPr>
                    <m:sub>
                      <m:r>
                        <m:rPr>
                          <m:brk m:alnAt="23"/>
                        </m:rPr>
                        <a:rPr lang="en-US" sz="1800" b="0" i="1">
                          <a:latin typeface="Cambria Math" panose="02040503050406030204" pitchFamily="18" charset="0"/>
                        </a:rPr>
                        <m:t>0</m:t>
                      </m:r>
                    </m:sub>
                    <m:sup>
                      <m:r>
                        <a:rPr lang="en-US" sz="1800" b="0" i="1">
                          <a:latin typeface="Cambria Math" panose="02040503050406030204" pitchFamily="18" charset="0"/>
                        </a:rPr>
                        <m:t>𝑡</m:t>
                      </m:r>
                    </m:sup>
                    <m:e>
                      <m:f>
                        <m:fPr>
                          <m:ctrlPr>
                            <a:rPr lang="en-US" sz="1800" i="1">
                              <a:latin typeface="Cambria Math" panose="02040503050406030204" pitchFamily="18" charset="0"/>
                            </a:rPr>
                          </m:ctrlPr>
                        </m:fPr>
                        <m:num>
                          <m:r>
                            <a:rPr lang="en-US" sz="1800" b="0" i="1">
                              <a:latin typeface="Cambria Math" panose="02040503050406030204" pitchFamily="18" charset="0"/>
                            </a:rPr>
                            <m:t>𝑅</m:t>
                          </m:r>
                          <m:r>
                            <a:rPr lang="en-US" sz="1800" b="0" i="1" baseline="-25000">
                              <a:latin typeface="Cambria Math" panose="02040503050406030204" pitchFamily="18" charset="0"/>
                            </a:rPr>
                            <m:t>𝑡</m:t>
                          </m:r>
                          <m:r>
                            <a:rPr lang="en-US" sz="1800" b="0" i="1">
                              <a:latin typeface="Cambria Math" panose="02040503050406030204" pitchFamily="18" charset="0"/>
                            </a:rPr>
                            <m:t> −</m:t>
                          </m:r>
                          <m:r>
                            <a:rPr lang="en-US" sz="1800" b="0" i="1">
                              <a:latin typeface="Cambria Math" panose="02040503050406030204" pitchFamily="18" charset="0"/>
                            </a:rPr>
                            <m:t>𝐶𝑡</m:t>
                          </m:r>
                        </m:num>
                        <m:den>
                          <m:r>
                            <a:rPr lang="en-US" sz="1800" b="0" i="1">
                              <a:latin typeface="Cambria Math" panose="02040503050406030204" pitchFamily="18" charset="0"/>
                            </a:rPr>
                            <m:t>(1+</m:t>
                          </m:r>
                          <m:r>
                            <a:rPr lang="en-US" sz="1800" b="0" i="1">
                              <a:latin typeface="Cambria Math" panose="02040503050406030204" pitchFamily="18" charset="0"/>
                            </a:rPr>
                            <m:t>𝑟</m:t>
                          </m:r>
                          <m:r>
                            <a:rPr lang="en-US" sz="1800" b="0" i="1">
                              <a:latin typeface="Cambria Math" panose="02040503050406030204" pitchFamily="18" charset="0"/>
                            </a:rPr>
                            <m:t>)</m:t>
                          </m:r>
                          <m:r>
                            <a:rPr lang="en-US" sz="1800" b="0" i="1" baseline="30000">
                              <a:latin typeface="Cambria Math" panose="02040503050406030204" pitchFamily="18" charset="0"/>
                            </a:rPr>
                            <m:t>𝑡</m:t>
                          </m:r>
                        </m:den>
                      </m:f>
                    </m:e>
                  </m:nary>
                </m:oMath>
              </a14:m>
              <a:r>
                <a:rPr lang="en-US" sz="1800" i="1">
                  <a:latin typeface="Goudy Old Style" panose="02020502050305020303" pitchFamily="18" charset="77"/>
                </a:rPr>
                <a:t> - C</a:t>
              </a:r>
              <a:r>
                <a:rPr lang="en-US" sz="1800" i="1" baseline="-25000">
                  <a:latin typeface="Goudy Old Style" panose="02020502050305020303" pitchFamily="18" charset="77"/>
                </a:rPr>
                <a:t>0</a:t>
              </a:r>
            </a:p>
          </xdr:txBody>
        </xdr:sp>
      </mc:Choice>
      <mc:Fallback xmlns="">
        <xdr:sp macro="" textlink="">
          <xdr:nvSpPr>
            <xdr:cNvPr id="9" name="TextBox 8">
              <a:extLst>
                <a:ext uri="{FF2B5EF4-FFF2-40B4-BE49-F238E27FC236}">
                  <a16:creationId xmlns:a16="http://schemas.microsoft.com/office/drawing/2014/main" id="{016121F0-08F7-8185-E232-3ABF042B4E04}"/>
                </a:ext>
              </a:extLst>
            </xdr:cNvPr>
            <xdr:cNvSpPr txBox="1"/>
          </xdr:nvSpPr>
          <xdr:spPr>
            <a:xfrm>
              <a:off x="1143000" y="1689099"/>
              <a:ext cx="2379134" cy="4306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i="1">
                  <a:latin typeface="Goudy Old Style" panose="02020502050305020303" pitchFamily="18" charset="77"/>
                </a:rPr>
                <a:t>NPV = </a:t>
              </a:r>
              <a:r>
                <a:rPr lang="en-US" sz="1800" i="0">
                  <a:latin typeface="Cambria Math" panose="02040503050406030204" pitchFamily="18" charset="0"/>
                </a:rPr>
                <a:t>∑24_</a:t>
              </a:r>
              <a:r>
                <a:rPr lang="en-US" sz="1800" b="0" i="0">
                  <a:latin typeface="Cambria Math" panose="02040503050406030204" pitchFamily="18" charset="0"/>
                </a:rPr>
                <a:t>0^𝑡▒(𝑅</a:t>
              </a:r>
              <a:r>
                <a:rPr lang="en-US" sz="1800" b="0" i="0" baseline="-25000">
                  <a:latin typeface="Cambria Math" panose="02040503050406030204" pitchFamily="18" charset="0"/>
                </a:rPr>
                <a:t>𝑡</a:t>
              </a:r>
              <a:r>
                <a:rPr lang="en-US" sz="1800" b="0" i="0">
                  <a:latin typeface="Cambria Math" panose="02040503050406030204" pitchFamily="18" charset="0"/>
                </a:rPr>
                <a:t> −𝐶</a:t>
              </a:r>
              <a:r>
                <a:rPr lang="en-US" sz="1800" b="0" i="0" baseline="-25000">
                  <a:latin typeface="Cambria Math" panose="02040503050406030204" pitchFamily="18" charset="0"/>
                </a:rPr>
                <a:t>𝑡)/(</a:t>
              </a:r>
              <a:r>
                <a:rPr lang="en-US" sz="1800" b="0" i="0">
                  <a:latin typeface="Cambria Math" panose="02040503050406030204" pitchFamily="18" charset="0"/>
                </a:rPr>
                <a:t>(1+𝑟)</a:t>
              </a:r>
              <a:r>
                <a:rPr lang="en-US" sz="1800" b="0" i="0" baseline="30000">
                  <a:latin typeface="Cambria Math" panose="02040503050406030204" pitchFamily="18" charset="0"/>
                </a:rPr>
                <a:t>𝑡)</a:t>
              </a:r>
              <a:r>
                <a:rPr lang="en-US" sz="1800" i="1">
                  <a:latin typeface="Goudy Old Style" panose="02020502050305020303" pitchFamily="18" charset="77"/>
                </a:rPr>
                <a:t> - C</a:t>
              </a:r>
              <a:r>
                <a:rPr lang="en-US" sz="1800" i="1" baseline="-25000">
                  <a:latin typeface="Goudy Old Style" panose="02020502050305020303" pitchFamily="18" charset="77"/>
                </a:rPr>
                <a:t>0</a:t>
              </a:r>
            </a:p>
          </xdr:txBody>
        </xdr:sp>
      </mc:Fallback>
    </mc:AlternateContent>
    <xdr:clientData/>
  </xdr:oneCellAnchor>
  <xdr:twoCellAnchor>
    <xdr:from>
      <xdr:col>6</xdr:col>
      <xdr:colOff>262466</xdr:colOff>
      <xdr:row>4</xdr:row>
      <xdr:rowOff>50800</xdr:rowOff>
    </xdr:from>
    <xdr:to>
      <xdr:col>14</xdr:col>
      <xdr:colOff>414867</xdr:colOff>
      <xdr:row>41</xdr:row>
      <xdr:rowOff>110067</xdr:rowOff>
    </xdr:to>
    <xdr:sp macro="" textlink="">
      <xdr:nvSpPr>
        <xdr:cNvPr id="10" name="TextBox 9">
          <a:extLst>
            <a:ext uri="{FF2B5EF4-FFF2-40B4-BE49-F238E27FC236}">
              <a16:creationId xmlns:a16="http://schemas.microsoft.com/office/drawing/2014/main" id="{456258FE-7A91-9D00-D0E4-838A0BC51EB8}"/>
            </a:ext>
          </a:extLst>
        </xdr:cNvPr>
        <xdr:cNvSpPr txBox="1"/>
      </xdr:nvSpPr>
      <xdr:spPr>
        <a:xfrm>
          <a:off x="7611533" y="931333"/>
          <a:ext cx="6790267" cy="8009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entury Gothic" panose="020B0502020202020204" pitchFamily="34" charset="0"/>
            </a:rPr>
            <a:t>CAGR</a:t>
          </a:r>
          <a:r>
            <a:rPr lang="en-US" sz="1100">
              <a:latin typeface="Century Gothic" panose="020B0502020202020204" pitchFamily="34" charset="0"/>
            </a:rPr>
            <a:t> = </a:t>
          </a:r>
          <a:r>
            <a:rPr lang="en-US" sz="1100" b="1">
              <a:latin typeface="Century Gothic" panose="020B0502020202020204" pitchFamily="34" charset="0"/>
            </a:rPr>
            <a:t>Compound Annual Growth Rate</a:t>
          </a:r>
          <a:r>
            <a:rPr lang="en-US" sz="1100">
              <a:latin typeface="Century Gothic" panose="020B0502020202020204" pitchFamily="34" charset="0"/>
            </a:rPr>
            <a:t>; measures</a:t>
          </a:r>
          <a:r>
            <a:rPr lang="en-US" sz="1100" baseline="0">
              <a:latin typeface="Century Gothic" panose="020B0502020202020204" pitchFamily="34" charset="0"/>
            </a:rPr>
            <a:t> the annual return of an investment over time.   Uses starting and ending values to project an estimated annual growth rate.</a:t>
          </a:r>
        </a:p>
        <a:p>
          <a:endParaRPr lang="en-US" sz="1100" baseline="0">
            <a:latin typeface="Century Gothic" panose="020B0502020202020204" pitchFamily="34" charset="0"/>
          </a:endParaRPr>
        </a:p>
        <a:p>
          <a:r>
            <a:rPr lang="en-US" sz="1400" b="1" baseline="0">
              <a:latin typeface="Century Gothic" panose="020B0502020202020204" pitchFamily="34" charset="0"/>
            </a:rPr>
            <a:t>IRR</a:t>
          </a:r>
          <a:r>
            <a:rPr lang="en-US" sz="1100" baseline="0">
              <a:latin typeface="Century Gothic" panose="020B0502020202020204" pitchFamily="34" charset="0"/>
            </a:rPr>
            <a:t> =  </a:t>
          </a:r>
          <a:r>
            <a:rPr lang="en-US" sz="1100" b="1" baseline="0">
              <a:latin typeface="Century Gothic" panose="020B0502020202020204" pitchFamily="34" charset="0"/>
            </a:rPr>
            <a:t>Internal Rate of Return</a:t>
          </a:r>
          <a:r>
            <a:rPr lang="en-US" sz="1100" baseline="0">
              <a:latin typeface="Century Gothic" panose="020B0502020202020204" pitchFamily="34" charset="0"/>
            </a:rPr>
            <a:t>; a metric used in finanacial analysis to estmate the profitability of investments.  It is the figure that, when used as the "discount rate" in the NPV formula, returns an NPV of zero.</a:t>
          </a:r>
        </a:p>
        <a:p>
          <a:endParaRPr lang="en-US" sz="1100" baseline="0">
            <a:latin typeface="Century Gothic" panose="020B0502020202020204" pitchFamily="34" charset="0"/>
          </a:endParaRPr>
        </a:p>
        <a:p>
          <a:r>
            <a:rPr lang="en-US" sz="1400" b="1" baseline="0">
              <a:latin typeface="Century Gothic" panose="020B0502020202020204" pitchFamily="34" charset="0"/>
            </a:rPr>
            <a:t>NPV</a:t>
          </a:r>
          <a:r>
            <a:rPr lang="en-US" sz="1100" baseline="0">
              <a:latin typeface="Century Gothic" panose="020B0502020202020204" pitchFamily="34" charset="0"/>
            </a:rPr>
            <a:t> = </a:t>
          </a:r>
          <a:r>
            <a:rPr lang="en-US" sz="1100" b="1" baseline="0">
              <a:latin typeface="Century Gothic" panose="020B0502020202020204" pitchFamily="34" charset="0"/>
            </a:rPr>
            <a:t>Net Present Value</a:t>
          </a:r>
          <a:r>
            <a:rPr lang="en-US" sz="1100" baseline="0">
              <a:latin typeface="Century Gothic" panose="020B0502020202020204" pitchFamily="34" charset="0"/>
            </a:rPr>
            <a:t>; a metric used to capture the total value of an investment opportunity.  "Today's value of the expected capital costs".</a:t>
          </a:r>
        </a:p>
        <a:p>
          <a:endParaRPr lang="en-US" sz="1100" baseline="0">
            <a:latin typeface="Century Gothic" panose="020B0502020202020204" pitchFamily="34" charset="0"/>
          </a:endParaRPr>
        </a:p>
        <a:p>
          <a:r>
            <a:rPr lang="en-US" sz="1400" b="1">
              <a:latin typeface="Century Gothic" panose="020B0502020202020204" pitchFamily="34" charset="0"/>
            </a:rPr>
            <a:t>Payback Period </a:t>
          </a:r>
          <a:r>
            <a:rPr lang="en-US" sz="1100">
              <a:latin typeface="Century Gothic" panose="020B0502020202020204" pitchFamily="34" charset="0"/>
            </a:rPr>
            <a:t>= refers to the amount of time it takes to recover</a:t>
          </a:r>
          <a:r>
            <a:rPr lang="en-US" sz="1100" baseline="0">
              <a:latin typeface="Century Gothic" panose="020B0502020202020204" pitchFamily="34" charset="0"/>
            </a:rPr>
            <a:t> the costs of an investment.</a:t>
          </a:r>
        </a:p>
        <a:p>
          <a:endParaRPr lang="en-US" sz="1100" baseline="0">
            <a:latin typeface="Century Gothic" panose="020B0502020202020204" pitchFamily="34" charset="0"/>
          </a:endParaRPr>
        </a:p>
        <a:p>
          <a:r>
            <a:rPr lang="en-US" sz="1400" b="1">
              <a:latin typeface="Century Gothic" panose="020B0502020202020204" pitchFamily="34" charset="0"/>
            </a:rPr>
            <a:t>ROI = Return on Investment</a:t>
          </a:r>
          <a:r>
            <a:rPr lang="en-US" sz="1100">
              <a:latin typeface="Century Gothic" panose="020B0502020202020204" pitchFamily="34" charset="0"/>
            </a:rPr>
            <a:t>.   =     a ratio of the gain or cost of an investment to the net returns of the investment</a:t>
          </a:r>
        </a:p>
        <a:p>
          <a:endParaRPr lang="en-US" sz="1100">
            <a:latin typeface="Century Gothic" panose="020B0502020202020204" pitchFamily="34" charset="0"/>
          </a:endParaRPr>
        </a:p>
      </xdr:txBody>
    </xdr:sp>
    <xdr:clientData/>
  </xdr:twoCellAnchor>
  <xdr:oneCellAnchor>
    <xdr:from>
      <xdr:col>1</xdr:col>
      <xdr:colOff>402167</xdr:colOff>
      <xdr:row>19</xdr:row>
      <xdr:rowOff>4233</xdr:rowOff>
    </xdr:from>
    <xdr:ext cx="2815167" cy="529167"/>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84D57594-2730-C078-689E-7FEBCBD4791B}"/>
                </a:ext>
              </a:extLst>
            </xdr:cNvPr>
            <xdr:cNvSpPr txBox="1"/>
          </xdr:nvSpPr>
          <xdr:spPr>
            <a:xfrm>
              <a:off x="1231900" y="4364566"/>
              <a:ext cx="2815167" cy="529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n-US" sz="1600" b="0" i="1">
                      <a:latin typeface="Cambria Math" panose="02040503050406030204" pitchFamily="18" charset="0"/>
                    </a:rPr>
                    <m:t>𝑅𝑂𝐼</m:t>
                  </m:r>
                  <m:r>
                    <a:rPr lang="en-US" sz="1600" b="0" i="1">
                      <a:latin typeface="Cambria Math" panose="02040503050406030204" pitchFamily="18" charset="0"/>
                    </a:rPr>
                    <m:t>= </m:t>
                  </m:r>
                  <m:f>
                    <m:fPr>
                      <m:ctrlPr>
                        <a:rPr lang="en-US" sz="1600" b="0" i="1">
                          <a:latin typeface="Cambria Math" panose="02040503050406030204" pitchFamily="18" charset="0"/>
                        </a:rPr>
                      </m:ctrlPr>
                    </m:fPr>
                    <m:num>
                      <m:r>
                        <a:rPr lang="en-US" sz="1600" b="0" i="1">
                          <a:latin typeface="Cambria Math" panose="02040503050406030204" pitchFamily="18" charset="0"/>
                        </a:rPr>
                        <m:t>𝐹𝑉𝐼</m:t>
                      </m:r>
                      <m:r>
                        <a:rPr lang="en-US" sz="1600" b="0" i="1">
                          <a:latin typeface="Cambria Math" panose="02040503050406030204" pitchFamily="18" charset="0"/>
                        </a:rPr>
                        <m:t> −</m:t>
                      </m:r>
                      <m:r>
                        <a:rPr lang="en-US" sz="1600" b="0" i="1">
                          <a:latin typeface="Cambria Math" panose="02040503050406030204" pitchFamily="18" charset="0"/>
                        </a:rPr>
                        <m:t>𝐼𝑉𝐼</m:t>
                      </m:r>
                    </m:num>
                    <m:den>
                      <m:r>
                        <a:rPr lang="en-US" sz="1600" b="0" i="1">
                          <a:latin typeface="Cambria Math" panose="02040503050406030204" pitchFamily="18" charset="0"/>
                        </a:rPr>
                        <m:t>𝐶𝑜𝑠𝑡</m:t>
                      </m:r>
                      <m:r>
                        <a:rPr lang="en-US" sz="1600" b="0" i="1">
                          <a:latin typeface="Cambria Math" panose="02040503050406030204" pitchFamily="18" charset="0"/>
                        </a:rPr>
                        <m:t> </m:t>
                      </m:r>
                      <m:r>
                        <a:rPr lang="en-US" sz="1600" b="0" i="1">
                          <a:latin typeface="Cambria Math" panose="02040503050406030204" pitchFamily="18" charset="0"/>
                        </a:rPr>
                        <m:t>𝑜𝑓</m:t>
                      </m:r>
                      <m:r>
                        <a:rPr lang="en-US" sz="1600" b="0" i="1">
                          <a:latin typeface="Cambria Math" panose="02040503050406030204" pitchFamily="18" charset="0"/>
                        </a:rPr>
                        <m:t> </m:t>
                      </m:r>
                      <m:r>
                        <a:rPr lang="en-US" sz="1600" b="0" i="1">
                          <a:latin typeface="Cambria Math" panose="02040503050406030204" pitchFamily="18" charset="0"/>
                        </a:rPr>
                        <m:t>𝐼𝑛𝑣𝑒𝑠𝑡𝑚𝑒𝑛𝑡</m:t>
                      </m:r>
                    </m:den>
                  </m:f>
                </m:oMath>
              </a14:m>
              <a:r>
                <a:rPr lang="en-US" sz="1600">
                  <a:latin typeface="Goudy Old Style" panose="02020502050305020303" pitchFamily="18" charset="77"/>
                </a:rPr>
                <a:t> x 100%</a:t>
              </a:r>
            </a:p>
          </xdr:txBody>
        </xdr:sp>
      </mc:Choice>
      <mc:Fallback xmlns="">
        <xdr:sp macro="" textlink="">
          <xdr:nvSpPr>
            <xdr:cNvPr id="11" name="TextBox 10">
              <a:extLst>
                <a:ext uri="{FF2B5EF4-FFF2-40B4-BE49-F238E27FC236}">
                  <a16:creationId xmlns:a16="http://schemas.microsoft.com/office/drawing/2014/main" id="{84D57594-2730-C078-689E-7FEBCBD4791B}"/>
                </a:ext>
              </a:extLst>
            </xdr:cNvPr>
            <xdr:cNvSpPr txBox="1"/>
          </xdr:nvSpPr>
          <xdr:spPr>
            <a:xfrm>
              <a:off x="1231900" y="4364566"/>
              <a:ext cx="2815167" cy="529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600" b="0" i="0">
                  <a:latin typeface="Cambria Math" panose="02040503050406030204" pitchFamily="18" charset="0"/>
                </a:rPr>
                <a:t>𝑅𝑂𝐼=  (𝐹𝑉𝐼 −𝐼𝑉𝐼)/(𝐶𝑜𝑠𝑡 𝑜𝑓 𝐼𝑛𝑣𝑒𝑠𝑡𝑚𝑒𝑛𝑡)</a:t>
              </a:r>
              <a:r>
                <a:rPr lang="en-US" sz="1600">
                  <a:latin typeface="Goudy Old Style" panose="02020502050305020303" pitchFamily="18" charset="77"/>
                </a:rPr>
                <a:t> x 100%</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444499</xdr:colOff>
      <xdr:row>4</xdr:row>
      <xdr:rowOff>7272</xdr:rowOff>
    </xdr:from>
    <xdr:to>
      <xdr:col>11</xdr:col>
      <xdr:colOff>1000125</xdr:colOff>
      <xdr:row>34</xdr:row>
      <xdr:rowOff>250797</xdr:rowOff>
    </xdr:to>
    <xdr:pic>
      <xdr:nvPicPr>
        <xdr:cNvPr id="2" name="Picture 1">
          <a:extLst>
            <a:ext uri="{FF2B5EF4-FFF2-40B4-BE49-F238E27FC236}">
              <a16:creationId xmlns:a16="http://schemas.microsoft.com/office/drawing/2014/main" id="{ADE05EF0-D637-E38C-770D-BACA4890C5C2}"/>
            </a:ext>
          </a:extLst>
        </xdr:cNvPr>
        <xdr:cNvPicPr>
          <a:picLocks noChangeAspect="1"/>
        </xdr:cNvPicPr>
      </xdr:nvPicPr>
      <xdr:blipFill>
        <a:blip xmlns:r="http://schemas.openxmlformats.org/officeDocument/2006/relationships" r:embed="rId1"/>
        <a:stretch>
          <a:fillRect/>
        </a:stretch>
      </xdr:blipFill>
      <xdr:spPr>
        <a:xfrm rot="16200000">
          <a:off x="2116612" y="398909"/>
          <a:ext cx="6291900" cy="96361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524932</xdr:colOff>
      <xdr:row>29</xdr:row>
      <xdr:rowOff>198116</xdr:rowOff>
    </xdr:from>
    <xdr:to>
      <xdr:col>11</xdr:col>
      <xdr:colOff>821400</xdr:colOff>
      <xdr:row>50</xdr:row>
      <xdr:rowOff>211667</xdr:rowOff>
    </xdr:to>
    <xdr:pic>
      <xdr:nvPicPr>
        <xdr:cNvPr id="2" name="Picture 1">
          <a:extLst>
            <a:ext uri="{FF2B5EF4-FFF2-40B4-BE49-F238E27FC236}">
              <a16:creationId xmlns:a16="http://schemas.microsoft.com/office/drawing/2014/main" id="{2CF10C8F-13A7-005F-D2C2-8CD73D61AEBB}"/>
            </a:ext>
          </a:extLst>
        </xdr:cNvPr>
        <xdr:cNvPicPr>
          <a:picLocks noChangeAspect="1"/>
        </xdr:cNvPicPr>
      </xdr:nvPicPr>
      <xdr:blipFill>
        <a:blip xmlns:r="http://schemas.openxmlformats.org/officeDocument/2006/relationships" r:embed="rId1"/>
        <a:stretch>
          <a:fillRect/>
        </a:stretch>
      </xdr:blipFill>
      <xdr:spPr>
        <a:xfrm>
          <a:off x="524932" y="7851983"/>
          <a:ext cx="9178001" cy="51866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70</xdr:row>
      <xdr:rowOff>97367</xdr:rowOff>
    </xdr:from>
    <xdr:to>
      <xdr:col>20</xdr:col>
      <xdr:colOff>25400</xdr:colOff>
      <xdr:row>116</xdr:row>
      <xdr:rowOff>46567</xdr:rowOff>
    </xdr:to>
    <xdr:pic>
      <xdr:nvPicPr>
        <xdr:cNvPr id="2" name="Picture 1">
          <a:extLst>
            <a:ext uri="{FF2B5EF4-FFF2-40B4-BE49-F238E27FC236}">
              <a16:creationId xmlns:a16="http://schemas.microsoft.com/office/drawing/2014/main" id="{78626814-8B6E-AFCE-FE50-BE1DC1E00C7E}"/>
            </a:ext>
          </a:extLst>
        </xdr:cNvPr>
        <xdr:cNvPicPr>
          <a:picLocks noChangeAspect="1"/>
        </xdr:cNvPicPr>
      </xdr:nvPicPr>
      <xdr:blipFill rotWithShape="1">
        <a:blip xmlns:r="http://schemas.openxmlformats.org/officeDocument/2006/relationships" r:embed="rId1"/>
        <a:srcRect l="20283" t="17278" r="6158" b="6073"/>
        <a:stretch/>
      </xdr:blipFill>
      <xdr:spPr>
        <a:xfrm>
          <a:off x="0" y="14321367"/>
          <a:ext cx="16620067" cy="9296400"/>
        </a:xfrm>
        <a:prstGeom prst="rect">
          <a:avLst/>
        </a:prstGeom>
      </xdr:spPr>
    </xdr:pic>
    <xdr:clientData/>
  </xdr:twoCellAnchor>
  <xdr:twoCellAnchor editAs="oneCell">
    <xdr:from>
      <xdr:col>0</xdr:col>
      <xdr:colOff>0</xdr:colOff>
      <xdr:row>0</xdr:row>
      <xdr:rowOff>0</xdr:rowOff>
    </xdr:from>
    <xdr:to>
      <xdr:col>24</xdr:col>
      <xdr:colOff>395118</xdr:colOff>
      <xdr:row>68</xdr:row>
      <xdr:rowOff>135466</xdr:rowOff>
    </xdr:to>
    <xdr:pic>
      <xdr:nvPicPr>
        <xdr:cNvPr id="3" name="Picture 2">
          <a:extLst>
            <a:ext uri="{FF2B5EF4-FFF2-40B4-BE49-F238E27FC236}">
              <a16:creationId xmlns:a16="http://schemas.microsoft.com/office/drawing/2014/main" id="{FFBBEB64-1404-E74A-A6E5-DFC00386849A}"/>
            </a:ext>
          </a:extLst>
        </xdr:cNvPr>
        <xdr:cNvPicPr>
          <a:picLocks noChangeAspect="1"/>
        </xdr:cNvPicPr>
      </xdr:nvPicPr>
      <xdr:blipFill>
        <a:blip xmlns:r="http://schemas.openxmlformats.org/officeDocument/2006/relationships" r:embed="rId2"/>
        <a:stretch>
          <a:fillRect/>
        </a:stretch>
      </xdr:blipFill>
      <xdr:spPr>
        <a:xfrm rot="16200000">
          <a:off x="3177826" y="-3177826"/>
          <a:ext cx="13953066" cy="2030871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13</xdr:col>
      <xdr:colOff>375646</xdr:colOff>
      <xdr:row>38</xdr:row>
      <xdr:rowOff>101600</xdr:rowOff>
    </xdr:to>
    <xdr:pic>
      <xdr:nvPicPr>
        <xdr:cNvPr id="2" name="Picture 1">
          <a:extLst>
            <a:ext uri="{FF2B5EF4-FFF2-40B4-BE49-F238E27FC236}">
              <a16:creationId xmlns:a16="http://schemas.microsoft.com/office/drawing/2014/main" id="{B6C4BFEF-0B1D-13B9-DA25-EBCFCBD3487C}"/>
            </a:ext>
          </a:extLst>
        </xdr:cNvPr>
        <xdr:cNvPicPr>
          <a:picLocks noChangeAspect="1"/>
        </xdr:cNvPicPr>
      </xdr:nvPicPr>
      <xdr:blipFill>
        <a:blip xmlns:r="http://schemas.openxmlformats.org/officeDocument/2006/relationships" r:embed="rId1"/>
        <a:stretch>
          <a:fillRect/>
        </a:stretch>
      </xdr:blipFill>
      <xdr:spPr>
        <a:xfrm>
          <a:off x="25400" y="0"/>
          <a:ext cx="11081746" cy="7823200"/>
        </a:xfrm>
        <a:prstGeom prst="rect">
          <a:avLst/>
        </a:prstGeom>
      </xdr:spPr>
    </xdr:pic>
    <xdr:clientData/>
  </xdr:twoCellAnchor>
  <xdr:twoCellAnchor editAs="oneCell">
    <xdr:from>
      <xdr:col>0</xdr:col>
      <xdr:colOff>0</xdr:colOff>
      <xdr:row>38</xdr:row>
      <xdr:rowOff>152400</xdr:rowOff>
    </xdr:from>
    <xdr:to>
      <xdr:col>13</xdr:col>
      <xdr:colOff>368235</xdr:colOff>
      <xdr:row>77</xdr:row>
      <xdr:rowOff>63500</xdr:rowOff>
    </xdr:to>
    <xdr:pic>
      <xdr:nvPicPr>
        <xdr:cNvPr id="3" name="Picture 2">
          <a:extLst>
            <a:ext uri="{FF2B5EF4-FFF2-40B4-BE49-F238E27FC236}">
              <a16:creationId xmlns:a16="http://schemas.microsoft.com/office/drawing/2014/main" id="{96F697B5-63B5-53A8-8A6F-7AC916FB4E63}"/>
            </a:ext>
          </a:extLst>
        </xdr:cNvPr>
        <xdr:cNvPicPr>
          <a:picLocks noChangeAspect="1"/>
        </xdr:cNvPicPr>
      </xdr:nvPicPr>
      <xdr:blipFill>
        <a:blip xmlns:r="http://schemas.openxmlformats.org/officeDocument/2006/relationships" r:embed="rId2"/>
        <a:stretch>
          <a:fillRect/>
        </a:stretch>
      </xdr:blipFill>
      <xdr:spPr>
        <a:xfrm>
          <a:off x="0" y="7874000"/>
          <a:ext cx="11099735" cy="7835900"/>
        </a:xfrm>
        <a:prstGeom prst="rect">
          <a:avLst/>
        </a:prstGeom>
      </xdr:spPr>
    </xdr:pic>
    <xdr:clientData/>
  </xdr:twoCellAnchor>
  <xdr:twoCellAnchor editAs="oneCell">
    <xdr:from>
      <xdr:col>0</xdr:col>
      <xdr:colOff>0</xdr:colOff>
      <xdr:row>77</xdr:row>
      <xdr:rowOff>50800</xdr:rowOff>
    </xdr:from>
    <xdr:to>
      <xdr:col>13</xdr:col>
      <xdr:colOff>368234</xdr:colOff>
      <xdr:row>115</xdr:row>
      <xdr:rowOff>165100</xdr:rowOff>
    </xdr:to>
    <xdr:pic>
      <xdr:nvPicPr>
        <xdr:cNvPr id="4" name="Picture 3">
          <a:extLst>
            <a:ext uri="{FF2B5EF4-FFF2-40B4-BE49-F238E27FC236}">
              <a16:creationId xmlns:a16="http://schemas.microsoft.com/office/drawing/2014/main" id="{6891749E-7432-1415-0255-DC315A7EE7A1}"/>
            </a:ext>
          </a:extLst>
        </xdr:cNvPr>
        <xdr:cNvPicPr>
          <a:picLocks noChangeAspect="1"/>
        </xdr:cNvPicPr>
      </xdr:nvPicPr>
      <xdr:blipFill>
        <a:blip xmlns:r="http://schemas.openxmlformats.org/officeDocument/2006/relationships" r:embed="rId3"/>
        <a:stretch>
          <a:fillRect/>
        </a:stretch>
      </xdr:blipFill>
      <xdr:spPr>
        <a:xfrm>
          <a:off x="0" y="15697200"/>
          <a:ext cx="11099734" cy="78359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12700</xdr:colOff>
      <xdr:row>1</xdr:row>
      <xdr:rowOff>0</xdr:rowOff>
    </xdr:from>
    <xdr:to>
      <xdr:col>10</xdr:col>
      <xdr:colOff>812800</xdr:colOff>
      <xdr:row>43</xdr:row>
      <xdr:rowOff>127000</xdr:rowOff>
    </xdr:to>
    <xdr:sp macro="" textlink="">
      <xdr:nvSpPr>
        <xdr:cNvPr id="2" name="TextBox 1">
          <a:extLst>
            <a:ext uri="{FF2B5EF4-FFF2-40B4-BE49-F238E27FC236}">
              <a16:creationId xmlns:a16="http://schemas.microsoft.com/office/drawing/2014/main" id="{1ED3CB1A-4371-74FF-078B-9D344F711247}"/>
            </a:ext>
          </a:extLst>
        </xdr:cNvPr>
        <xdr:cNvSpPr txBox="1"/>
      </xdr:nvSpPr>
      <xdr:spPr>
        <a:xfrm>
          <a:off x="838200" y="203200"/>
          <a:ext cx="15659100" cy="866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Century Gothic" panose="020B0502020202020204" pitchFamily="34" charset="0"/>
              <a:ea typeface="+mn-ea"/>
              <a:cs typeface="+mn-cs"/>
            </a:rPr>
            <a:t>We are assisting planners in developing new projects, and will offer them tools. How will we help them calculate the profitability of a Heat Reuse Project?</a:t>
          </a:r>
        </a:p>
        <a:p>
          <a:r>
            <a:rPr lang="en-US" sz="1200" b="0" i="0" u="none" strike="noStrike">
              <a:solidFill>
                <a:schemeClr val="dk1"/>
              </a:solidFill>
              <a:effectLst/>
              <a:latin typeface="Century Gothic" panose="020B0502020202020204" pitchFamily="34" charset="0"/>
              <a:ea typeface="+mn-ea"/>
              <a:cs typeface="+mn-cs"/>
            </a:rPr>
            <a:t>Assisting planners in evaluating the profitability of a Heat Reuse Project involves providing tools and methodologies for analyzing both the costs and revenues associated with such initiatives. The profitability analysis should encompass initial investment costs, operational costs, savings, and potential revenue streams from the sale or use of recovered heat. Here's how you can help planners calculate the profitability: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1. Initial Investment Costs</a:t>
          </a:r>
        </a:p>
        <a:p>
          <a:r>
            <a:rPr lang="en-US" sz="1200" b="1" i="0" u="none" strike="noStrike">
              <a:solidFill>
                <a:schemeClr val="dk1"/>
              </a:solidFill>
              <a:effectLst/>
              <a:latin typeface="Century Gothic" panose="020B0502020202020204" pitchFamily="34" charset="0"/>
              <a:ea typeface="+mn-ea"/>
              <a:cs typeface="+mn-cs"/>
            </a:rPr>
            <a:t>Infrastructure Costs</a:t>
          </a:r>
          <a:r>
            <a:rPr lang="en-US" sz="1200" b="0" i="0" u="none" strike="noStrike">
              <a:solidFill>
                <a:schemeClr val="dk1"/>
              </a:solidFill>
              <a:effectLst/>
              <a:latin typeface="Century Gothic" panose="020B0502020202020204" pitchFamily="34" charset="0"/>
              <a:ea typeface="+mn-ea"/>
              <a:cs typeface="+mn-cs"/>
            </a:rPr>
            <a:t>: Costs associated with retrofitting existing systems or installing new heat recovery and transfer equipment.</a:t>
          </a:r>
        </a:p>
        <a:p>
          <a:r>
            <a:rPr lang="en-US" sz="1200" b="1" i="0" u="none" strike="noStrike">
              <a:solidFill>
                <a:schemeClr val="dk1"/>
              </a:solidFill>
              <a:effectLst/>
              <a:latin typeface="Century Gothic" panose="020B0502020202020204" pitchFamily="34" charset="0"/>
              <a:ea typeface="+mn-ea"/>
              <a:cs typeface="+mn-cs"/>
            </a:rPr>
            <a:t>Design and Engineering Costs</a:t>
          </a:r>
          <a:r>
            <a:rPr lang="en-US" sz="1200" b="0" i="0" u="none" strike="noStrike">
              <a:solidFill>
                <a:schemeClr val="dk1"/>
              </a:solidFill>
              <a:effectLst/>
              <a:latin typeface="Century Gothic" panose="020B0502020202020204" pitchFamily="34" charset="0"/>
              <a:ea typeface="+mn-ea"/>
              <a:cs typeface="+mn-cs"/>
            </a:rPr>
            <a:t>: Expenses for professional services including feasibility studies, engineering design, and project management.</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2. Operational Costs</a:t>
          </a:r>
        </a:p>
        <a:p>
          <a:r>
            <a:rPr lang="en-US" sz="1200" b="1" i="0" u="none" strike="noStrike">
              <a:solidFill>
                <a:schemeClr val="dk1"/>
              </a:solidFill>
              <a:effectLst/>
              <a:latin typeface="Century Gothic" panose="020B0502020202020204" pitchFamily="34" charset="0"/>
              <a:ea typeface="+mn-ea"/>
              <a:cs typeface="+mn-cs"/>
            </a:rPr>
            <a:t>Maintenance Costs</a:t>
          </a:r>
          <a:r>
            <a:rPr lang="en-US" sz="1200" b="0" i="0" u="none" strike="noStrike">
              <a:solidFill>
                <a:schemeClr val="dk1"/>
              </a:solidFill>
              <a:effectLst/>
              <a:latin typeface="Century Gothic" panose="020B0502020202020204" pitchFamily="34" charset="0"/>
              <a:ea typeface="+mn-ea"/>
              <a:cs typeface="+mn-cs"/>
            </a:rPr>
            <a:t>: Regular maintenance of heat recovery systems and associated infrastructure.</a:t>
          </a:r>
        </a:p>
        <a:p>
          <a:r>
            <a:rPr lang="en-US" sz="1200" b="1" i="0" u="none" strike="noStrike">
              <a:solidFill>
                <a:schemeClr val="dk1"/>
              </a:solidFill>
              <a:effectLst/>
              <a:latin typeface="Century Gothic" panose="020B0502020202020204" pitchFamily="34" charset="0"/>
              <a:ea typeface="+mn-ea"/>
              <a:cs typeface="+mn-cs"/>
            </a:rPr>
            <a:t>Energy Costs</a:t>
          </a:r>
          <a:r>
            <a:rPr lang="en-US" sz="1200" b="0" i="0" u="none" strike="noStrike">
              <a:solidFill>
                <a:schemeClr val="dk1"/>
              </a:solidFill>
              <a:effectLst/>
              <a:latin typeface="Century Gothic" panose="020B0502020202020204" pitchFamily="34" charset="0"/>
              <a:ea typeface="+mn-ea"/>
              <a:cs typeface="+mn-cs"/>
            </a:rPr>
            <a:t>: Additional energy required to operate the heat recovery system, if applicable.</a:t>
          </a:r>
        </a:p>
        <a:p>
          <a:r>
            <a:rPr lang="en-US" sz="1200" b="1" i="0" u="none" strike="noStrike">
              <a:solidFill>
                <a:schemeClr val="dk1"/>
              </a:solidFill>
              <a:effectLst/>
              <a:latin typeface="Century Gothic" panose="020B0502020202020204" pitchFamily="34" charset="0"/>
              <a:ea typeface="+mn-ea"/>
              <a:cs typeface="+mn-cs"/>
            </a:rPr>
            <a:t>Other Operational Expenses</a:t>
          </a:r>
          <a:r>
            <a:rPr lang="en-US" sz="1200" b="0" i="0" u="none" strike="noStrike">
              <a:solidFill>
                <a:schemeClr val="dk1"/>
              </a:solidFill>
              <a:effectLst/>
              <a:latin typeface="Century Gothic" panose="020B0502020202020204" pitchFamily="34" charset="0"/>
              <a:ea typeface="+mn-ea"/>
              <a:cs typeface="+mn-cs"/>
            </a:rPr>
            <a:t>: Costs such as insurance, taxes, and permits related to the heat reuse system.</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3. Savings</a:t>
          </a:r>
        </a:p>
        <a:p>
          <a:r>
            <a:rPr lang="en-US" sz="1200" b="1" i="0" u="none" strike="noStrike">
              <a:solidFill>
                <a:schemeClr val="dk1"/>
              </a:solidFill>
              <a:effectLst/>
              <a:latin typeface="Century Gothic" panose="020B0502020202020204" pitchFamily="34" charset="0"/>
              <a:ea typeface="+mn-ea"/>
              <a:cs typeface="+mn-cs"/>
            </a:rPr>
            <a:t>Energy Savings</a:t>
          </a:r>
          <a:r>
            <a:rPr lang="en-US" sz="1200" b="0" i="0" u="none" strike="noStrike">
              <a:solidFill>
                <a:schemeClr val="dk1"/>
              </a:solidFill>
              <a:effectLst/>
              <a:latin typeface="Century Gothic" panose="020B0502020202020204" pitchFamily="34" charset="0"/>
              <a:ea typeface="+mn-ea"/>
              <a:cs typeface="+mn-cs"/>
            </a:rPr>
            <a:t>: Reduced energy costs from using recovered heat for heating buildings, water, or industrial processes within the data center or in neighboring facilities.</a:t>
          </a:r>
        </a:p>
        <a:p>
          <a:r>
            <a:rPr lang="en-US" sz="1200" b="1" i="0" u="none" strike="noStrike">
              <a:solidFill>
                <a:schemeClr val="dk1"/>
              </a:solidFill>
              <a:effectLst/>
              <a:latin typeface="Century Gothic" panose="020B0502020202020204" pitchFamily="34" charset="0"/>
              <a:ea typeface="+mn-ea"/>
              <a:cs typeface="+mn-cs"/>
            </a:rPr>
            <a:t>Incentives</a:t>
          </a:r>
          <a:r>
            <a:rPr lang="en-US" sz="1200" b="0" i="0" u="none" strike="noStrike">
              <a:solidFill>
                <a:schemeClr val="dk1"/>
              </a:solidFill>
              <a:effectLst/>
              <a:latin typeface="Century Gothic" panose="020B0502020202020204" pitchFamily="34" charset="0"/>
              <a:ea typeface="+mn-ea"/>
              <a:cs typeface="+mn-cs"/>
            </a:rPr>
            <a:t>: Government or utility incentives, grants, or tax breaks for implementing energy efficiency or renewable energy projects.</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4. Revenue Streams</a:t>
          </a:r>
        </a:p>
        <a:p>
          <a:r>
            <a:rPr lang="en-US" sz="1200" b="1" i="0" u="none" strike="noStrike">
              <a:solidFill>
                <a:schemeClr val="dk1"/>
              </a:solidFill>
              <a:effectLst/>
              <a:latin typeface="Century Gothic" panose="020B0502020202020204" pitchFamily="34" charset="0"/>
              <a:ea typeface="+mn-ea"/>
              <a:cs typeface="+mn-cs"/>
            </a:rPr>
            <a:t>Sale of Excess Heat</a:t>
          </a:r>
          <a:r>
            <a:rPr lang="en-US" sz="1200" b="0" i="0" u="none" strike="noStrike">
              <a:solidFill>
                <a:schemeClr val="dk1"/>
              </a:solidFill>
              <a:effectLst/>
              <a:latin typeface="Century Gothic" panose="020B0502020202020204" pitchFamily="34" charset="0"/>
              <a:ea typeface="+mn-ea"/>
              <a:cs typeface="+mn-cs"/>
            </a:rPr>
            <a:t>: Income from selling recovered heat to external parties, such as district heating systems or nearby industrial users.</a:t>
          </a:r>
        </a:p>
        <a:p>
          <a:r>
            <a:rPr lang="en-US" sz="1200" b="1" i="0" u="none" strike="noStrike">
              <a:solidFill>
                <a:schemeClr val="dk1"/>
              </a:solidFill>
              <a:effectLst/>
              <a:latin typeface="Century Gothic" panose="020B0502020202020204" pitchFamily="34" charset="0"/>
              <a:ea typeface="+mn-ea"/>
              <a:cs typeface="+mn-cs"/>
            </a:rPr>
            <a:t>Carbon Credits</a:t>
          </a:r>
          <a:r>
            <a:rPr lang="en-US" sz="1200" b="0" i="0" u="none" strike="noStrike">
              <a:solidFill>
                <a:schemeClr val="dk1"/>
              </a:solidFill>
              <a:effectLst/>
              <a:latin typeface="Century Gothic" panose="020B0502020202020204" pitchFamily="34" charset="0"/>
              <a:ea typeface="+mn-ea"/>
              <a:cs typeface="+mn-cs"/>
            </a:rPr>
            <a:t>: Revenue from carbon offset markets if the project reduces greenhouse gas emissions.</a:t>
          </a:r>
        </a:p>
        <a:p>
          <a:endParaRPr lang="en-US" sz="1200" b="0" i="0" u="none" strike="noStrike">
            <a:solidFill>
              <a:schemeClr val="dk1"/>
            </a:solidFill>
            <a:effectLst/>
            <a:latin typeface="Century Gothic" panose="020B0502020202020204" pitchFamily="34" charset="0"/>
            <a:ea typeface="+mn-ea"/>
            <a:cs typeface="+mn-cs"/>
          </a:endParaRP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Tools and Methodologies for Calculation</a:t>
          </a:r>
        </a:p>
        <a:p>
          <a:r>
            <a:rPr lang="en-US" sz="1200" b="0" i="0" u="none" strike="noStrike">
              <a:solidFill>
                <a:schemeClr val="dk1"/>
              </a:solidFill>
              <a:effectLst/>
              <a:latin typeface="Century Gothic" panose="020B0502020202020204" pitchFamily="34" charset="0"/>
              <a:ea typeface="+mn-ea"/>
              <a:cs typeface="+mn-cs"/>
            </a:rPr>
            <a:t>Economic Models</a:t>
          </a:r>
        </a:p>
        <a:p>
          <a:r>
            <a:rPr lang="en-US" sz="1200" b="1" i="0" u="none" strike="noStrike">
              <a:solidFill>
                <a:schemeClr val="dk1"/>
              </a:solidFill>
              <a:effectLst/>
              <a:latin typeface="Century Gothic" panose="020B0502020202020204" pitchFamily="34" charset="0"/>
              <a:ea typeface="+mn-ea"/>
              <a:cs typeface="+mn-cs"/>
            </a:rPr>
            <a:t>Net Present Value (NPV)</a:t>
          </a:r>
          <a:r>
            <a:rPr lang="en-US" sz="1200" b="0" i="0" u="none" strike="noStrike">
              <a:solidFill>
                <a:schemeClr val="dk1"/>
              </a:solidFill>
              <a:effectLst/>
              <a:latin typeface="Century Gothic" panose="020B0502020202020204" pitchFamily="34" charset="0"/>
              <a:ea typeface="+mn-ea"/>
              <a:cs typeface="+mn-cs"/>
            </a:rPr>
            <a:t>: Calculates the present value of net cash flows (revenues and savings minus costs) over the project's lifetime, discounting future cash flows to account for the time value of money.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Internal Rate of Return (IRR)</a:t>
          </a:r>
          <a:r>
            <a:rPr lang="en-US" sz="1200" b="0" i="0" u="none" strike="noStrike">
              <a:solidFill>
                <a:schemeClr val="dk1"/>
              </a:solidFill>
              <a:effectLst/>
              <a:latin typeface="Century Gothic" panose="020B0502020202020204" pitchFamily="34" charset="0"/>
              <a:ea typeface="+mn-ea"/>
              <a:cs typeface="+mn-cs"/>
            </a:rPr>
            <a:t>: Determines the discount rate at which the NPV of all cash flows (both positive and negative) from a project equals zero, effectively measuring the project's profitability.</a:t>
          </a:r>
        </a:p>
        <a:p>
          <a:endParaRPr lang="en-US" sz="1200" b="0" i="0" u="none" strike="noStrike">
            <a:solidFill>
              <a:schemeClr val="dk1"/>
            </a:solidFill>
            <a:effectLst/>
            <a:latin typeface="Century Gothic" panose="020B0502020202020204" pitchFamily="34" charset="0"/>
            <a:ea typeface="+mn-ea"/>
            <a:cs typeface="+mn-cs"/>
          </a:endParaRPr>
        </a:p>
        <a:p>
          <a:r>
            <a:rPr lang="en-US" sz="1200" b="1" i="0" u="none" strike="noStrike">
              <a:solidFill>
                <a:schemeClr val="dk1"/>
              </a:solidFill>
              <a:effectLst/>
              <a:latin typeface="Century Gothic" panose="020B0502020202020204" pitchFamily="34" charset="0"/>
              <a:ea typeface="+mn-ea"/>
              <a:cs typeface="+mn-cs"/>
            </a:rPr>
            <a:t>Payback Period</a:t>
          </a:r>
          <a:r>
            <a:rPr lang="en-US" sz="1200" b="0" i="0" u="none" strike="noStrike">
              <a:solidFill>
                <a:schemeClr val="dk1"/>
              </a:solidFill>
              <a:effectLst/>
              <a:latin typeface="Century Gothic" panose="020B0502020202020204" pitchFamily="34" charset="0"/>
              <a:ea typeface="+mn-ea"/>
              <a:cs typeface="+mn-cs"/>
            </a:rPr>
            <a:t>: Estimates the time required for the project to recoup its initial investment costs through savings and revenues.</a:t>
          </a:r>
        </a:p>
        <a:p>
          <a:endParaRPr lang="en-US" sz="1200" b="0" i="0" u="none" strike="noStrike">
            <a:solidFill>
              <a:schemeClr val="dk1"/>
            </a:solidFill>
            <a:effectLst/>
            <a:latin typeface="Century Gothic" panose="020B0502020202020204" pitchFamily="34" charset="0"/>
            <a:ea typeface="+mn-ea"/>
            <a:cs typeface="+mn-cs"/>
          </a:endParaRPr>
        </a:p>
        <a:p>
          <a:r>
            <a:rPr lang="en-US" sz="1200" b="0" i="0" u="none" strike="noStrike">
              <a:solidFill>
                <a:schemeClr val="dk1"/>
              </a:solidFill>
              <a:effectLst/>
              <a:latin typeface="Century Gothic" panose="020B0502020202020204" pitchFamily="34" charset="0"/>
              <a:ea typeface="+mn-ea"/>
              <a:cs typeface="+mn-cs"/>
            </a:rPr>
            <a:t>Heat Reuse Specific Tools</a:t>
          </a: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100"/>
        </a:p>
      </xdr:txBody>
    </xdr:sp>
    <xdr:clientData/>
  </xdr:twoCellAnchor>
  <xdr:twoCellAnchor>
    <xdr:from>
      <xdr:col>1</xdr:col>
      <xdr:colOff>0</xdr:colOff>
      <xdr:row>45</xdr:row>
      <xdr:rowOff>0</xdr:rowOff>
    </xdr:from>
    <xdr:to>
      <xdr:col>10</xdr:col>
      <xdr:colOff>812800</xdr:colOff>
      <xdr:row>84</xdr:row>
      <xdr:rowOff>76200</xdr:rowOff>
    </xdr:to>
    <xdr:sp macro="" textlink="">
      <xdr:nvSpPr>
        <xdr:cNvPr id="3" name="TextBox 2">
          <a:extLst>
            <a:ext uri="{FF2B5EF4-FFF2-40B4-BE49-F238E27FC236}">
              <a16:creationId xmlns:a16="http://schemas.microsoft.com/office/drawing/2014/main" id="{7B4149B0-A7F8-D0C6-C736-49C784371B7E}"/>
            </a:ext>
          </a:extLst>
        </xdr:cNvPr>
        <xdr:cNvSpPr txBox="1"/>
      </xdr:nvSpPr>
      <xdr:spPr>
        <a:xfrm>
          <a:off x="1016000" y="9144000"/>
          <a:ext cx="15671800" cy="800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rgbClr val="FF0000"/>
              </a:solidFill>
              <a:effectLst/>
              <a:latin typeface="Century Gothic" panose="020B0502020202020204" pitchFamily="34" charset="0"/>
              <a:ea typeface="+mn-ea"/>
              <a:cs typeface="+mn-cs"/>
            </a:rPr>
            <a:t>To calculate the Net Present Value (NPV) </a:t>
          </a:r>
          <a:r>
            <a:rPr lang="en-US" sz="1200" b="0" i="0" u="none" strike="noStrike">
              <a:solidFill>
                <a:schemeClr val="dk1"/>
              </a:solidFill>
              <a:effectLst/>
              <a:latin typeface="Century Gothic" panose="020B0502020202020204" pitchFamily="34" charset="0"/>
              <a:ea typeface="+mn-ea"/>
              <a:cs typeface="+mn-cs"/>
            </a:rPr>
            <a:t>of a Heat Reuse Project for a client, you'll need detailed information about the project's cash flows over its expected life. This includes both the initial investment costs and the ongoing operational costs and revenues. Here's a breakdown of the specific information needed from the client:</a:t>
          </a:r>
        </a:p>
        <a:p>
          <a:r>
            <a:rPr lang="en-US" sz="1200" b="1" i="0" u="none" strike="noStrike">
              <a:solidFill>
                <a:schemeClr val="dk1"/>
              </a:solidFill>
              <a:effectLst/>
              <a:latin typeface="Century Gothic" panose="020B0502020202020204" pitchFamily="34" charset="0"/>
              <a:ea typeface="+mn-ea"/>
              <a:cs typeface="+mn-cs"/>
            </a:rPr>
            <a:t>Initial Investment Costs</a:t>
          </a:r>
        </a:p>
        <a:p>
          <a:r>
            <a:rPr lang="en-US" sz="1200" b="1" i="0" u="none" strike="noStrike">
              <a:solidFill>
                <a:schemeClr val="dk1"/>
              </a:solidFill>
              <a:effectLst/>
              <a:latin typeface="Century Gothic" panose="020B0502020202020204" pitchFamily="34" charset="0"/>
              <a:ea typeface="+mn-ea"/>
              <a:cs typeface="+mn-cs"/>
            </a:rPr>
            <a:t>Capital Expenditure (CapEx)</a:t>
          </a:r>
          <a:r>
            <a:rPr lang="en-US" sz="1200" b="0" i="0" u="none" strike="noStrike">
              <a:solidFill>
                <a:schemeClr val="dk1"/>
              </a:solidFill>
              <a:effectLst/>
              <a:latin typeface="Century Gothic" panose="020B0502020202020204" pitchFamily="34" charset="0"/>
              <a:ea typeface="+mn-ea"/>
              <a:cs typeface="+mn-cs"/>
            </a:rPr>
            <a:t>: The total upfront costs needed for the project, including purchasing equipment, installation, and any modifications to existing infrastructure.</a:t>
          </a:r>
        </a:p>
        <a:p>
          <a:r>
            <a:rPr lang="en-US" sz="1200" b="1" i="0" u="none" strike="noStrike">
              <a:solidFill>
                <a:schemeClr val="dk1"/>
              </a:solidFill>
              <a:effectLst/>
              <a:latin typeface="Century Gothic" panose="020B0502020202020204" pitchFamily="34" charset="0"/>
              <a:ea typeface="+mn-ea"/>
              <a:cs typeface="+mn-cs"/>
            </a:rPr>
            <a:t>Design and Engineering Costs</a:t>
          </a:r>
          <a:r>
            <a:rPr lang="en-US" sz="1200" b="0" i="0" u="none" strike="noStrike">
              <a:solidFill>
                <a:schemeClr val="dk1"/>
              </a:solidFill>
              <a:effectLst/>
              <a:latin typeface="Century Gothic" panose="020B0502020202020204" pitchFamily="34" charset="0"/>
              <a:ea typeface="+mn-ea"/>
              <a:cs typeface="+mn-cs"/>
            </a:rPr>
            <a:t>: Costs associated with planning, designing, and engineering the heat reuse system.</a:t>
          </a:r>
        </a:p>
        <a:p>
          <a:r>
            <a:rPr lang="en-US" sz="1200" b="1" i="0" u="none" strike="noStrike">
              <a:solidFill>
                <a:schemeClr val="dk1"/>
              </a:solidFill>
              <a:effectLst/>
              <a:latin typeface="Century Gothic" panose="020B0502020202020204" pitchFamily="34" charset="0"/>
              <a:ea typeface="+mn-ea"/>
              <a:cs typeface="+mn-cs"/>
            </a:rPr>
            <a:t>Operational Costs</a:t>
          </a:r>
        </a:p>
        <a:p>
          <a:r>
            <a:rPr lang="en-US" sz="1200" b="1" i="0" u="none" strike="noStrike">
              <a:solidFill>
                <a:schemeClr val="dk1"/>
              </a:solidFill>
              <a:effectLst/>
              <a:latin typeface="Century Gothic" panose="020B0502020202020204" pitchFamily="34" charset="0"/>
              <a:ea typeface="+mn-ea"/>
              <a:cs typeface="+mn-cs"/>
            </a:rPr>
            <a:t>Maintenance and Repair Costs</a:t>
          </a:r>
          <a:r>
            <a:rPr lang="en-US" sz="1200" b="0" i="0" u="none" strike="noStrike">
              <a:solidFill>
                <a:schemeClr val="dk1"/>
              </a:solidFill>
              <a:effectLst/>
              <a:latin typeface="Century Gothic" panose="020B0502020202020204" pitchFamily="34" charset="0"/>
              <a:ea typeface="+mn-ea"/>
              <a:cs typeface="+mn-cs"/>
            </a:rPr>
            <a:t>: Estimates of the costs for maintaining and repairing the heat reuse system over its lifetime.</a:t>
          </a:r>
        </a:p>
        <a:p>
          <a:r>
            <a:rPr lang="en-US" sz="1200" b="1" i="0" u="none" strike="noStrike">
              <a:solidFill>
                <a:schemeClr val="dk1"/>
              </a:solidFill>
              <a:effectLst/>
              <a:latin typeface="Century Gothic" panose="020B0502020202020204" pitchFamily="34" charset="0"/>
              <a:ea typeface="+mn-ea"/>
              <a:cs typeface="+mn-cs"/>
            </a:rPr>
            <a:t>Operational Expenditure (OpEx)</a:t>
          </a:r>
          <a:r>
            <a:rPr lang="en-US" sz="1200" b="0" i="0" u="none" strike="noStrike">
              <a:solidFill>
                <a:schemeClr val="dk1"/>
              </a:solidFill>
              <a:effectLst/>
              <a:latin typeface="Century Gothic" panose="020B0502020202020204" pitchFamily="34" charset="0"/>
              <a:ea typeface="+mn-ea"/>
              <a:cs typeface="+mn-cs"/>
            </a:rPr>
            <a:t>: Ongoing costs to operate the system, which may include additional energy costs, labor, and any materials needed for operation.</a:t>
          </a:r>
        </a:p>
        <a:p>
          <a:r>
            <a:rPr lang="en-US" sz="1200" b="1" i="0" u="none" strike="noStrike">
              <a:solidFill>
                <a:schemeClr val="dk1"/>
              </a:solidFill>
              <a:effectLst/>
              <a:latin typeface="Century Gothic" panose="020B0502020202020204" pitchFamily="34" charset="0"/>
              <a:ea typeface="+mn-ea"/>
              <a:cs typeface="+mn-cs"/>
            </a:rPr>
            <a:t>Revenue and Savings</a:t>
          </a:r>
        </a:p>
        <a:p>
          <a:r>
            <a:rPr lang="en-US" sz="1200" b="1" i="0" u="none" strike="noStrike">
              <a:solidFill>
                <a:schemeClr val="dk1"/>
              </a:solidFill>
              <a:effectLst/>
              <a:latin typeface="Century Gothic" panose="020B0502020202020204" pitchFamily="34" charset="0"/>
              <a:ea typeface="+mn-ea"/>
              <a:cs typeface="+mn-cs"/>
            </a:rPr>
            <a:t>Energy Savings</a:t>
          </a:r>
          <a:r>
            <a:rPr lang="en-US" sz="1200" b="0" i="0" u="none" strike="noStrike">
              <a:solidFill>
                <a:schemeClr val="dk1"/>
              </a:solidFill>
              <a:effectLst/>
              <a:latin typeface="Century Gothic" panose="020B0502020202020204" pitchFamily="34" charset="0"/>
              <a:ea typeface="+mn-ea"/>
              <a:cs typeface="+mn-cs"/>
            </a:rPr>
            <a:t>: Estimated savings from using the recovered heat, which could reduce the need for purchased energy.</a:t>
          </a:r>
        </a:p>
        <a:p>
          <a:r>
            <a:rPr lang="en-US" sz="1200" b="1" i="0" u="none" strike="noStrike">
              <a:solidFill>
                <a:schemeClr val="dk1"/>
              </a:solidFill>
              <a:effectLst/>
              <a:latin typeface="Century Gothic" panose="020B0502020202020204" pitchFamily="34" charset="0"/>
              <a:ea typeface="+mn-ea"/>
              <a:cs typeface="+mn-cs"/>
            </a:rPr>
            <a:t>Revenue from Heat Sales</a:t>
          </a:r>
          <a:r>
            <a:rPr lang="en-US" sz="1200" b="0" i="0" u="none" strike="noStrike">
              <a:solidFill>
                <a:schemeClr val="dk1"/>
              </a:solidFill>
              <a:effectLst/>
              <a:latin typeface="Century Gothic" panose="020B0502020202020204" pitchFamily="34" charset="0"/>
              <a:ea typeface="+mn-ea"/>
              <a:cs typeface="+mn-cs"/>
            </a:rPr>
            <a:t>: If applicable, projected income from selling excess heat to third parties.</a:t>
          </a:r>
        </a:p>
        <a:p>
          <a:r>
            <a:rPr lang="en-US" sz="1200" b="1" i="0" u="none" strike="noStrike">
              <a:solidFill>
                <a:schemeClr val="dk1"/>
              </a:solidFill>
              <a:effectLst/>
              <a:latin typeface="Century Gothic" panose="020B0502020202020204" pitchFamily="34" charset="0"/>
              <a:ea typeface="+mn-ea"/>
              <a:cs typeface="+mn-cs"/>
            </a:rPr>
            <a:t>Incentives and Subsidies</a:t>
          </a:r>
          <a:r>
            <a:rPr lang="en-US" sz="1200" b="0" i="0" u="none" strike="noStrike">
              <a:solidFill>
                <a:schemeClr val="dk1"/>
              </a:solidFill>
              <a:effectLst/>
              <a:latin typeface="Century Gothic" panose="020B0502020202020204" pitchFamily="34" charset="0"/>
              <a:ea typeface="+mn-ea"/>
              <a:cs typeface="+mn-cs"/>
            </a:rPr>
            <a:t>: Information on any government or utility incentives, subsidies, or tax credits that the project will qualify for.</a:t>
          </a:r>
        </a:p>
        <a:p>
          <a:r>
            <a:rPr lang="en-US" sz="1200" b="1" i="0" u="none" strike="noStrike">
              <a:solidFill>
                <a:schemeClr val="dk1"/>
              </a:solidFill>
              <a:effectLst/>
              <a:latin typeface="Century Gothic" panose="020B0502020202020204" pitchFamily="34" charset="0"/>
              <a:ea typeface="+mn-ea"/>
              <a:cs typeface="+mn-cs"/>
            </a:rPr>
            <a:t>Project Life and Discount Rate</a:t>
          </a:r>
        </a:p>
        <a:p>
          <a:r>
            <a:rPr lang="en-US" sz="1200" b="1" i="0" u="none" strike="noStrike">
              <a:solidFill>
                <a:schemeClr val="dk1"/>
              </a:solidFill>
              <a:effectLst/>
              <a:latin typeface="Century Gothic" panose="020B0502020202020204" pitchFamily="34" charset="0"/>
              <a:ea typeface="+mn-ea"/>
              <a:cs typeface="+mn-cs"/>
            </a:rPr>
            <a:t>Expected Project Lifetime</a:t>
          </a:r>
          <a:r>
            <a:rPr lang="en-US" sz="1200" b="0" i="0" u="none" strike="noStrike">
              <a:solidFill>
                <a:schemeClr val="dk1"/>
              </a:solidFill>
              <a:effectLst/>
              <a:latin typeface="Century Gothic" panose="020B0502020202020204" pitchFamily="34" charset="0"/>
              <a:ea typeface="+mn-ea"/>
              <a:cs typeface="+mn-cs"/>
            </a:rPr>
            <a:t>: The anticipated operational lifespan of the heat reuse system, which impacts the calculation of cash flows over time.</a:t>
          </a:r>
        </a:p>
        <a:p>
          <a:r>
            <a:rPr lang="en-US" sz="1200" b="1" i="0" u="none" strike="noStrike">
              <a:solidFill>
                <a:schemeClr val="dk1"/>
              </a:solidFill>
              <a:effectLst/>
              <a:latin typeface="Century Gothic" panose="020B0502020202020204" pitchFamily="34" charset="0"/>
              <a:ea typeface="+mn-ea"/>
              <a:cs typeface="+mn-cs"/>
            </a:rPr>
            <a:t>Discount Rate</a:t>
          </a:r>
          <a:r>
            <a:rPr lang="en-US" sz="1200" b="0" i="0" u="none" strike="noStrike">
              <a:solidFill>
                <a:schemeClr val="dk1"/>
              </a:solidFill>
              <a:effectLst/>
              <a:latin typeface="Century Gothic" panose="020B0502020202020204" pitchFamily="34" charset="0"/>
              <a:ea typeface="+mn-ea"/>
              <a:cs typeface="+mn-cs"/>
            </a:rPr>
            <a:t>: The rate used to discount future cash flows back to their present value. This could be the client's cost of capital or a rate that reflects the risk profile of the project.</a:t>
          </a:r>
        </a:p>
        <a:p>
          <a:r>
            <a:rPr lang="en-US" sz="1200" b="1" i="0" u="none" strike="noStrike">
              <a:solidFill>
                <a:schemeClr val="dk1"/>
              </a:solidFill>
              <a:effectLst/>
              <a:latin typeface="Century Gothic" panose="020B0502020202020204" pitchFamily="34" charset="0"/>
              <a:ea typeface="+mn-ea"/>
              <a:cs typeface="+mn-cs"/>
            </a:rPr>
            <a:t>Additional Information</a:t>
          </a:r>
        </a:p>
        <a:p>
          <a:r>
            <a:rPr lang="en-US" sz="1200" b="1" i="0" u="none" strike="noStrike">
              <a:solidFill>
                <a:schemeClr val="dk1"/>
              </a:solidFill>
              <a:effectLst/>
              <a:latin typeface="Century Gothic" panose="020B0502020202020204" pitchFamily="34" charset="0"/>
              <a:ea typeface="+mn-ea"/>
              <a:cs typeface="+mn-cs"/>
            </a:rPr>
            <a:t>Escalation Rates</a:t>
          </a:r>
          <a:r>
            <a:rPr lang="en-US" sz="1200" b="0" i="0" u="none" strike="noStrike">
              <a:solidFill>
                <a:schemeClr val="dk1"/>
              </a:solidFill>
              <a:effectLst/>
              <a:latin typeface="Century Gothic" panose="020B0502020202020204" pitchFamily="34" charset="0"/>
              <a:ea typeface="+mn-ea"/>
              <a:cs typeface="+mn-cs"/>
            </a:rPr>
            <a:t>: Expected annual increases in energy prices, operational costs, and revenues, which will affect future cash flows.</a:t>
          </a:r>
        </a:p>
        <a:p>
          <a:r>
            <a:rPr lang="en-US" sz="1200" b="1" i="0" u="none" strike="noStrike">
              <a:solidFill>
                <a:schemeClr val="dk1"/>
              </a:solidFill>
              <a:effectLst/>
              <a:latin typeface="Century Gothic" panose="020B0502020202020204" pitchFamily="34" charset="0"/>
              <a:ea typeface="+mn-ea"/>
              <a:cs typeface="+mn-cs"/>
            </a:rPr>
            <a:t>Residual Value</a:t>
          </a:r>
          <a:r>
            <a:rPr lang="en-US" sz="1200" b="0" i="0" u="none" strike="noStrike">
              <a:solidFill>
                <a:schemeClr val="dk1"/>
              </a:solidFill>
              <a:effectLst/>
              <a:latin typeface="Century Gothic" panose="020B0502020202020204" pitchFamily="34" charset="0"/>
              <a:ea typeface="+mn-ea"/>
              <a:cs typeface="+mn-cs"/>
            </a:rPr>
            <a:t>: If the project or its components have a salvage value at the end of the expected life, this should be included in the calculations.</a:t>
          </a:r>
        </a:p>
        <a:p>
          <a:r>
            <a:rPr lang="en-US" sz="1200" b="1" i="0" u="none" strike="noStrike">
              <a:solidFill>
                <a:schemeClr val="dk1"/>
              </a:solidFill>
              <a:effectLst/>
              <a:latin typeface="Century Gothic" panose="020B0502020202020204" pitchFamily="34" charset="0"/>
              <a:ea typeface="+mn-ea"/>
              <a:cs typeface="+mn-cs"/>
            </a:rPr>
            <a:t>Tax Implications</a:t>
          </a:r>
          <a:r>
            <a:rPr lang="en-US" sz="1200" b="0" i="0" u="none" strike="noStrike">
              <a:solidFill>
                <a:schemeClr val="dk1"/>
              </a:solidFill>
              <a:effectLst/>
              <a:latin typeface="Century Gothic" panose="020B0502020202020204" pitchFamily="34" charset="0"/>
              <a:ea typeface="+mn-ea"/>
              <a:cs typeface="+mn-cs"/>
            </a:rPr>
            <a:t>: Information on how taxes might impact the project's cash flows, including depreciation and any tax credits.</a:t>
          </a:r>
        </a:p>
        <a:p>
          <a:r>
            <a:rPr lang="en-US" sz="1200" b="0" i="0" u="none" strike="noStrike">
              <a:solidFill>
                <a:schemeClr val="dk1"/>
              </a:solidFill>
              <a:effectLst/>
              <a:latin typeface="Century Gothic" panose="020B0502020202020204" pitchFamily="34" charset="0"/>
              <a:ea typeface="+mn-ea"/>
              <a:cs typeface="+mn-cs"/>
            </a:rPr>
            <a:t>Collecting detailed and accurate information in these areas is crucial for performing a comprehensive NPV analysis. This analysis will help the client understand the financial viability of the heat reuse project by comparing the present value of its projected net cash flows (revenues and savings minus costs) against the initial investment. A positive NPV indicates that the project is expected to generate value over its lifetime, making it a potentially worthwhile investment.</a:t>
          </a:r>
        </a:p>
        <a:p>
          <a:endParaRPr lang="en-US" sz="1100">
            <a:latin typeface="Century Gothic" panose="020B0502020202020204" pitchFamily="34" charset="0"/>
          </a:endParaRPr>
        </a:p>
      </xdr:txBody>
    </xdr:sp>
    <xdr:clientData/>
  </xdr:twoCellAnchor>
  <xdr:twoCellAnchor>
    <xdr:from>
      <xdr:col>12</xdr:col>
      <xdr:colOff>50800</xdr:colOff>
      <xdr:row>1</xdr:row>
      <xdr:rowOff>76200</xdr:rowOff>
    </xdr:from>
    <xdr:to>
      <xdr:col>12</xdr:col>
      <xdr:colOff>10477500</xdr:colOff>
      <xdr:row>103</xdr:row>
      <xdr:rowOff>63500</xdr:rowOff>
    </xdr:to>
    <xdr:sp macro="" textlink="">
      <xdr:nvSpPr>
        <xdr:cNvPr id="4" name="TextBox 3">
          <a:extLst>
            <a:ext uri="{FF2B5EF4-FFF2-40B4-BE49-F238E27FC236}">
              <a16:creationId xmlns:a16="http://schemas.microsoft.com/office/drawing/2014/main" id="{34A7DDAF-E967-E122-3CD1-D370317CD9DD}"/>
            </a:ext>
          </a:extLst>
        </xdr:cNvPr>
        <xdr:cNvSpPr txBox="1"/>
      </xdr:nvSpPr>
      <xdr:spPr>
        <a:xfrm>
          <a:off x="17576800" y="279400"/>
          <a:ext cx="10426700" cy="2071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pPr lvl="0"/>
          <a:r>
            <a:rPr lang="en-US" sz="1100" i="1">
              <a:solidFill>
                <a:schemeClr val="dk1"/>
              </a:solidFill>
              <a:effectLst/>
              <a:latin typeface="Century Gothic" panose="020B0502020202020204" pitchFamily="34" charset="0"/>
              <a:ea typeface="+mn-ea"/>
              <a:cs typeface="+mn-cs"/>
            </a:rPr>
            <a:t>NPV</a:t>
          </a:r>
          <a:r>
            <a:rPr lang="en-US" sz="1100">
              <a:solidFill>
                <a:schemeClr val="dk1"/>
              </a:solidFill>
              <a:effectLst/>
              <a:latin typeface="Century Gothic" panose="020B0502020202020204" pitchFamily="34" charset="0"/>
              <a:ea typeface="+mn-ea"/>
              <a:cs typeface="+mn-cs"/>
            </a:rPr>
            <a:t> = Net Present Value</a:t>
          </a:r>
        </a:p>
        <a:p>
          <a:pPr lvl="0"/>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net revenue (or savings) in period t</a:t>
          </a:r>
        </a:p>
        <a:p>
          <a:pPr lvl="0"/>
          <a:r>
            <a:rPr lang="en-US" sz="1100">
              <a:solidFill>
                <a:schemeClr val="dk1"/>
              </a:solidFill>
              <a:effectLst/>
              <a:latin typeface="Century Gothic" panose="020B0502020202020204" pitchFamily="34" charset="0"/>
              <a:ea typeface="+mn-ea"/>
              <a:cs typeface="+mn-cs"/>
            </a:rPr>
            <a:t>Ct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net cost (or investment) in period t</a:t>
          </a:r>
        </a:p>
        <a:p>
          <a:pPr lvl="0"/>
          <a:r>
            <a:rPr lang="en-US" sz="1100">
              <a:solidFill>
                <a:schemeClr val="dk1"/>
              </a:solidFill>
              <a:effectLst/>
              <a:latin typeface="Century Gothic" panose="020B0502020202020204" pitchFamily="34" charset="0"/>
              <a:ea typeface="+mn-ea"/>
              <a:cs typeface="+mn-cs"/>
            </a:rPr>
            <a:t>R</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discount rate</a:t>
          </a:r>
        </a:p>
        <a:p>
          <a:pPr lvl="0"/>
          <a:r>
            <a:rPr lang="en-US" sz="1100">
              <a:solidFill>
                <a:schemeClr val="dk1"/>
              </a:solidFill>
              <a:effectLst/>
              <a:latin typeface="Century Gothic" panose="020B0502020202020204" pitchFamily="34" charset="0"/>
              <a:ea typeface="+mn-ea"/>
              <a:cs typeface="+mn-cs"/>
            </a:rPr>
            <a:t>T</a:t>
          </a:r>
          <a:r>
            <a:rPr lang="en-US" sz="1100" i="1">
              <a:solidFill>
                <a:schemeClr val="dk1"/>
              </a:solidFill>
              <a:effectLst/>
              <a:latin typeface="Century Gothic" panose="020B0502020202020204" pitchFamily="34" charset="0"/>
              <a:ea typeface="+mn-ea"/>
              <a:cs typeface="+mn-cs"/>
            </a:rPr>
            <a:t>.     </a:t>
          </a:r>
          <a:r>
            <a:rPr lang="en-US" sz="1100">
              <a:solidFill>
                <a:schemeClr val="dk1"/>
              </a:solidFill>
              <a:effectLst/>
              <a:latin typeface="Century Gothic" panose="020B0502020202020204" pitchFamily="34" charset="0"/>
              <a:ea typeface="+mn-ea"/>
              <a:cs typeface="+mn-cs"/>
            </a:rPr>
            <a:t> = time period (year)</a:t>
          </a:r>
        </a:p>
        <a:p>
          <a:pPr lvl="0"/>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 = initial investment costs</a:t>
          </a:r>
        </a:p>
        <a:p>
          <a:r>
            <a:rPr lang="en-US" sz="1100">
              <a:solidFill>
                <a:schemeClr val="dk1"/>
              </a:solidFill>
              <a:effectLst/>
              <a:latin typeface="Century Gothic" panose="020B0502020202020204" pitchFamily="34" charset="0"/>
              <a:ea typeface="+mn-ea"/>
              <a:cs typeface="+mn-cs"/>
            </a:rPr>
            <a:t>Now, I'll ask for the inputs one by one:</a:t>
          </a:r>
        </a:p>
        <a:p>
          <a:pPr lvl="0"/>
          <a:r>
            <a:rPr lang="en-US" sz="1100" b="1">
              <a:solidFill>
                <a:schemeClr val="dk1"/>
              </a:solidFill>
              <a:effectLst/>
              <a:latin typeface="Century Gothic" panose="020B0502020202020204" pitchFamily="34" charset="0"/>
              <a:ea typeface="+mn-ea"/>
              <a:cs typeface="+mn-cs"/>
            </a:rPr>
            <a:t>Initial Investment Costs (</a:t>
          </a:r>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is the total initial investment cost for the Heat Reuse Project?</a:t>
          </a:r>
        </a:p>
        <a:p>
          <a:pPr lvl="0"/>
          <a:r>
            <a:rPr lang="en-US" sz="1100" b="1">
              <a:solidFill>
                <a:schemeClr val="dk1"/>
              </a:solidFill>
              <a:effectLst/>
              <a:latin typeface="Century Gothic" panose="020B0502020202020204" pitchFamily="34" charset="0"/>
              <a:ea typeface="+mn-ea"/>
              <a:cs typeface="+mn-cs"/>
            </a:rPr>
            <a:t>Discount Rate (</a:t>
          </a:r>
          <a:r>
            <a:rPr lang="en-US" sz="1100" i="1">
              <a:solidFill>
                <a:schemeClr val="dk1"/>
              </a:solidFill>
              <a:effectLst/>
              <a:latin typeface="Century Gothic" panose="020B0502020202020204" pitchFamily="34" charset="0"/>
              <a:ea typeface="+mn-ea"/>
              <a:cs typeface="+mn-cs"/>
            </a:rPr>
            <a:t>r</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discount rate should we use to discount future cash flows back to their present value?</a:t>
          </a:r>
        </a:p>
        <a:p>
          <a:pPr lvl="0"/>
          <a:r>
            <a:rPr lang="en-US" sz="1100" b="1">
              <a:solidFill>
                <a:schemeClr val="dk1"/>
              </a:solidFill>
              <a:effectLst/>
              <a:latin typeface="Century Gothic" panose="020B0502020202020204" pitchFamily="34" charset="0"/>
              <a:ea typeface="+mn-ea"/>
              <a:cs typeface="+mn-cs"/>
            </a:rPr>
            <a:t>Project Lifetime</a:t>
          </a:r>
          <a:r>
            <a:rPr lang="en-US" sz="1100">
              <a:solidFill>
                <a:schemeClr val="dk1"/>
              </a:solidFill>
              <a:effectLst/>
              <a:latin typeface="Century Gothic" panose="020B0502020202020204" pitchFamily="34" charset="0"/>
              <a:ea typeface="+mn-ea"/>
              <a:cs typeface="+mn-cs"/>
            </a:rPr>
            <a:t>: Over how many years are we expecting to analyze the project?</a:t>
          </a:r>
        </a:p>
        <a:p>
          <a:r>
            <a:rPr lang="en-US" sz="1100">
              <a:solidFill>
                <a:schemeClr val="dk1"/>
              </a:solidFill>
              <a:effectLst/>
              <a:latin typeface="Century Gothic" panose="020B0502020202020204" pitchFamily="34" charset="0"/>
              <a:ea typeface="+mn-ea"/>
              <a:cs typeface="+mn-cs"/>
            </a:rPr>
            <a:t>For each year of the project, I will then ask for:</a:t>
          </a:r>
        </a:p>
        <a:p>
          <a:pPr lvl="0"/>
          <a:r>
            <a:rPr lang="en-US" sz="1100" b="1">
              <a:solidFill>
                <a:schemeClr val="dk1"/>
              </a:solidFill>
              <a:effectLst/>
              <a:latin typeface="Century Gothic" panose="020B0502020202020204" pitchFamily="34" charset="0"/>
              <a:ea typeface="+mn-ea"/>
              <a:cs typeface="+mn-cs"/>
            </a:rPr>
            <a:t>Annual Operational Costs (</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are the expected operational costs for each year?</a:t>
          </a:r>
        </a:p>
        <a:p>
          <a:pPr lvl="0"/>
          <a:r>
            <a:rPr lang="en-US" sz="1100" b="1">
              <a:solidFill>
                <a:schemeClr val="dk1"/>
              </a:solidFill>
              <a:effectLst/>
              <a:latin typeface="Century Gothic" panose="020B0502020202020204" pitchFamily="34" charset="0"/>
              <a:ea typeface="+mn-ea"/>
              <a:cs typeface="+mn-cs"/>
            </a:rPr>
            <a:t>Annual Revenue and Savings (</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is the expected revenue (from heat sales, etc.) and savings (in energy costs, etc.) for each year?</a:t>
          </a:r>
        </a:p>
        <a:p>
          <a:r>
            <a:rPr lang="en-US" sz="1100">
              <a:solidFill>
                <a:schemeClr val="dk1"/>
              </a:solidFill>
              <a:effectLst/>
              <a:latin typeface="Century Gothic" panose="020B0502020202020204" pitchFamily="34" charset="0"/>
              <a:ea typeface="+mn-ea"/>
              <a:cs typeface="+mn-cs"/>
            </a:rPr>
            <a:t>Please provide the initial investment cost and discount rate to start with.</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 </a:t>
          </a:r>
        </a:p>
        <a:p>
          <a:r>
            <a:rPr lang="en-US" sz="1100">
              <a:solidFill>
                <a:schemeClr val="dk1"/>
              </a:solidFill>
              <a:effectLst/>
              <a:latin typeface="Century Gothic" panose="020B0502020202020204" pitchFamily="34" charset="0"/>
              <a:ea typeface="+mn-ea"/>
              <a:cs typeface="+mn-cs"/>
            </a:rPr>
            <a:t>C0 = 1000000; r = 3.5%</a:t>
          </a:r>
        </a:p>
        <a:p>
          <a:r>
            <a:rPr lang="en-US" sz="1100">
              <a:solidFill>
                <a:schemeClr val="dk1"/>
              </a:solidFill>
              <a:effectLst/>
              <a:latin typeface="Century Gothic" panose="020B0502020202020204" pitchFamily="34" charset="0"/>
              <a:ea typeface="+mn-ea"/>
              <a:cs typeface="+mn-cs"/>
            </a:rPr>
            <a:t>Great, you've provided the following inputs:</a:t>
          </a:r>
        </a:p>
        <a:p>
          <a:pPr lvl="0"/>
          <a:r>
            <a:rPr lang="en-US" sz="1100">
              <a:solidFill>
                <a:schemeClr val="dk1"/>
              </a:solidFill>
              <a:effectLst/>
              <a:latin typeface="Century Gothic" panose="020B0502020202020204" pitchFamily="34" charset="0"/>
              <a:ea typeface="+mn-ea"/>
              <a:cs typeface="+mn-cs"/>
            </a:rPr>
            <a:t>Initial Investment Costs (C0</a:t>
          </a:r>
          <a:r>
            <a:rPr lang="en-US" sz="1100" i="1">
              <a:solidFill>
                <a:schemeClr val="dk1"/>
              </a:solidFill>
              <a:effectLst/>
              <a:latin typeface="Century Gothic" panose="020B0502020202020204" pitchFamily="34" charset="0"/>
              <a:ea typeface="+mn-ea"/>
              <a:cs typeface="+mn-cs"/>
            </a:rPr>
            <a:t>C</a:t>
          </a:r>
          <a:r>
            <a:rPr lang="en-US" sz="1100">
              <a:solidFill>
                <a:schemeClr val="dk1"/>
              </a:solidFill>
              <a:effectLst/>
              <a:latin typeface="Century Gothic" panose="020B0502020202020204" pitchFamily="34" charset="0"/>
              <a:ea typeface="+mn-ea"/>
              <a:cs typeface="+mn-cs"/>
            </a:rPr>
            <a:t>0​) = $1,000,000</a:t>
          </a:r>
        </a:p>
        <a:p>
          <a:pPr lvl="0"/>
          <a:r>
            <a:rPr lang="en-US" sz="1100">
              <a:solidFill>
                <a:schemeClr val="dk1"/>
              </a:solidFill>
              <a:effectLst/>
              <a:latin typeface="Century Gothic" panose="020B0502020202020204" pitchFamily="34" charset="0"/>
              <a:ea typeface="+mn-ea"/>
              <a:cs typeface="+mn-cs"/>
            </a:rPr>
            <a:t>Discount Rate (r</a:t>
          </a:r>
          <a:r>
            <a:rPr lang="en-US" sz="1100" i="1">
              <a:solidFill>
                <a:schemeClr val="dk1"/>
              </a:solidFill>
              <a:effectLst/>
              <a:latin typeface="Century Gothic" panose="020B0502020202020204" pitchFamily="34" charset="0"/>
              <a:ea typeface="+mn-ea"/>
              <a:cs typeface="+mn-cs"/>
            </a:rPr>
            <a:t>r</a:t>
          </a:r>
          <a:r>
            <a:rPr lang="en-US" sz="1100">
              <a:solidFill>
                <a:schemeClr val="dk1"/>
              </a:solidFill>
              <a:effectLst/>
              <a:latin typeface="Century Gothic" panose="020B0502020202020204" pitchFamily="34" charset="0"/>
              <a:ea typeface="+mn-ea"/>
              <a:cs typeface="+mn-cs"/>
            </a:rPr>
            <a:t>) = 3.5%</a:t>
          </a:r>
        </a:p>
        <a:p>
          <a:r>
            <a:rPr lang="en-US" sz="1100">
              <a:solidFill>
                <a:schemeClr val="dk1"/>
              </a:solidFill>
              <a:effectLst/>
              <a:latin typeface="Century Gothic" panose="020B0502020202020204" pitchFamily="34" charset="0"/>
              <a:ea typeface="+mn-ea"/>
              <a:cs typeface="+mn-cs"/>
            </a:rPr>
            <a:t>Next, could you please provide the expected lifetime of the project in years?</a:t>
          </a:r>
        </a:p>
        <a:p>
          <a:r>
            <a:rPr lang="en-US" sz="1100">
              <a:solidFill>
                <a:schemeClr val="dk1"/>
              </a:solidFill>
              <a:effectLst/>
              <a:latin typeface="Century Gothic" panose="020B0502020202020204" pitchFamily="34" charset="0"/>
              <a:ea typeface="+mn-ea"/>
              <a:cs typeface="+mn-cs"/>
            </a:rPr>
            <a:t>20</a:t>
          </a:r>
        </a:p>
        <a:p>
          <a:r>
            <a:rPr lang="en-US" sz="1100">
              <a:solidFill>
                <a:schemeClr val="dk1"/>
              </a:solidFill>
              <a:effectLst/>
              <a:latin typeface="Century Gothic" panose="020B0502020202020204" pitchFamily="34" charset="0"/>
              <a:ea typeface="+mn-ea"/>
              <a:cs typeface="+mn-cs"/>
            </a:rPr>
            <a:t>Thank you for providing the project's expected lifetime. With a 20-year analysis period, we'll now need the annual operational costs and the annual revenue and savings for each year of the project.</a:t>
          </a:r>
        </a:p>
        <a:p>
          <a:r>
            <a:rPr lang="en-US" sz="1100">
              <a:solidFill>
                <a:schemeClr val="dk1"/>
              </a:solidFill>
              <a:effectLst/>
              <a:latin typeface="Century Gothic" panose="020B0502020202020204" pitchFamily="34" charset="0"/>
              <a:ea typeface="+mn-ea"/>
              <a:cs typeface="+mn-cs"/>
            </a:rPr>
            <a:t>Starting with Year 1 and moving through Year 20, for each year please provide:</a:t>
          </a:r>
        </a:p>
        <a:p>
          <a:pPr lvl="0"/>
          <a:r>
            <a:rPr lang="en-US" sz="1100" b="1">
              <a:solidFill>
                <a:schemeClr val="dk1"/>
              </a:solidFill>
              <a:effectLst/>
              <a:latin typeface="Century Gothic" panose="020B0502020202020204" pitchFamily="34" charset="0"/>
              <a:ea typeface="+mn-ea"/>
              <a:cs typeface="+mn-cs"/>
            </a:rPr>
            <a:t>Annual Operational Costs (</a:t>
          </a:r>
          <a:r>
            <a:rPr lang="en-US" sz="1100">
              <a:solidFill>
                <a:schemeClr val="dk1"/>
              </a:solidFill>
              <a:effectLst/>
              <a:latin typeface="Century Gothic" panose="020B0502020202020204" pitchFamily="34" charset="0"/>
              <a:ea typeface="+mn-ea"/>
              <a:cs typeface="+mn-cs"/>
            </a:rPr>
            <a:t>Ct</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The expected operational costs.</a:t>
          </a:r>
        </a:p>
        <a:p>
          <a:pPr lvl="0"/>
          <a:r>
            <a:rPr lang="en-US" sz="1100" b="1">
              <a:solidFill>
                <a:schemeClr val="dk1"/>
              </a:solidFill>
              <a:effectLst/>
              <a:latin typeface="Century Gothic" panose="020B0502020202020204" pitchFamily="34" charset="0"/>
              <a:ea typeface="+mn-ea"/>
              <a:cs typeface="+mn-cs"/>
            </a:rPr>
            <a:t>Annual Revenue and Savings (</a:t>
          </a:r>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The expected revenue from heat sales and savings in energy costs.</a:t>
          </a:r>
        </a:p>
        <a:p>
          <a:r>
            <a:rPr lang="en-US" sz="1100">
              <a:solidFill>
                <a:schemeClr val="dk1"/>
              </a:solidFill>
              <a:effectLst/>
              <a:latin typeface="Century Gothic" panose="020B0502020202020204" pitchFamily="34" charset="0"/>
              <a:ea typeface="+mn-ea"/>
              <a:cs typeface="+mn-cs"/>
            </a:rPr>
            <a:t>If the costs and revenues are expected to grow at a constant rate annually, you can provide the values for the first year and the growth rate instead of year-by-year details. Otherwise, we'll need the year-by-year details.</a:t>
          </a:r>
        </a:p>
        <a:p>
          <a:r>
            <a:rPr lang="en-US" sz="1100">
              <a:solidFill>
                <a:schemeClr val="dk1"/>
              </a:solidFill>
              <a:effectLst/>
              <a:latin typeface="Century Gothic" panose="020B0502020202020204" pitchFamily="34" charset="0"/>
              <a:ea typeface="+mn-ea"/>
              <a:cs typeface="+mn-cs"/>
            </a:rPr>
            <a:t>Could you please provide the details for Year 1, or if applicable, the growth rate for costs and revenues?</a:t>
          </a:r>
        </a:p>
        <a:p>
          <a:r>
            <a:rPr lang="en-US" sz="1100">
              <a:solidFill>
                <a:schemeClr val="dk1"/>
              </a:solidFill>
              <a:effectLst/>
              <a:latin typeface="Century Gothic" panose="020B0502020202020204" pitchFamily="34" charset="0"/>
              <a:ea typeface="+mn-ea"/>
              <a:cs typeface="+mn-cs"/>
            </a:rPr>
            <a:t>Ct = 50,000 , grow 3% per year; </a:t>
          </a:r>
        </a:p>
        <a:p>
          <a:r>
            <a:rPr lang="en-US" sz="1100">
              <a:solidFill>
                <a:schemeClr val="dk1"/>
              </a:solidFill>
              <a:effectLst/>
              <a:latin typeface="Century Gothic" panose="020B0502020202020204" pitchFamily="34" charset="0"/>
              <a:ea typeface="+mn-ea"/>
              <a:cs typeface="+mn-cs"/>
            </a:rPr>
            <a:t>Thank you for the operational costs details:</a:t>
          </a:r>
        </a:p>
        <a:p>
          <a:pPr lvl="0"/>
          <a:r>
            <a:rPr lang="en-US" sz="1100">
              <a:solidFill>
                <a:schemeClr val="dk1"/>
              </a:solidFill>
              <a:effectLst/>
              <a:latin typeface="Century Gothic" panose="020B0502020202020204" pitchFamily="34" charset="0"/>
              <a:ea typeface="+mn-ea"/>
              <a:cs typeface="+mn-cs"/>
            </a:rPr>
            <a:t>Year 1 Annual Operational Costs (Ct</a:t>
          </a:r>
          <a:r>
            <a:rPr lang="en-US" sz="1100" i="1">
              <a:solidFill>
                <a:schemeClr val="dk1"/>
              </a:solidFill>
              <a:effectLst/>
              <a:latin typeface="Century Gothic" panose="020B0502020202020204" pitchFamily="34" charset="0"/>
              <a:ea typeface="+mn-ea"/>
              <a:cs typeface="+mn-cs"/>
            </a:rPr>
            <a:t>Ct</a:t>
          </a:r>
          <a:r>
            <a:rPr lang="en-US" sz="1100">
              <a:solidFill>
                <a:schemeClr val="dk1"/>
              </a:solidFill>
              <a:effectLst/>
              <a:latin typeface="Century Gothic" panose="020B0502020202020204" pitchFamily="34" charset="0"/>
              <a:ea typeface="+mn-ea"/>
              <a:cs typeface="+mn-cs"/>
            </a:rPr>
            <a:t>​) = $50,000</a:t>
          </a:r>
        </a:p>
        <a:p>
          <a:pPr lvl="0"/>
          <a:r>
            <a:rPr lang="en-US" sz="1100">
              <a:solidFill>
                <a:schemeClr val="dk1"/>
              </a:solidFill>
              <a:effectLst/>
              <a:latin typeface="Century Gothic" panose="020B0502020202020204" pitchFamily="34" charset="0"/>
              <a:ea typeface="+mn-ea"/>
              <a:cs typeface="+mn-cs"/>
            </a:rPr>
            <a:t>Operational Costs Growth Rate = 3% per year</a:t>
          </a:r>
        </a:p>
        <a:p>
          <a:r>
            <a:rPr lang="en-US" sz="1100">
              <a:solidFill>
                <a:schemeClr val="dk1"/>
              </a:solidFill>
              <a:effectLst/>
              <a:latin typeface="Century Gothic" panose="020B0502020202020204" pitchFamily="34" charset="0"/>
              <a:ea typeface="+mn-ea"/>
              <a:cs typeface="+mn-cs"/>
            </a:rPr>
            <a:t>Next, we need the equivalent information for the annual revenue and savings:</a:t>
          </a:r>
        </a:p>
        <a:p>
          <a:pPr lvl="0"/>
          <a:r>
            <a:rPr lang="en-US" sz="1100" b="1">
              <a:solidFill>
                <a:schemeClr val="dk1"/>
              </a:solidFill>
              <a:effectLst/>
              <a:latin typeface="Century Gothic" panose="020B0502020202020204" pitchFamily="34" charset="0"/>
              <a:ea typeface="+mn-ea"/>
              <a:cs typeface="+mn-cs"/>
            </a:rPr>
            <a:t>Year 1 Annual Revenue and Savings (</a:t>
          </a:r>
          <a:r>
            <a:rPr lang="en-US" sz="1100">
              <a:solidFill>
                <a:schemeClr val="dk1"/>
              </a:solidFill>
              <a:effectLst/>
              <a:latin typeface="Century Gothic" panose="020B0502020202020204" pitchFamily="34" charset="0"/>
              <a:ea typeface="+mn-ea"/>
              <a:cs typeface="+mn-cs"/>
            </a:rPr>
            <a:t>Rt</a:t>
          </a:r>
          <a:r>
            <a:rPr lang="en-US" sz="1100" i="1">
              <a:solidFill>
                <a:schemeClr val="dk1"/>
              </a:solidFill>
              <a:effectLst/>
              <a:latin typeface="Century Gothic" panose="020B0502020202020204" pitchFamily="34" charset="0"/>
              <a:ea typeface="+mn-ea"/>
              <a:cs typeface="+mn-cs"/>
            </a:rPr>
            <a:t>Rt</a:t>
          </a:r>
          <a:r>
            <a:rPr lang="en-US" sz="1100">
              <a:solidFill>
                <a:schemeClr val="dk1"/>
              </a:solidFill>
              <a:effectLst/>
              <a:latin typeface="Century Gothic" panose="020B0502020202020204" pitchFamily="34" charset="0"/>
              <a:ea typeface="+mn-ea"/>
              <a:cs typeface="+mn-cs"/>
            </a:rPr>
            <a:t>​</a:t>
          </a:r>
          <a:r>
            <a:rPr lang="en-US" sz="1100" b="1">
              <a:solidFill>
                <a:schemeClr val="dk1"/>
              </a:solidFill>
              <a:effectLst/>
              <a:latin typeface="Century Gothic" panose="020B0502020202020204" pitchFamily="34" charset="0"/>
              <a:ea typeface="+mn-ea"/>
              <a:cs typeface="+mn-cs"/>
            </a:rPr>
            <a:t>)</a:t>
          </a:r>
          <a:r>
            <a:rPr lang="en-US" sz="1100">
              <a:solidFill>
                <a:schemeClr val="dk1"/>
              </a:solidFill>
              <a:effectLst/>
              <a:latin typeface="Century Gothic" panose="020B0502020202020204" pitchFamily="34" charset="0"/>
              <a:ea typeface="+mn-ea"/>
              <a:cs typeface="+mn-cs"/>
            </a:rPr>
            <a:t>: What are the expected revenue from heat sales and savings in energy costs for the first year?</a:t>
          </a:r>
        </a:p>
        <a:p>
          <a:pPr lvl="0"/>
          <a:r>
            <a:rPr lang="en-US" sz="1100" b="1">
              <a:solidFill>
                <a:schemeClr val="dk1"/>
              </a:solidFill>
              <a:effectLst/>
              <a:latin typeface="Century Gothic" panose="020B0502020202020204" pitchFamily="34" charset="0"/>
              <a:ea typeface="+mn-ea"/>
              <a:cs typeface="+mn-cs"/>
            </a:rPr>
            <a:t>Revenue and Savings Growth Rate</a:t>
          </a:r>
          <a:r>
            <a:rPr lang="en-US" sz="1100">
              <a:solidFill>
                <a:schemeClr val="dk1"/>
              </a:solidFill>
              <a:effectLst/>
              <a:latin typeface="Century Gothic" panose="020B0502020202020204" pitchFamily="34" charset="0"/>
              <a:ea typeface="+mn-ea"/>
              <a:cs typeface="+mn-cs"/>
            </a:rPr>
            <a:t>: If the revenue and savings are expected to grow at a constant rate annually, please provide that growth rate.</a:t>
          </a:r>
        </a:p>
        <a:p>
          <a:r>
            <a:rPr lang="en-US" sz="1100">
              <a:solidFill>
                <a:schemeClr val="dk1"/>
              </a:solidFill>
              <a:effectLst/>
              <a:latin typeface="Century Gothic" panose="020B0502020202020204" pitchFamily="34" charset="0"/>
              <a:ea typeface="+mn-ea"/>
              <a:cs typeface="+mn-cs"/>
            </a:rPr>
            <a:t>Could you please provide these details for the annual revenue and savings?</a:t>
          </a:r>
        </a:p>
        <a:p>
          <a:r>
            <a:rPr lang="en-US" sz="1100">
              <a:solidFill>
                <a:schemeClr val="dk1"/>
              </a:solidFill>
              <a:effectLst/>
              <a:latin typeface="Century Gothic" panose="020B0502020202020204" pitchFamily="34" charset="0"/>
              <a:ea typeface="+mn-ea"/>
              <a:cs typeface="+mn-cs"/>
            </a:rPr>
            <a:t>Rt = $50,000, growth = 3% per year</a:t>
          </a:r>
        </a:p>
        <a:p>
          <a:r>
            <a:rPr lang="en-US" sz="1100">
              <a:solidFill>
                <a:schemeClr val="dk1"/>
              </a:solidFill>
              <a:effectLst/>
              <a:latin typeface="Century Gothic" panose="020B0502020202020204" pitchFamily="34" charset="0"/>
              <a:ea typeface="+mn-ea"/>
              <a:cs typeface="+mn-cs"/>
            </a:rPr>
            <a:t>It seems there was a misunderstanding in the calculation, particularly in not correctly applying the growth rates to differentiate between the costs and revenues over the project's lifetime. Given the inputs provided were identical for both costs and revenues with the same growth rates, the net cash flow for each year would theoretically be zero, assuming costs and revenues cancel each other out exactly. This simplistic scenario led to an incorrect NPV calculation.</a:t>
          </a:r>
        </a:p>
        <a:p>
          <a:r>
            <a:rPr lang="en-US" sz="1100">
              <a:solidFill>
                <a:schemeClr val="dk1"/>
              </a:solidFill>
              <a:effectLst/>
              <a:latin typeface="Century Gothic" panose="020B0502020202020204" pitchFamily="34" charset="0"/>
              <a:ea typeface="+mn-ea"/>
              <a:cs typeface="+mn-cs"/>
            </a:rPr>
            <a:t>Let's correct the approach by ensuring that we're accurately accounting for the initial investment and then applying the growth rates to both costs and revenues separately to reflect the actual net cash flow each year.</a:t>
          </a:r>
        </a:p>
        <a:p>
          <a:r>
            <a:rPr lang="en-US" sz="1100">
              <a:solidFill>
                <a:schemeClr val="dk1"/>
              </a:solidFill>
              <a:effectLst/>
              <a:latin typeface="Century Gothic" panose="020B0502020202020204" pitchFamily="34" charset="0"/>
              <a:ea typeface="+mn-ea"/>
              <a:cs typeface="+mn-cs"/>
            </a:rPr>
            <a:t>Given that both costs and revenues start at $50,000 and grow at a rate of 3% per year, in a simplified model where they grow at the same rate and start from the same base, the operational net cash flow (revenue minus costs) would be zero each year, not contributing to the NPV aside from the initial investment. This overlooks the initial investment recovery through these operations, suggesting a potential mistake in the conceptual approach or an oversight in the provided data.</a:t>
          </a:r>
        </a:p>
        <a:p>
          <a:r>
            <a:rPr lang="en-US" sz="1100">
              <a:solidFill>
                <a:schemeClr val="dk1"/>
              </a:solidFill>
              <a:effectLst/>
              <a:latin typeface="Century Gothic" panose="020B0502020202020204" pitchFamily="34" charset="0"/>
              <a:ea typeface="+mn-ea"/>
              <a:cs typeface="+mn-cs"/>
            </a:rPr>
            <a:t>To proceed accurately, we need to ensure we're considering all relevant factors, including any additional benefits, savings, or potential discrepancies between cost and revenue growth. If the intention was to reflect a scenario where operational efficiencies or additional revenues (not covered in the initial inputs) play a role, we should adjust the model accordingly.</a:t>
          </a:r>
        </a:p>
        <a:p>
          <a:r>
            <a:rPr lang="en-US" sz="1100">
              <a:solidFill>
                <a:schemeClr val="dk1"/>
              </a:solidFill>
              <a:effectLst/>
              <a:latin typeface="Century Gothic" panose="020B0502020202020204" pitchFamily="34" charset="0"/>
              <a:ea typeface="+mn-ea"/>
              <a:cs typeface="+mn-cs"/>
            </a:rPr>
            <a:t>For a meaningful NPV calculation, the revenue and savings should typically exceed operational costs, or there should be significant upfront savings or revenue opportunities not captured in the initial simplified model.</a:t>
          </a:r>
        </a:p>
        <a:p>
          <a:r>
            <a:rPr lang="en-US" sz="1100">
              <a:solidFill>
                <a:schemeClr val="dk1"/>
              </a:solidFill>
              <a:effectLst/>
              <a:latin typeface="Century Gothic" panose="020B0502020202020204" pitchFamily="34" charset="0"/>
              <a:ea typeface="+mn-ea"/>
              <a:cs typeface="+mn-cs"/>
            </a:rPr>
            <a:t>Could you clarify if there are additional factors or corrections to the inputs provided? This could include higher initial revenues, different growth rates, or additional benefits not yet accounted for. ​​</a:t>
          </a:r>
        </a:p>
        <a:p>
          <a:r>
            <a:rPr lang="en-US" sz="1100">
              <a:solidFill>
                <a:schemeClr val="dk1"/>
              </a:solidFill>
              <a:effectLst/>
              <a:latin typeface="Century Gothic" panose="020B0502020202020204" pitchFamily="34" charset="0"/>
              <a:ea typeface="+mn-ea"/>
              <a:cs typeface="+mn-cs"/>
            </a:rPr>
            <a:t>Corrected Rt = 100,000, growth = 3.5%</a:t>
          </a:r>
        </a:p>
        <a:p>
          <a:r>
            <a:rPr lang="en-US" sz="1100">
              <a:solidFill>
                <a:schemeClr val="dk1"/>
              </a:solidFill>
              <a:effectLst/>
              <a:latin typeface="Century Gothic" panose="020B0502020202020204" pitchFamily="34" charset="0"/>
              <a:ea typeface="+mn-ea"/>
              <a:cs typeface="+mn-cs"/>
            </a:rPr>
            <a:t>With the corrected annual revenue and savings starting at $100,000 and growing at a rate of 3.5% per year, the Net Present Value (NPV) of the Heat Reuse Project over a 20-year period, with an initial investment of $1,000,000 and a discount rate of 3.5%, is approximately $9,266.05.</a:t>
          </a:r>
        </a:p>
        <a:p>
          <a:r>
            <a:rPr lang="en-US" sz="1100">
              <a:solidFill>
                <a:schemeClr val="dk1"/>
              </a:solidFill>
              <a:effectLst/>
              <a:latin typeface="Century Gothic" panose="020B0502020202020204" pitchFamily="34" charset="0"/>
              <a:ea typeface="+mn-ea"/>
              <a:cs typeface="+mn-cs"/>
            </a:rPr>
            <a:t>This positive NPV indicates that, according to the corrected inputs, the project is expected to generate a value over its lifetime that exceeds the initial investment when accounting for the time value of money. This suggests the Heat Reuse Project could be a financially viable option for the client. ​​</a:t>
          </a:r>
        </a:p>
        <a:p>
          <a:r>
            <a:rPr lang="en-US" sz="1100">
              <a:solidFill>
                <a:schemeClr val="dk1"/>
              </a:solidFill>
              <a:effectLst/>
              <a:latin typeface="Century Gothic" panose="020B0502020202020204" pitchFamily="34" charset="0"/>
              <a:ea typeface="+mn-ea"/>
              <a:cs typeface="+mn-cs"/>
            </a:rPr>
            <a:t> </a:t>
          </a:r>
        </a:p>
        <a:p>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12700</xdr:colOff>
      <xdr:row>3</xdr:row>
      <xdr:rowOff>12700</xdr:rowOff>
    </xdr:from>
    <xdr:to>
      <xdr:col>23</xdr:col>
      <xdr:colOff>38100</xdr:colOff>
      <xdr:row>24</xdr:row>
      <xdr:rowOff>12700</xdr:rowOff>
    </xdr:to>
    <xdr:sp macro="" textlink="">
      <xdr:nvSpPr>
        <xdr:cNvPr id="2" name="TextBox 1">
          <a:extLst>
            <a:ext uri="{FF2B5EF4-FFF2-40B4-BE49-F238E27FC236}">
              <a16:creationId xmlns:a16="http://schemas.microsoft.com/office/drawing/2014/main" id="{CBE2F7B0-D1E4-0369-E5A6-ECF8244B7F0F}"/>
            </a:ext>
          </a:extLst>
        </xdr:cNvPr>
        <xdr:cNvSpPr txBox="1"/>
      </xdr:nvSpPr>
      <xdr:spPr>
        <a:xfrm>
          <a:off x="11569700" y="1981200"/>
          <a:ext cx="9359900" cy="455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Century Gothic" panose="020B0502020202020204" pitchFamily="34" charset="0"/>
              <a:ea typeface="+mn-ea"/>
              <a:cs typeface="+mn-cs"/>
            </a:rPr>
            <a:t>Heat Reuse Effectiveness (HRE) is a metric used to quantify the efficiency of heat recovery and reuse from a system, such as a data center. It measures the proportion of waste heat that is successfully captured and reused in comparison to the total potential heat that could be reused. The HRE is crucial for evaluating the sustainability and energy efficiency of facilities, especially those generating significant amounts of excess heat.</a:t>
          </a:r>
        </a:p>
        <a:p>
          <a:r>
            <a:rPr lang="en-US" sz="1100" b="0" i="0" u="none" strike="noStrike">
              <a:solidFill>
                <a:schemeClr val="dk1"/>
              </a:solidFill>
              <a:effectLst/>
              <a:latin typeface="Century Gothic" panose="020B0502020202020204" pitchFamily="34" charset="0"/>
              <a:ea typeface="+mn-ea"/>
              <a:cs typeface="+mn-cs"/>
            </a:rPr>
            <a:t>To calculate the Heat Reuse Effectiveness, you can use the following formula:</a:t>
          </a:r>
        </a:p>
        <a:p>
          <a:r>
            <a:rPr lang="en-US" sz="1100" b="1" i="0" u="none" strike="noStrike">
              <a:solidFill>
                <a:srgbClr val="FF0000"/>
              </a:solidFill>
              <a:effectLst/>
              <a:latin typeface="Century Gothic" panose="020B0502020202020204" pitchFamily="34" charset="0"/>
              <a:ea typeface="+mn-ea"/>
              <a:cs typeface="+mn-cs"/>
            </a:rPr>
            <a:t>HRE = Useful Heat Reused  / Total Waste Heat Available.    HRE == ERE</a:t>
          </a:r>
        </a:p>
        <a:p>
          <a:r>
            <a:rPr lang="en-US" sz="1100" b="0" i="0" u="none" strike="noStrike">
              <a:solidFill>
                <a:schemeClr val="dk1"/>
              </a:solidFill>
              <a:effectLst/>
              <a:latin typeface="Century Gothic" panose="020B0502020202020204" pitchFamily="34" charset="0"/>
              <a:ea typeface="+mn-ea"/>
              <a:cs typeface="+mn-cs"/>
            </a:rPr>
            <a:t>Where:</a:t>
          </a:r>
        </a:p>
        <a:p>
          <a:r>
            <a:rPr lang="en-US" sz="1100" b="1" i="0" u="none" strike="noStrike">
              <a:solidFill>
                <a:schemeClr val="dk1"/>
              </a:solidFill>
              <a:effectLst/>
              <a:latin typeface="Century Gothic" panose="020B0502020202020204" pitchFamily="34" charset="0"/>
              <a:ea typeface="+mn-ea"/>
              <a:cs typeface="+mn-cs"/>
            </a:rPr>
            <a:t>Useful Heat Reused</a:t>
          </a:r>
          <a:r>
            <a:rPr lang="en-US" sz="1100" b="0" i="0" u="none" strike="noStrike">
              <a:solidFill>
                <a:schemeClr val="dk1"/>
              </a:solidFill>
              <a:effectLst/>
              <a:latin typeface="Century Gothic" panose="020B0502020202020204" pitchFamily="34" charset="0"/>
              <a:ea typeface="+mn-ea"/>
              <a:cs typeface="+mn-cs"/>
            </a:rPr>
            <a:t> is the amount of heat captured from the data center and successfully used for another purpose, such as heating buildings, domestic hot water production, or industrial processes. It is measured in energy units over a specific time period (e.g., megawatt-hours per year).</a:t>
          </a:r>
        </a:p>
        <a:p>
          <a:r>
            <a:rPr lang="en-US" sz="1100" b="1" i="0" u="none" strike="noStrike">
              <a:solidFill>
                <a:schemeClr val="dk1"/>
              </a:solidFill>
              <a:effectLst/>
              <a:latin typeface="Century Gothic" panose="020B0502020202020204" pitchFamily="34" charset="0"/>
              <a:ea typeface="+mn-ea"/>
              <a:cs typeface="+mn-cs"/>
            </a:rPr>
            <a:t>Total Waste Heat Available</a:t>
          </a:r>
          <a:r>
            <a:rPr lang="en-US" sz="1100" b="0" i="0" u="none" strike="noStrike">
              <a:solidFill>
                <a:schemeClr val="dk1"/>
              </a:solidFill>
              <a:effectLst/>
              <a:latin typeface="Century Gothic" panose="020B0502020202020204" pitchFamily="34" charset="0"/>
              <a:ea typeface="+mn-ea"/>
              <a:cs typeface="+mn-cs"/>
            </a:rPr>
            <a:t> is the total amount of excess heat produced by the data center that could potentially be reused. This is also measured in the same energy units over the same time period.</a:t>
          </a:r>
        </a:p>
        <a:p>
          <a:r>
            <a:rPr lang="en-US" sz="1100" b="0" i="0" u="none" strike="noStrike">
              <a:solidFill>
                <a:schemeClr val="dk1"/>
              </a:solidFill>
              <a:effectLst/>
              <a:latin typeface="Century Gothic" panose="020B0502020202020204" pitchFamily="34" charset="0"/>
              <a:ea typeface="+mn-ea"/>
              <a:cs typeface="+mn-cs"/>
            </a:rPr>
            <a:t>The HRE value is typically expressed as a percentage. A higher HRE indicates a more efficient use of waste heat, signifying a more sustainable and energy-efficient operation. For example, an HRE of 75% means that 75% of the data center's waste heat has been successfully reused.</a:t>
          </a:r>
        </a:p>
        <a:p>
          <a:r>
            <a:rPr lang="en-US" sz="1100" b="0" i="0" u="none" strike="noStrike">
              <a:solidFill>
                <a:schemeClr val="dk1"/>
              </a:solidFill>
              <a:effectLst/>
              <a:latin typeface="Century Gothic" panose="020B0502020202020204" pitchFamily="34" charset="0"/>
              <a:ea typeface="+mn-ea"/>
              <a:cs typeface="+mn-cs"/>
            </a:rPr>
            <a:t>To effectively calculate HRE, data center operators need to:</a:t>
          </a:r>
        </a:p>
        <a:p>
          <a:r>
            <a:rPr lang="en-US" sz="1100" b="1" i="0" u="none" strike="noStrike">
              <a:solidFill>
                <a:schemeClr val="dk1"/>
              </a:solidFill>
              <a:effectLst/>
              <a:latin typeface="Century Gothic" panose="020B0502020202020204" pitchFamily="34" charset="0"/>
              <a:ea typeface="+mn-ea"/>
              <a:cs typeface="+mn-cs"/>
            </a:rPr>
            <a:t>Quantify the Total Waste Heat Available</a:t>
          </a:r>
          <a:r>
            <a:rPr lang="en-US" sz="1100" b="0" i="0" u="none" strike="noStrike">
              <a:solidFill>
                <a:schemeClr val="dk1"/>
              </a:solidFill>
              <a:effectLst/>
              <a:latin typeface="Century Gothic" panose="020B0502020202020204" pitchFamily="34" charset="0"/>
              <a:ea typeface="+mn-ea"/>
              <a:cs typeface="+mn-cs"/>
            </a:rPr>
            <a:t>: This involves measuring or estimating the total heat output from the data center's equipment, including servers, storage, and networking gear. This can be challenging, as it requires comprehensive data on the energy consumption and heat production of each component.</a:t>
          </a:r>
        </a:p>
        <a:p>
          <a:r>
            <a:rPr lang="en-US" sz="1100" b="1" i="0" u="none" strike="noStrike">
              <a:solidFill>
                <a:schemeClr val="dk1"/>
              </a:solidFill>
              <a:effectLst/>
              <a:latin typeface="Century Gothic" panose="020B0502020202020204" pitchFamily="34" charset="0"/>
              <a:ea typeface="+mn-ea"/>
              <a:cs typeface="+mn-cs"/>
            </a:rPr>
            <a:t>Measure the Useful Heat Reused</a:t>
          </a:r>
          <a:r>
            <a:rPr lang="en-US" sz="1100" b="0" i="0" u="none" strike="noStrike">
              <a:solidFill>
                <a:schemeClr val="dk1"/>
              </a:solidFill>
              <a:effectLst/>
              <a:latin typeface="Century Gothic" panose="020B0502020202020204" pitchFamily="34" charset="0"/>
              <a:ea typeface="+mn-ea"/>
              <a:cs typeface="+mn-cs"/>
            </a:rPr>
            <a:t>: This step requires tracking the amount of waste heat that is captured and utilized effectively. It involves monitoring the systems that transfer and use the heat, such as heat exchangers and the infrastructure for the applications benefiting from the heat reuse.</a:t>
          </a:r>
        </a:p>
        <a:p>
          <a:r>
            <a:rPr lang="en-US" sz="1100" b="0" i="0" u="none" strike="noStrike">
              <a:solidFill>
                <a:schemeClr val="dk1"/>
              </a:solidFill>
              <a:effectLst/>
              <a:latin typeface="Century Gothic" panose="020B0502020202020204" pitchFamily="34" charset="0"/>
              <a:ea typeface="+mn-ea"/>
              <a:cs typeface="+mn-cs"/>
            </a:rPr>
            <a:t>Implementing systems for accurately measuring these quantities is essential for calculating HRE and can involve a mix of direct measurement, estimation, and modeling based on the data center's operational parameters and the configuration of the heat reuse systems.</a:t>
          </a:r>
        </a:p>
        <a:p>
          <a:endParaRPr lang="en-US" sz="1100"/>
        </a:p>
      </xdr:txBody>
    </xdr:sp>
    <xdr:clientData/>
  </xdr:twoCellAnchor>
  <xdr:twoCellAnchor>
    <xdr:from>
      <xdr:col>14</xdr:col>
      <xdr:colOff>0</xdr:colOff>
      <xdr:row>25</xdr:row>
      <xdr:rowOff>12700</xdr:rowOff>
    </xdr:from>
    <xdr:to>
      <xdr:col>22</xdr:col>
      <xdr:colOff>787400</xdr:colOff>
      <xdr:row>54</xdr:row>
      <xdr:rowOff>177800</xdr:rowOff>
    </xdr:to>
    <xdr:sp macro="" textlink="">
      <xdr:nvSpPr>
        <xdr:cNvPr id="3" name="TextBox 2">
          <a:extLst>
            <a:ext uri="{FF2B5EF4-FFF2-40B4-BE49-F238E27FC236}">
              <a16:creationId xmlns:a16="http://schemas.microsoft.com/office/drawing/2014/main" id="{99F1D405-1E19-C9D2-EC30-648F9EA3AC5A}"/>
            </a:ext>
          </a:extLst>
        </xdr:cNvPr>
        <xdr:cNvSpPr txBox="1"/>
      </xdr:nvSpPr>
      <xdr:spPr>
        <a:xfrm>
          <a:off x="11557000" y="6743700"/>
          <a:ext cx="9296400" cy="6057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Century Gothic" panose="020B0502020202020204" pitchFamily="34" charset="0"/>
              <a:ea typeface="+mn-ea"/>
              <a:cs typeface="+mn-cs"/>
            </a:rPr>
            <a:t>The Heat Reuse Factor (HRF) is another important metric for assessing the sustainability and efficiency of data centers, especially in terms of how effectively they can repurpose their waste heat for beneficial uses. Unlike Heat Reuse Effectiveness (HRE), which focuses on the proportion of heat reused out of the total waste heat available, HRF typically provides insight into how much of the data center's energy consumption is offset by the reuse of its waste heat.</a:t>
          </a:r>
        </a:p>
        <a:p>
          <a:r>
            <a:rPr lang="en-US" sz="1100" b="0" i="0" u="none" strike="noStrike">
              <a:solidFill>
                <a:schemeClr val="dk1"/>
              </a:solidFill>
              <a:effectLst/>
              <a:latin typeface="Century Gothic" panose="020B0502020202020204" pitchFamily="34" charset="0"/>
              <a:ea typeface="+mn-ea"/>
              <a:cs typeface="+mn-cs"/>
            </a:rPr>
            <a:t>The calculation of HRF can vary based on the specific definition and application, but a common formula to </a:t>
          </a:r>
          <a:r>
            <a:rPr lang="en-US" sz="1100" b="0" i="0" u="none" strike="noStrike">
              <a:solidFill>
                <a:schemeClr val="tx1"/>
              </a:solidFill>
              <a:effectLst/>
              <a:latin typeface="Century Gothic" panose="020B0502020202020204" pitchFamily="34" charset="0"/>
              <a:ea typeface="+mn-ea"/>
              <a:cs typeface="+mn-cs"/>
            </a:rPr>
            <a:t>calculate Heat Reuse Factor is:</a:t>
          </a:r>
        </a:p>
        <a:p>
          <a:r>
            <a:rPr lang="en-US" sz="1600" b="1" i="0" u="none" strike="noStrike">
              <a:solidFill>
                <a:srgbClr val="FF0000"/>
              </a:solidFill>
              <a:effectLst/>
              <a:latin typeface="Century Gothic" panose="020B0502020202020204" pitchFamily="34" charset="0"/>
              <a:ea typeface="+mn-ea"/>
              <a:cs typeface="+mn-cs"/>
            </a:rPr>
            <a:t>HRF = Energy Reused for Beneficial Purposes  /</a:t>
          </a:r>
          <a:r>
            <a:rPr lang="en-US" sz="1600" b="1" i="0" u="none" strike="noStrike" baseline="0">
              <a:solidFill>
                <a:srgbClr val="FF0000"/>
              </a:solidFill>
              <a:effectLst/>
              <a:latin typeface="Century Gothic" panose="020B0502020202020204" pitchFamily="34" charset="0"/>
              <a:ea typeface="+mn-ea"/>
              <a:cs typeface="+mn-cs"/>
            </a:rPr>
            <a:t> </a:t>
          </a:r>
          <a:r>
            <a:rPr lang="en-US" sz="1600" b="1" i="0" u="none" strike="noStrike">
              <a:solidFill>
                <a:srgbClr val="FF0000"/>
              </a:solidFill>
              <a:effectLst/>
              <a:latin typeface="Century Gothic" panose="020B0502020202020204" pitchFamily="34" charset="0"/>
              <a:ea typeface="+mn-ea"/>
              <a:cs typeface="+mn-cs"/>
            </a:rPr>
            <a:t> Total Energy Input to the Data Center;  </a:t>
          </a:r>
        </a:p>
        <a:p>
          <a:endParaRPr lang="en-US" sz="1600" b="1" i="0" u="none" strike="noStrike">
            <a:solidFill>
              <a:srgbClr val="FF0000"/>
            </a:solidFill>
            <a:effectLst/>
            <a:latin typeface="Century Gothic" panose="020B0502020202020204" pitchFamily="34" charset="0"/>
            <a:ea typeface="+mn-ea"/>
            <a:cs typeface="+mn-cs"/>
          </a:endParaRPr>
        </a:p>
        <a:p>
          <a:r>
            <a:rPr lang="en-US" sz="1600" b="1" i="0" u="none" strike="noStrike">
              <a:solidFill>
                <a:srgbClr val="FF0000"/>
              </a:solidFill>
              <a:effectLst/>
              <a:latin typeface="Century Gothic" panose="020B0502020202020204" pitchFamily="34" charset="0"/>
              <a:ea typeface="+mn-ea"/>
              <a:cs typeface="+mn-cs"/>
            </a:rPr>
            <a:t> HRF​ == ERF</a:t>
          </a:r>
        </a:p>
        <a:p>
          <a:endParaRPr lang="en-US" sz="1600" b="1" i="0" u="none" strike="noStrike">
            <a:solidFill>
              <a:srgbClr val="FF0000"/>
            </a:solidFill>
            <a:effectLst/>
            <a:latin typeface="Century Gothic" panose="020B0502020202020204" pitchFamily="34" charset="0"/>
            <a:ea typeface="+mn-ea"/>
            <a:cs typeface="+mn-cs"/>
          </a:endParaRPr>
        </a:p>
        <a:p>
          <a:r>
            <a:rPr lang="en-US" sz="1100" b="0" i="0" u="none" strike="noStrike">
              <a:solidFill>
                <a:schemeClr val="dk1"/>
              </a:solidFill>
              <a:effectLst/>
              <a:latin typeface="Century Gothic" panose="020B0502020202020204" pitchFamily="34" charset="0"/>
              <a:ea typeface="+mn-ea"/>
              <a:cs typeface="+mn-cs"/>
            </a:rPr>
            <a:t>Where:</a:t>
          </a:r>
        </a:p>
        <a:p>
          <a:r>
            <a:rPr lang="en-US" sz="1100" b="1" i="0" u="none" strike="noStrike">
              <a:solidFill>
                <a:schemeClr val="dk1"/>
              </a:solidFill>
              <a:effectLst/>
              <a:latin typeface="Century Gothic" panose="020B0502020202020204" pitchFamily="34" charset="0"/>
              <a:ea typeface="+mn-ea"/>
              <a:cs typeface="+mn-cs"/>
            </a:rPr>
            <a:t>Energy Reused for Beneficial Purposes</a:t>
          </a:r>
          <a:r>
            <a:rPr lang="en-US" sz="1100" b="0" i="0" u="none" strike="noStrike">
              <a:solidFill>
                <a:schemeClr val="dk1"/>
              </a:solidFill>
              <a:effectLst/>
              <a:latin typeface="Century Gothic" panose="020B0502020202020204" pitchFamily="34" charset="0"/>
              <a:ea typeface="+mn-ea"/>
              <a:cs typeface="+mn-cs"/>
            </a:rPr>
            <a:t> is the amount of energy (in energy units like megawatt-hours, MWh) that is captured from the data center’s waste heat and successfully utilized for other applications. These applications could range from heating buildings to supplying district heating networks or industrial processes.</a:t>
          </a:r>
        </a:p>
        <a:p>
          <a:r>
            <a:rPr lang="en-US" sz="1100" b="1" i="0" u="none" strike="noStrike">
              <a:solidFill>
                <a:schemeClr val="dk1"/>
              </a:solidFill>
              <a:effectLst/>
              <a:latin typeface="Century Gothic" panose="020B0502020202020204" pitchFamily="34" charset="0"/>
              <a:ea typeface="+mn-ea"/>
              <a:cs typeface="+mn-cs"/>
            </a:rPr>
            <a:t>Total Energy Input to the Data Center</a:t>
          </a:r>
          <a:r>
            <a:rPr lang="en-US" sz="1100" b="0" i="0" u="none" strike="noStrike">
              <a:solidFill>
                <a:schemeClr val="dk1"/>
              </a:solidFill>
              <a:effectLst/>
              <a:latin typeface="Century Gothic" panose="020B0502020202020204" pitchFamily="34" charset="0"/>
              <a:ea typeface="+mn-ea"/>
              <a:cs typeface="+mn-cs"/>
            </a:rPr>
            <a:t> refers to the total amount of energy consumed by the data center, including all IT equipment, cooling systems, and other infrastructure. This is also measured in the same energy units.</a:t>
          </a:r>
        </a:p>
        <a:p>
          <a:r>
            <a:rPr lang="en-US" sz="1100" b="0" i="0" u="none" strike="noStrike">
              <a:solidFill>
                <a:schemeClr val="dk1"/>
              </a:solidFill>
              <a:effectLst/>
              <a:latin typeface="Century Gothic" panose="020B0502020202020204" pitchFamily="34" charset="0"/>
              <a:ea typeface="+mn-ea"/>
              <a:cs typeface="+mn-cs"/>
            </a:rPr>
            <a:t>The HRF is typically expressed as a dimensionless ratio or percentage. A higher HRF indicates a greater proportion of the data center's energy input is being effectively reused, enhancing its overall energy efficiency and reducing its environmental impact.</a:t>
          </a:r>
        </a:p>
        <a:p>
          <a:r>
            <a:rPr lang="en-US" sz="1100" b="1" i="0" u="none" strike="noStrike">
              <a:solidFill>
                <a:schemeClr val="dk1"/>
              </a:solidFill>
              <a:effectLst/>
              <a:latin typeface="Century Gothic" panose="020B0502020202020204" pitchFamily="34" charset="0"/>
              <a:ea typeface="+mn-ea"/>
              <a:cs typeface="+mn-cs"/>
            </a:rPr>
            <a:t>Steps to Calculate HRF:</a:t>
          </a:r>
        </a:p>
        <a:p>
          <a:r>
            <a:rPr lang="en-US" sz="1100" b="1" i="0" u="none" strike="noStrike">
              <a:solidFill>
                <a:schemeClr val="dk1"/>
              </a:solidFill>
              <a:effectLst/>
              <a:latin typeface="Century Gothic" panose="020B0502020202020204" pitchFamily="34" charset="0"/>
              <a:ea typeface="+mn-ea"/>
              <a:cs typeface="+mn-cs"/>
            </a:rPr>
            <a:t>Quantify the Energy Reused for Beneficial Purposes</a:t>
          </a:r>
          <a:r>
            <a:rPr lang="en-US" sz="1100" b="0" i="0" u="none" strike="noStrike">
              <a:solidFill>
                <a:schemeClr val="dk1"/>
              </a:solidFill>
              <a:effectLst/>
              <a:latin typeface="Century Gothic" panose="020B0502020202020204" pitchFamily="34" charset="0"/>
              <a:ea typeface="+mn-ea"/>
              <a:cs typeface="+mn-cs"/>
            </a:rPr>
            <a:t>: Measure or estimate the amount of waste heat from the data center that is captured and converted into useful energy for other applications. This may require detailed monitoring of heat recovery systems and their output.</a:t>
          </a:r>
        </a:p>
        <a:p>
          <a:r>
            <a:rPr lang="en-US" sz="1100" b="1" i="0" u="none" strike="noStrike">
              <a:solidFill>
                <a:schemeClr val="dk1"/>
              </a:solidFill>
              <a:effectLst/>
              <a:latin typeface="Century Gothic" panose="020B0502020202020204" pitchFamily="34" charset="0"/>
              <a:ea typeface="+mn-ea"/>
              <a:cs typeface="+mn-cs"/>
            </a:rPr>
            <a:t>Determine the Total Energy Input to the Data Center</a:t>
          </a:r>
          <a:r>
            <a:rPr lang="en-US" sz="1100" b="0" i="0" u="none" strike="noStrike">
              <a:solidFill>
                <a:schemeClr val="dk1"/>
              </a:solidFill>
              <a:effectLst/>
              <a:latin typeface="Century Gothic" panose="020B0502020202020204" pitchFamily="34" charset="0"/>
              <a:ea typeface="+mn-ea"/>
              <a:cs typeface="+mn-cs"/>
            </a:rPr>
            <a:t>: This involves calculating the total energy consumption of the data center, including IT equipment, cooling, lighting, and other infrastructure over the same period.</a:t>
          </a:r>
        </a:p>
        <a:p>
          <a:r>
            <a:rPr lang="en-US" sz="1100" b="1" i="0" u="none" strike="noStrike">
              <a:solidFill>
                <a:schemeClr val="dk1"/>
              </a:solidFill>
              <a:effectLst/>
              <a:latin typeface="Century Gothic" panose="020B0502020202020204" pitchFamily="34" charset="0"/>
              <a:ea typeface="+mn-ea"/>
              <a:cs typeface="+mn-cs"/>
            </a:rPr>
            <a:t>Calculate the HRF</a:t>
          </a:r>
          <a:r>
            <a:rPr lang="en-US" sz="1100" b="0" i="0" u="none" strike="noStrike">
              <a:solidFill>
                <a:schemeClr val="dk1"/>
              </a:solidFill>
              <a:effectLst/>
              <a:latin typeface="Century Gothic" panose="020B0502020202020204" pitchFamily="34" charset="0"/>
              <a:ea typeface="+mn-ea"/>
              <a:cs typeface="+mn-cs"/>
            </a:rPr>
            <a:t>: Use the formula above to compute the HRF by dividing the energy reused by the total energy input to the data center.</a:t>
          </a:r>
        </a:p>
        <a:p>
          <a:r>
            <a:rPr lang="en-US" sz="1100" b="1" i="0" u="none" strike="noStrike">
              <a:solidFill>
                <a:schemeClr val="dk1"/>
              </a:solidFill>
              <a:effectLst/>
              <a:latin typeface="Century Gothic" panose="020B0502020202020204" pitchFamily="34" charset="0"/>
              <a:ea typeface="+mn-ea"/>
              <a:cs typeface="+mn-cs"/>
            </a:rPr>
            <a:t>Considerations:</a:t>
          </a:r>
        </a:p>
        <a:p>
          <a:r>
            <a:rPr lang="en-US" sz="1100" b="0" i="0" u="none" strike="noStrike">
              <a:solidFill>
                <a:schemeClr val="dk1"/>
              </a:solidFill>
              <a:effectLst/>
              <a:latin typeface="Century Gothic" panose="020B0502020202020204" pitchFamily="34" charset="0"/>
              <a:ea typeface="+mn-ea"/>
              <a:cs typeface="+mn-cs"/>
            </a:rPr>
            <a:t>Accurate measurement or estimation of both the energy reused and the total energy input is crucial for a reliable HRF calculation.</a:t>
          </a:r>
        </a:p>
        <a:p>
          <a:r>
            <a:rPr lang="en-US" sz="1100" b="0" i="0" u="none" strike="noStrike">
              <a:solidFill>
                <a:schemeClr val="dk1"/>
              </a:solidFill>
              <a:effectLst/>
              <a:latin typeface="Century Gothic" panose="020B0502020202020204" pitchFamily="34" charset="0"/>
              <a:ea typeface="+mn-ea"/>
              <a:cs typeface="+mn-cs"/>
            </a:rPr>
            <a:t>The HRF provides valuable insight into the data center's efficiency and environmental impact, helping to identify opportunities for improvement and showcasing the benefits of heat recovery initiatives.</a:t>
          </a:r>
        </a:p>
        <a:p>
          <a:r>
            <a:rPr lang="en-US" sz="1100" b="0" i="0" u="none" strike="noStrike">
              <a:solidFill>
                <a:schemeClr val="dk1"/>
              </a:solidFill>
              <a:effectLst/>
              <a:latin typeface="Century Gothic" panose="020B0502020202020204" pitchFamily="34" charset="0"/>
              <a:ea typeface="+mn-ea"/>
              <a:cs typeface="+mn-cs"/>
            </a:rPr>
            <a:t>In addition to HRF, it's beneficial to consider other sustainability metrics like PUE (Power Usage Effectiveness) and HRE to get a comprehensive view of a data center's performance.</a:t>
          </a:r>
        </a:p>
        <a:p>
          <a:endParaRPr lang="en-US" sz="1100"/>
        </a:p>
      </xdr:txBody>
    </xdr:sp>
    <xdr:clientData/>
  </xdr:twoCellAnchor>
  <xdr:twoCellAnchor>
    <xdr:from>
      <xdr:col>0</xdr:col>
      <xdr:colOff>812800</xdr:colOff>
      <xdr:row>3</xdr:row>
      <xdr:rowOff>0</xdr:rowOff>
    </xdr:from>
    <xdr:to>
      <xdr:col>12</xdr:col>
      <xdr:colOff>812800</xdr:colOff>
      <xdr:row>54</xdr:row>
      <xdr:rowOff>165100</xdr:rowOff>
    </xdr:to>
    <xdr:sp macro="" textlink="">
      <xdr:nvSpPr>
        <xdr:cNvPr id="4" name="TextBox 3">
          <a:extLst>
            <a:ext uri="{FF2B5EF4-FFF2-40B4-BE49-F238E27FC236}">
              <a16:creationId xmlns:a16="http://schemas.microsoft.com/office/drawing/2014/main" id="{89FE2B3A-8D5A-553A-2070-99A6425EE8A7}"/>
            </a:ext>
          </a:extLst>
        </xdr:cNvPr>
        <xdr:cNvSpPr txBox="1"/>
      </xdr:nvSpPr>
      <xdr:spPr>
        <a:xfrm>
          <a:off x="812800" y="1968500"/>
          <a:ext cx="9906000" cy="1082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Century Gothic" panose="020B0502020202020204" pitchFamily="34" charset="0"/>
              <a:ea typeface="+mn-ea"/>
              <a:cs typeface="+mn-cs"/>
            </a:rPr>
            <a:t>INDUSTRY ORGANIZATIONS</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Century Gothic" panose="020B0502020202020204" pitchFamily="34" charset="0"/>
              <a:ea typeface="+mn-ea"/>
              <a:cs typeface="+mn-cs"/>
            </a:rPr>
            <a:t>The concept of heat reuse and energy reuse from data centers and other industrial operations is growing in interest across various sectors, with several professional and industry organizations actively involved or showing interest. These organizations play crucial roles in setting standards, conducting research, sharing best practices, and advocating for policies that promote the efficient use of energy. Here are some of the key organizations involved in heat reuse or energy reuse:</a:t>
          </a:r>
        </a:p>
        <a:p>
          <a:r>
            <a:rPr lang="en-US" sz="1100" b="1" i="0" u="none" strike="noStrike">
              <a:solidFill>
                <a:schemeClr val="dk1"/>
              </a:solidFill>
              <a:effectLst/>
              <a:latin typeface="Century Gothic" panose="020B0502020202020204" pitchFamily="34" charset="0"/>
              <a:ea typeface="+mn-ea"/>
              <a:cs typeface="+mn-cs"/>
            </a:rPr>
            <a:t>The Green Grid</a:t>
          </a:r>
          <a:r>
            <a:rPr lang="en-US" sz="1100" b="0" i="0" u="none" strike="noStrike">
              <a:solidFill>
                <a:schemeClr val="dk1"/>
              </a:solidFill>
              <a:effectLst/>
              <a:latin typeface="Century Gothic" panose="020B0502020202020204" pitchFamily="34" charset="0"/>
              <a:ea typeface="+mn-ea"/>
              <a:cs typeface="+mn-cs"/>
            </a:rPr>
            <a:t> - This organization is focused on improving energy efficiency in data centers and business computing ecosystems. It provides a forum for IT industry and data center professionals to share information and best practices for improving energy efficiency.</a:t>
          </a:r>
        </a:p>
        <a:p>
          <a:r>
            <a:rPr lang="en-US" sz="1100" b="1" i="0" u="none" strike="noStrike">
              <a:solidFill>
                <a:schemeClr val="dk1"/>
              </a:solidFill>
              <a:effectLst/>
              <a:latin typeface="Century Gothic" panose="020B0502020202020204" pitchFamily="34" charset="0"/>
              <a:ea typeface="+mn-ea"/>
              <a:cs typeface="+mn-cs"/>
            </a:rPr>
            <a:t>ASHRAE (American Society of Heating, Refrigerating and Air-Conditioning Engineers)</a:t>
          </a:r>
          <a:r>
            <a:rPr lang="en-US" sz="1100" b="0" i="0" u="none" strike="noStrike">
              <a:solidFill>
                <a:schemeClr val="dk1"/>
              </a:solidFill>
              <a:effectLst/>
              <a:latin typeface="Century Gothic" panose="020B0502020202020204" pitchFamily="34" charset="0"/>
              <a:ea typeface="+mn-ea"/>
              <a:cs typeface="+mn-cs"/>
            </a:rPr>
            <a:t> - ASHRAE is heavily involved in creating standards and guidelines for building systems, including those for data centers. They have committees and publications dedicated to energy efficiency and the reuse of heat.</a:t>
          </a:r>
        </a:p>
        <a:p>
          <a:r>
            <a:rPr lang="en-US" sz="1100" b="1" i="0" u="none" strike="noStrike">
              <a:solidFill>
                <a:schemeClr val="dk1"/>
              </a:solidFill>
              <a:effectLst/>
              <a:latin typeface="Century Gothic" panose="020B0502020202020204" pitchFamily="34" charset="0"/>
              <a:ea typeface="+mn-ea"/>
              <a:cs typeface="+mn-cs"/>
            </a:rPr>
            <a:t>International Energy Agency (IEA)</a:t>
          </a:r>
          <a:r>
            <a:rPr lang="en-US" sz="1100" b="0" i="0" u="none" strike="noStrike">
              <a:solidFill>
                <a:schemeClr val="dk1"/>
              </a:solidFill>
              <a:effectLst/>
              <a:latin typeface="Century Gothic" panose="020B0502020202020204" pitchFamily="34" charset="0"/>
              <a:ea typeface="+mn-ea"/>
              <a:cs typeface="+mn-cs"/>
            </a:rPr>
            <a:t> - While not solely focused on heat reuse, the IEA conducts significant research and policy advocacy on energy efficiency and sustainability. They often publish reports and guidelines that include best practices for energy reuse in various sectors.</a:t>
          </a:r>
        </a:p>
        <a:p>
          <a:r>
            <a:rPr lang="en-US" sz="1100" b="1" i="0" u="none" strike="noStrike">
              <a:solidFill>
                <a:schemeClr val="dk1"/>
              </a:solidFill>
              <a:effectLst/>
              <a:latin typeface="Century Gothic" panose="020B0502020202020204" pitchFamily="34" charset="0"/>
              <a:ea typeface="+mn-ea"/>
              <a:cs typeface="+mn-cs"/>
            </a:rPr>
            <a:t>Uptime Institute</a:t>
          </a:r>
          <a:r>
            <a:rPr lang="en-US" sz="1100" b="0" i="0" u="none" strike="noStrike">
              <a:solidFill>
                <a:schemeClr val="dk1"/>
              </a:solidFill>
              <a:effectLst/>
              <a:latin typeface="Century Gothic" panose="020B0502020202020204" pitchFamily="34" charset="0"/>
              <a:ea typeface="+mn-ea"/>
              <a:cs typeface="+mn-cs"/>
            </a:rPr>
            <a:t> - Known for its focus on improving the performance, efficiency, and reliability of data centers, the Uptime Institute addresses issues around energy use and has shown interest in sustainable practices, including heat reuse.</a:t>
          </a:r>
        </a:p>
        <a:p>
          <a:r>
            <a:rPr lang="en-US" sz="1100" b="1" i="0" u="none" strike="noStrike">
              <a:solidFill>
                <a:schemeClr val="dk1"/>
              </a:solidFill>
              <a:effectLst/>
              <a:latin typeface="Century Gothic" panose="020B0502020202020204" pitchFamily="34" charset="0"/>
              <a:ea typeface="+mn-ea"/>
              <a:cs typeface="+mn-cs"/>
            </a:rPr>
            <a:t>Data Center Alliance</a:t>
          </a:r>
          <a:r>
            <a:rPr lang="en-US" sz="1100" b="0" i="0" u="none" strike="noStrike">
              <a:solidFill>
                <a:schemeClr val="dk1"/>
              </a:solidFill>
              <a:effectLst/>
              <a:latin typeface="Century Gothic" panose="020B0502020202020204" pitchFamily="34" charset="0"/>
              <a:ea typeface="+mn-ea"/>
              <a:cs typeface="+mn-cs"/>
            </a:rPr>
            <a:t> - This broad organization includes members from various sectors of the data center industry. Sustainability and energy efficiency are key topics, with some focus on heat reuse as part of a broader interest in green data center practices.</a:t>
          </a:r>
        </a:p>
        <a:p>
          <a:r>
            <a:rPr lang="en-US" sz="1100" b="1" i="0" u="none" strike="noStrike">
              <a:solidFill>
                <a:schemeClr val="dk1"/>
              </a:solidFill>
              <a:effectLst/>
              <a:latin typeface="Century Gothic" panose="020B0502020202020204" pitchFamily="34" charset="0"/>
              <a:ea typeface="+mn-ea"/>
              <a:cs typeface="+mn-cs"/>
            </a:rPr>
            <a:t>CIBSE (Chartered Institution of Building Services Engineers)</a:t>
          </a:r>
          <a:r>
            <a:rPr lang="en-US" sz="1100" b="0" i="0" u="none" strike="noStrike">
              <a:solidFill>
                <a:schemeClr val="dk1"/>
              </a:solidFill>
              <a:effectLst/>
              <a:latin typeface="Century Gothic" panose="020B0502020202020204" pitchFamily="34" charset="0"/>
              <a:ea typeface="+mn-ea"/>
              <a:cs typeface="+mn-cs"/>
            </a:rPr>
            <a:t> - Based in the UK, CIBSE provides guidance and standards for building services engineering, including the efficient design and operation of buildings for energy use. They have resources and special interest groups focused on energy efficiency and sustainability.</a:t>
          </a:r>
        </a:p>
        <a:p>
          <a:r>
            <a:rPr lang="en-US" sz="1100" b="1" i="0" u="none" strike="noStrike">
              <a:solidFill>
                <a:schemeClr val="dk1"/>
              </a:solidFill>
              <a:effectLst/>
              <a:latin typeface="Century Gothic" panose="020B0502020202020204" pitchFamily="34" charset="0"/>
              <a:ea typeface="+mn-ea"/>
              <a:cs typeface="+mn-cs"/>
            </a:rPr>
            <a:t>ISO (International Organization for Standardization)</a:t>
          </a:r>
          <a:r>
            <a:rPr lang="en-US" sz="1100" b="0" i="0" u="none" strike="noStrike">
              <a:solidFill>
                <a:schemeClr val="dk1"/>
              </a:solidFill>
              <a:effectLst/>
              <a:latin typeface="Century Gothic" panose="020B0502020202020204" pitchFamily="34" charset="0"/>
              <a:ea typeface="+mn-ea"/>
              <a:cs typeface="+mn-cs"/>
            </a:rPr>
            <a:t> - ISO develops and publishes international standards, including those related to energy management systems (e.g., ISO 50001) which can encompass heat and energy reuse strategies.</a:t>
          </a:r>
        </a:p>
        <a:p>
          <a:r>
            <a:rPr lang="en-US" sz="1100" b="1" i="0" u="none" strike="noStrike">
              <a:solidFill>
                <a:schemeClr val="dk1"/>
              </a:solidFill>
              <a:effectLst/>
              <a:latin typeface="Century Gothic" panose="020B0502020202020204" pitchFamily="34" charset="0"/>
              <a:ea typeface="+mn-ea"/>
              <a:cs typeface="+mn-cs"/>
            </a:rPr>
            <a:t>The Carbon Trust</a:t>
          </a:r>
          <a:r>
            <a:rPr lang="en-US" sz="1100" b="0" i="0" u="none" strike="noStrike">
              <a:solidFill>
                <a:schemeClr val="dk1"/>
              </a:solidFill>
              <a:effectLst/>
              <a:latin typeface="Century Gothic" panose="020B0502020202020204" pitchFamily="34" charset="0"/>
              <a:ea typeface="+mn-ea"/>
              <a:cs typeface="+mn-cs"/>
            </a:rPr>
            <a:t> - An organization focused on helping businesses, governments, and the public sector to accelerate the move to a sustainable, low carbon economy. They provide advice and solutions for reducing carbon emissions and energy use, which can include strategies for heat and energy reuse.</a:t>
          </a:r>
        </a:p>
        <a:p>
          <a:r>
            <a:rPr lang="en-US" sz="1100" b="0" i="0" u="none" strike="noStrike">
              <a:solidFill>
                <a:schemeClr val="dk1"/>
              </a:solidFill>
              <a:effectLst/>
              <a:latin typeface="Century Gothic" panose="020B0502020202020204" pitchFamily="34" charset="0"/>
              <a:ea typeface="+mn-ea"/>
              <a:cs typeface="+mn-cs"/>
            </a:rPr>
            <a:t>These organizations, among others, are actively contributing to the development, implementation, and promotion of heat and energy reuse technologies and practices. They provide a wealth of resources for businesses and professionals looking to adopt more sustainable energy practices, including standards, best practices, research findings, and forums for collaboration.</a:t>
          </a:r>
        </a:p>
        <a:p>
          <a:endParaRPr lang="en-US" sz="1100"/>
        </a:p>
        <a:p>
          <a:endParaRPr lang="en-US" sz="1100"/>
        </a:p>
        <a:p>
          <a:r>
            <a:rPr lang="en-US" sz="1200" b="1" i="0" u="none" strike="noStrike">
              <a:solidFill>
                <a:schemeClr val="dk1"/>
              </a:solidFill>
              <a:effectLst/>
              <a:latin typeface="Century Gothic" panose="020B0502020202020204" pitchFamily="34" charset="0"/>
              <a:ea typeface="+mn-ea"/>
              <a:cs typeface="+mn-cs"/>
            </a:rPr>
            <a:t>The Open Compute Project (OCP) </a:t>
          </a:r>
          <a:r>
            <a:rPr lang="en-US" sz="1200" b="0" i="0" u="none" strike="noStrike">
              <a:solidFill>
                <a:schemeClr val="dk1"/>
              </a:solidFill>
              <a:effectLst/>
              <a:latin typeface="Century Gothic" panose="020B0502020202020204" pitchFamily="34" charset="0"/>
              <a:ea typeface="+mn-ea"/>
              <a:cs typeface="+mn-cs"/>
            </a:rPr>
            <a:t>is a key player in the push towards more efficient and sustainable data center operations, including the area of heat reuse. The OCP's active involvement in heat reuse can be seen through its dedicated workgroup that focuses on several critical aspects:</a:t>
          </a:r>
        </a:p>
        <a:p>
          <a:r>
            <a:rPr lang="en-US" sz="1200" b="1" i="0" u="none" strike="noStrike">
              <a:solidFill>
                <a:schemeClr val="dk1"/>
              </a:solidFill>
              <a:effectLst/>
              <a:latin typeface="Century Gothic" panose="020B0502020202020204" pitchFamily="34" charset="0"/>
              <a:ea typeface="+mn-ea"/>
              <a:cs typeface="+mn-cs"/>
            </a:rPr>
            <a:t>Heat Reuse Policy</a:t>
          </a:r>
          <a:r>
            <a:rPr lang="en-US" sz="1200" b="0" i="0" u="none" strike="noStrike">
              <a:solidFill>
                <a:schemeClr val="dk1"/>
              </a:solidFill>
              <a:effectLst/>
              <a:latin typeface="Century Gothic" panose="020B0502020202020204" pitchFamily="34" charset="0"/>
              <a:ea typeface="+mn-ea"/>
              <a:cs typeface="+mn-cs"/>
            </a:rPr>
            <a:t>: This area of focus aims to address and influence regulatory, policy, and standards-related matters that impact the ability of organizations to implement heat reuse solutions. By engaging with policy makers and stakeholders, the OCP seeks to create a favorable environment for the adoption of heat reuse practices.</a:t>
          </a:r>
        </a:p>
        <a:p>
          <a:r>
            <a:rPr lang="en-US" sz="1200" b="1" i="0" u="none" strike="noStrike">
              <a:solidFill>
                <a:schemeClr val="dk1"/>
              </a:solidFill>
              <a:effectLst/>
              <a:latin typeface="Century Gothic" panose="020B0502020202020204" pitchFamily="34" charset="0"/>
              <a:ea typeface="+mn-ea"/>
              <a:cs typeface="+mn-cs"/>
            </a:rPr>
            <a:t>Heat Reuse Reference Design</a:t>
          </a:r>
          <a:r>
            <a:rPr lang="en-US" sz="1200" b="0" i="0" u="none" strike="noStrike">
              <a:solidFill>
                <a:schemeClr val="dk1"/>
              </a:solidFill>
              <a:effectLst/>
              <a:latin typeface="Century Gothic" panose="020B0502020202020204" pitchFamily="34" charset="0"/>
              <a:ea typeface="+mn-ea"/>
              <a:cs typeface="+mn-cs"/>
            </a:rPr>
            <a:t>: Here, the OCP is working to develop and disseminate best practices and design principles for heat reuse in data centers. This includes providing guidelines, case studies, and reference designs that can help organizations understand how to integrate heat reuse into their operations effectively and efficiently.</a:t>
          </a:r>
        </a:p>
        <a:p>
          <a:r>
            <a:rPr lang="en-US" sz="1200" b="1" i="0" u="none" strike="noStrike">
              <a:solidFill>
                <a:schemeClr val="dk1"/>
              </a:solidFill>
              <a:effectLst/>
              <a:latin typeface="Century Gothic" panose="020B0502020202020204" pitchFamily="34" charset="0"/>
              <a:ea typeface="+mn-ea"/>
              <a:cs typeface="+mn-cs"/>
            </a:rPr>
            <a:t>Heat Reuse Economics</a:t>
          </a:r>
          <a:r>
            <a:rPr lang="en-US" sz="1200" b="0" i="0" u="none" strike="noStrike">
              <a:solidFill>
                <a:schemeClr val="dk1"/>
              </a:solidFill>
              <a:effectLst/>
              <a:latin typeface="Century Gothic" panose="020B0502020202020204" pitchFamily="34" charset="0"/>
              <a:ea typeface="+mn-ea"/>
              <a:cs typeface="+mn-cs"/>
            </a:rPr>
            <a:t>: Understanding the economic implications and benefits of heat reuse is crucial for its adoption. The OCP's focus on the economics of heat reuse involves analyzing cost-benefit aspects, identifying financial incentives, and making the business case for investing in heat reuse technologies and projects.</a:t>
          </a:r>
        </a:p>
        <a:p>
          <a:r>
            <a:rPr lang="en-US" sz="1200" b="0" i="0" u="none" strike="noStrike">
              <a:solidFill>
                <a:schemeClr val="dk1"/>
              </a:solidFill>
              <a:effectLst/>
              <a:latin typeface="Century Gothic" panose="020B0502020202020204" pitchFamily="34" charset="0"/>
              <a:ea typeface="+mn-ea"/>
              <a:cs typeface="+mn-cs"/>
            </a:rPr>
            <a:t>The Open Compute Project's efforts in these three areas are essential for advancing the adoption of heat reuse technologies in data centers and related industries. By addressing policy, design, and economic factors, the OCP is helping to pave the way for broader implementation of sustainable and efficient energy practices. This involvement should be recognized and leveraged by industry professionals, policymakers, and stakeholders interested in promoting and benefiting from heat reuse solutions.</a:t>
          </a: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200">
            <a:latin typeface="Century Gothic" panose="020B0502020202020204" pitchFamily="34" charset="0"/>
          </a:endParaRPr>
        </a:p>
        <a:p>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640490</xdr:colOff>
      <xdr:row>47</xdr:row>
      <xdr:rowOff>101600</xdr:rowOff>
    </xdr:to>
    <xdr:pic>
      <xdr:nvPicPr>
        <xdr:cNvPr id="2" name="Picture 1">
          <a:extLst>
            <a:ext uri="{FF2B5EF4-FFF2-40B4-BE49-F238E27FC236}">
              <a16:creationId xmlns:a16="http://schemas.microsoft.com/office/drawing/2014/main" id="{5B7B88CF-0ACC-4672-F9C9-779A60B7346C}"/>
            </a:ext>
          </a:extLst>
        </xdr:cNvPr>
        <xdr:cNvPicPr>
          <a:picLocks noChangeAspect="1"/>
        </xdr:cNvPicPr>
      </xdr:nvPicPr>
      <xdr:blipFill>
        <a:blip xmlns:r="http://schemas.openxmlformats.org/officeDocument/2006/relationships" r:embed="rId1"/>
        <a:stretch>
          <a:fillRect/>
        </a:stretch>
      </xdr:blipFill>
      <xdr:spPr>
        <a:xfrm>
          <a:off x="0" y="0"/>
          <a:ext cx="16324990" cy="9652000"/>
        </a:xfrm>
        <a:prstGeom prst="rect">
          <a:avLst/>
        </a:prstGeom>
      </xdr:spPr>
    </xdr:pic>
    <xdr:clientData/>
  </xdr:twoCellAnchor>
  <xdr:twoCellAnchor editAs="oneCell">
    <xdr:from>
      <xdr:col>19</xdr:col>
      <xdr:colOff>825499</xdr:colOff>
      <xdr:row>0</xdr:row>
      <xdr:rowOff>0</xdr:rowOff>
    </xdr:from>
    <xdr:to>
      <xdr:col>39</xdr:col>
      <xdr:colOff>619008</xdr:colOff>
      <xdr:row>47</xdr:row>
      <xdr:rowOff>88900</xdr:rowOff>
    </xdr:to>
    <xdr:pic>
      <xdr:nvPicPr>
        <xdr:cNvPr id="3" name="Picture 2">
          <a:extLst>
            <a:ext uri="{FF2B5EF4-FFF2-40B4-BE49-F238E27FC236}">
              <a16:creationId xmlns:a16="http://schemas.microsoft.com/office/drawing/2014/main" id="{04D45B8F-E48B-2FB8-BB06-5714704A3B42}"/>
            </a:ext>
          </a:extLst>
        </xdr:cNvPr>
        <xdr:cNvPicPr>
          <a:picLocks noChangeAspect="1"/>
        </xdr:cNvPicPr>
      </xdr:nvPicPr>
      <xdr:blipFill>
        <a:blip xmlns:r="http://schemas.openxmlformats.org/officeDocument/2006/relationships" r:embed="rId2"/>
        <a:stretch>
          <a:fillRect/>
        </a:stretch>
      </xdr:blipFill>
      <xdr:spPr>
        <a:xfrm>
          <a:off x="16509999" y="0"/>
          <a:ext cx="16303509" cy="9639300"/>
        </a:xfrm>
        <a:prstGeom prst="rect">
          <a:avLst/>
        </a:prstGeom>
      </xdr:spPr>
    </xdr:pic>
    <xdr:clientData/>
  </xdr:twoCellAnchor>
  <xdr:twoCellAnchor editAs="oneCell">
    <xdr:from>
      <xdr:col>0</xdr:col>
      <xdr:colOff>0</xdr:colOff>
      <xdr:row>49</xdr:row>
      <xdr:rowOff>0</xdr:rowOff>
    </xdr:from>
    <xdr:to>
      <xdr:col>9</xdr:col>
      <xdr:colOff>342900</xdr:colOff>
      <xdr:row>71</xdr:row>
      <xdr:rowOff>124960</xdr:rowOff>
    </xdr:to>
    <xdr:pic>
      <xdr:nvPicPr>
        <xdr:cNvPr id="4" name="Picture 3">
          <a:extLst>
            <a:ext uri="{FF2B5EF4-FFF2-40B4-BE49-F238E27FC236}">
              <a16:creationId xmlns:a16="http://schemas.microsoft.com/office/drawing/2014/main" id="{B91176DC-F5F8-6585-E7AF-02BC124C6E57}"/>
            </a:ext>
          </a:extLst>
        </xdr:cNvPr>
        <xdr:cNvPicPr>
          <a:picLocks noChangeAspect="1"/>
        </xdr:cNvPicPr>
      </xdr:nvPicPr>
      <xdr:blipFill>
        <a:blip xmlns:r="http://schemas.openxmlformats.org/officeDocument/2006/relationships" r:embed="rId3"/>
        <a:stretch>
          <a:fillRect/>
        </a:stretch>
      </xdr:blipFill>
      <xdr:spPr>
        <a:xfrm>
          <a:off x="0" y="9956800"/>
          <a:ext cx="7772400" cy="4595360"/>
        </a:xfrm>
        <a:prstGeom prst="rect">
          <a:avLst/>
        </a:prstGeom>
      </xdr:spPr>
    </xdr:pic>
    <xdr:clientData/>
  </xdr:twoCellAnchor>
  <xdr:twoCellAnchor editAs="oneCell">
    <xdr:from>
      <xdr:col>9</xdr:col>
      <xdr:colOff>457200</xdr:colOff>
      <xdr:row>49</xdr:row>
      <xdr:rowOff>38100</xdr:rowOff>
    </xdr:from>
    <xdr:to>
      <xdr:col>18</xdr:col>
      <xdr:colOff>800100</xdr:colOff>
      <xdr:row>71</xdr:row>
      <xdr:rowOff>163060</xdr:rowOff>
    </xdr:to>
    <xdr:pic>
      <xdr:nvPicPr>
        <xdr:cNvPr id="5" name="Picture 4">
          <a:extLst>
            <a:ext uri="{FF2B5EF4-FFF2-40B4-BE49-F238E27FC236}">
              <a16:creationId xmlns:a16="http://schemas.microsoft.com/office/drawing/2014/main" id="{3DFFB305-35FB-7515-3715-1C55D3268D55}"/>
            </a:ext>
          </a:extLst>
        </xdr:cNvPr>
        <xdr:cNvPicPr>
          <a:picLocks noChangeAspect="1"/>
        </xdr:cNvPicPr>
      </xdr:nvPicPr>
      <xdr:blipFill>
        <a:blip xmlns:r="http://schemas.openxmlformats.org/officeDocument/2006/relationships" r:embed="rId4"/>
        <a:stretch>
          <a:fillRect/>
        </a:stretch>
      </xdr:blipFill>
      <xdr:spPr>
        <a:xfrm>
          <a:off x="7886700" y="9994900"/>
          <a:ext cx="7772400" cy="4595360"/>
        </a:xfrm>
        <a:prstGeom prst="rect">
          <a:avLst/>
        </a:prstGeom>
      </xdr:spPr>
    </xdr:pic>
    <xdr:clientData/>
  </xdr:twoCellAnchor>
  <xdr:twoCellAnchor editAs="oneCell">
    <xdr:from>
      <xdr:col>19</xdr:col>
      <xdr:colOff>101600</xdr:colOff>
      <xdr:row>49</xdr:row>
      <xdr:rowOff>25400</xdr:rowOff>
    </xdr:from>
    <xdr:to>
      <xdr:col>28</xdr:col>
      <xdr:colOff>444500</xdr:colOff>
      <xdr:row>71</xdr:row>
      <xdr:rowOff>150360</xdr:rowOff>
    </xdr:to>
    <xdr:pic>
      <xdr:nvPicPr>
        <xdr:cNvPr id="6" name="Picture 5">
          <a:extLst>
            <a:ext uri="{FF2B5EF4-FFF2-40B4-BE49-F238E27FC236}">
              <a16:creationId xmlns:a16="http://schemas.microsoft.com/office/drawing/2014/main" id="{179512E7-1633-AB0C-A3CD-685EB4FF778C}"/>
            </a:ext>
          </a:extLst>
        </xdr:cNvPr>
        <xdr:cNvPicPr>
          <a:picLocks noChangeAspect="1"/>
        </xdr:cNvPicPr>
      </xdr:nvPicPr>
      <xdr:blipFill>
        <a:blip xmlns:r="http://schemas.openxmlformats.org/officeDocument/2006/relationships" r:embed="rId5"/>
        <a:stretch>
          <a:fillRect/>
        </a:stretch>
      </xdr:blipFill>
      <xdr:spPr>
        <a:xfrm>
          <a:off x="15786100" y="9982200"/>
          <a:ext cx="7772400" cy="4595360"/>
        </a:xfrm>
        <a:prstGeom prst="rect">
          <a:avLst/>
        </a:prstGeom>
      </xdr:spPr>
    </xdr:pic>
    <xdr:clientData/>
  </xdr:twoCellAnchor>
  <xdr:twoCellAnchor editAs="oneCell">
    <xdr:from>
      <xdr:col>28</xdr:col>
      <xdr:colOff>520700</xdr:colOff>
      <xdr:row>49</xdr:row>
      <xdr:rowOff>12700</xdr:rowOff>
    </xdr:from>
    <xdr:to>
      <xdr:col>38</xdr:col>
      <xdr:colOff>38100</xdr:colOff>
      <xdr:row>71</xdr:row>
      <xdr:rowOff>137660</xdr:rowOff>
    </xdr:to>
    <xdr:pic>
      <xdr:nvPicPr>
        <xdr:cNvPr id="7" name="Picture 6">
          <a:extLst>
            <a:ext uri="{FF2B5EF4-FFF2-40B4-BE49-F238E27FC236}">
              <a16:creationId xmlns:a16="http://schemas.microsoft.com/office/drawing/2014/main" id="{6DDD636E-F733-A21D-ABB2-21261EB87047}"/>
            </a:ext>
          </a:extLst>
        </xdr:cNvPr>
        <xdr:cNvPicPr>
          <a:picLocks noChangeAspect="1"/>
        </xdr:cNvPicPr>
      </xdr:nvPicPr>
      <xdr:blipFill>
        <a:blip xmlns:r="http://schemas.openxmlformats.org/officeDocument/2006/relationships" r:embed="rId6"/>
        <a:stretch>
          <a:fillRect/>
        </a:stretch>
      </xdr:blipFill>
      <xdr:spPr>
        <a:xfrm>
          <a:off x="23634700" y="9969500"/>
          <a:ext cx="7772400" cy="4595360"/>
        </a:xfrm>
        <a:prstGeom prst="rect">
          <a:avLst/>
        </a:prstGeom>
      </xdr:spPr>
    </xdr:pic>
    <xdr:clientData/>
  </xdr:twoCellAnchor>
  <xdr:twoCellAnchor editAs="oneCell">
    <xdr:from>
      <xdr:col>0</xdr:col>
      <xdr:colOff>0</xdr:colOff>
      <xdr:row>73</xdr:row>
      <xdr:rowOff>0</xdr:rowOff>
    </xdr:from>
    <xdr:to>
      <xdr:col>9</xdr:col>
      <xdr:colOff>342900</xdr:colOff>
      <xdr:row>95</xdr:row>
      <xdr:rowOff>124960</xdr:rowOff>
    </xdr:to>
    <xdr:pic>
      <xdr:nvPicPr>
        <xdr:cNvPr id="8" name="Picture 7">
          <a:extLst>
            <a:ext uri="{FF2B5EF4-FFF2-40B4-BE49-F238E27FC236}">
              <a16:creationId xmlns:a16="http://schemas.microsoft.com/office/drawing/2014/main" id="{44C92177-3F8A-9B91-6CB8-CC77E38DA34C}"/>
            </a:ext>
          </a:extLst>
        </xdr:cNvPr>
        <xdr:cNvPicPr>
          <a:picLocks noChangeAspect="1"/>
        </xdr:cNvPicPr>
      </xdr:nvPicPr>
      <xdr:blipFill>
        <a:blip xmlns:r="http://schemas.openxmlformats.org/officeDocument/2006/relationships" r:embed="rId7"/>
        <a:stretch>
          <a:fillRect/>
        </a:stretch>
      </xdr:blipFill>
      <xdr:spPr>
        <a:xfrm>
          <a:off x="0" y="14833600"/>
          <a:ext cx="7772400" cy="4595360"/>
        </a:xfrm>
        <a:prstGeom prst="rect">
          <a:avLst/>
        </a:prstGeom>
      </xdr:spPr>
    </xdr:pic>
    <xdr:clientData/>
  </xdr:twoCellAnchor>
  <xdr:twoCellAnchor editAs="oneCell">
    <xdr:from>
      <xdr:col>9</xdr:col>
      <xdr:colOff>584200</xdr:colOff>
      <xdr:row>73</xdr:row>
      <xdr:rowOff>0</xdr:rowOff>
    </xdr:from>
    <xdr:to>
      <xdr:col>19</xdr:col>
      <xdr:colOff>101600</xdr:colOff>
      <xdr:row>95</xdr:row>
      <xdr:rowOff>124960</xdr:rowOff>
    </xdr:to>
    <xdr:pic>
      <xdr:nvPicPr>
        <xdr:cNvPr id="9" name="Picture 8">
          <a:extLst>
            <a:ext uri="{FF2B5EF4-FFF2-40B4-BE49-F238E27FC236}">
              <a16:creationId xmlns:a16="http://schemas.microsoft.com/office/drawing/2014/main" id="{0B4C21B7-87DF-4F5F-6626-097EC6FA13C9}"/>
            </a:ext>
          </a:extLst>
        </xdr:cNvPr>
        <xdr:cNvPicPr>
          <a:picLocks noChangeAspect="1"/>
        </xdr:cNvPicPr>
      </xdr:nvPicPr>
      <xdr:blipFill>
        <a:blip xmlns:r="http://schemas.openxmlformats.org/officeDocument/2006/relationships" r:embed="rId8"/>
        <a:stretch>
          <a:fillRect/>
        </a:stretch>
      </xdr:blipFill>
      <xdr:spPr>
        <a:xfrm>
          <a:off x="8013700" y="14833600"/>
          <a:ext cx="7772400" cy="4595360"/>
        </a:xfrm>
        <a:prstGeom prst="rect">
          <a:avLst/>
        </a:prstGeom>
      </xdr:spPr>
    </xdr:pic>
    <xdr:clientData/>
  </xdr:twoCellAnchor>
  <xdr:twoCellAnchor editAs="oneCell">
    <xdr:from>
      <xdr:col>19</xdr:col>
      <xdr:colOff>330200</xdr:colOff>
      <xdr:row>73</xdr:row>
      <xdr:rowOff>25400</xdr:rowOff>
    </xdr:from>
    <xdr:to>
      <xdr:col>28</xdr:col>
      <xdr:colOff>673100</xdr:colOff>
      <xdr:row>95</xdr:row>
      <xdr:rowOff>150360</xdr:rowOff>
    </xdr:to>
    <xdr:pic>
      <xdr:nvPicPr>
        <xdr:cNvPr id="10" name="Picture 9">
          <a:extLst>
            <a:ext uri="{FF2B5EF4-FFF2-40B4-BE49-F238E27FC236}">
              <a16:creationId xmlns:a16="http://schemas.microsoft.com/office/drawing/2014/main" id="{F3F5D6CE-3368-3724-A17B-72049E556F5B}"/>
            </a:ext>
          </a:extLst>
        </xdr:cNvPr>
        <xdr:cNvPicPr>
          <a:picLocks noChangeAspect="1"/>
        </xdr:cNvPicPr>
      </xdr:nvPicPr>
      <xdr:blipFill>
        <a:blip xmlns:r="http://schemas.openxmlformats.org/officeDocument/2006/relationships" r:embed="rId9"/>
        <a:stretch>
          <a:fillRect/>
        </a:stretch>
      </xdr:blipFill>
      <xdr:spPr>
        <a:xfrm>
          <a:off x="16014700" y="14859000"/>
          <a:ext cx="7772400" cy="4595360"/>
        </a:xfrm>
        <a:prstGeom prst="rect">
          <a:avLst/>
        </a:prstGeom>
      </xdr:spPr>
    </xdr:pic>
    <xdr:clientData/>
  </xdr:twoCellAnchor>
  <xdr:twoCellAnchor editAs="oneCell">
    <xdr:from>
      <xdr:col>29</xdr:col>
      <xdr:colOff>12700</xdr:colOff>
      <xdr:row>73</xdr:row>
      <xdr:rowOff>0</xdr:rowOff>
    </xdr:from>
    <xdr:to>
      <xdr:col>38</xdr:col>
      <xdr:colOff>355600</xdr:colOff>
      <xdr:row>95</xdr:row>
      <xdr:rowOff>124960</xdr:rowOff>
    </xdr:to>
    <xdr:pic>
      <xdr:nvPicPr>
        <xdr:cNvPr id="11" name="Picture 10">
          <a:extLst>
            <a:ext uri="{FF2B5EF4-FFF2-40B4-BE49-F238E27FC236}">
              <a16:creationId xmlns:a16="http://schemas.microsoft.com/office/drawing/2014/main" id="{2E1913F3-BA2C-C311-A119-AC9EF30D35A9}"/>
            </a:ext>
          </a:extLst>
        </xdr:cNvPr>
        <xdr:cNvPicPr>
          <a:picLocks noChangeAspect="1"/>
        </xdr:cNvPicPr>
      </xdr:nvPicPr>
      <xdr:blipFill>
        <a:blip xmlns:r="http://schemas.openxmlformats.org/officeDocument/2006/relationships" r:embed="rId10"/>
        <a:stretch>
          <a:fillRect/>
        </a:stretch>
      </xdr:blipFill>
      <xdr:spPr>
        <a:xfrm>
          <a:off x="23952200" y="14833600"/>
          <a:ext cx="7772400" cy="4595360"/>
        </a:xfrm>
        <a:prstGeom prst="rect">
          <a:avLst/>
        </a:prstGeom>
      </xdr:spPr>
    </xdr:pic>
    <xdr:clientData/>
  </xdr:twoCellAnchor>
  <xdr:twoCellAnchor editAs="oneCell">
    <xdr:from>
      <xdr:col>0</xdr:col>
      <xdr:colOff>0</xdr:colOff>
      <xdr:row>97</xdr:row>
      <xdr:rowOff>0</xdr:rowOff>
    </xdr:from>
    <xdr:to>
      <xdr:col>9</xdr:col>
      <xdr:colOff>342900</xdr:colOff>
      <xdr:row>119</xdr:row>
      <xdr:rowOff>116855</xdr:rowOff>
    </xdr:to>
    <xdr:pic>
      <xdr:nvPicPr>
        <xdr:cNvPr id="12" name="Picture 11">
          <a:extLst>
            <a:ext uri="{FF2B5EF4-FFF2-40B4-BE49-F238E27FC236}">
              <a16:creationId xmlns:a16="http://schemas.microsoft.com/office/drawing/2014/main" id="{A37CB028-944C-EB67-487E-F5AF7A219349}"/>
            </a:ext>
          </a:extLst>
        </xdr:cNvPr>
        <xdr:cNvPicPr>
          <a:picLocks noChangeAspect="1"/>
        </xdr:cNvPicPr>
      </xdr:nvPicPr>
      <xdr:blipFill>
        <a:blip xmlns:r="http://schemas.openxmlformats.org/officeDocument/2006/relationships" r:embed="rId11"/>
        <a:stretch>
          <a:fillRect/>
        </a:stretch>
      </xdr:blipFill>
      <xdr:spPr>
        <a:xfrm>
          <a:off x="0" y="19710400"/>
          <a:ext cx="7772400" cy="4587255"/>
        </a:xfrm>
        <a:prstGeom prst="rect">
          <a:avLst/>
        </a:prstGeom>
      </xdr:spPr>
    </xdr:pic>
    <xdr:clientData/>
  </xdr:twoCellAnchor>
  <xdr:twoCellAnchor>
    <xdr:from>
      <xdr:col>10</xdr:col>
      <xdr:colOff>812800</xdr:colOff>
      <xdr:row>102</xdr:row>
      <xdr:rowOff>190500</xdr:rowOff>
    </xdr:from>
    <xdr:to>
      <xdr:col>20</xdr:col>
      <xdr:colOff>431800</xdr:colOff>
      <xdr:row>107</xdr:row>
      <xdr:rowOff>38100</xdr:rowOff>
    </xdr:to>
    <xdr:sp macro="" textlink="">
      <xdr:nvSpPr>
        <xdr:cNvPr id="13" name="TextBox 12">
          <a:extLst>
            <a:ext uri="{FF2B5EF4-FFF2-40B4-BE49-F238E27FC236}">
              <a16:creationId xmlns:a16="http://schemas.microsoft.com/office/drawing/2014/main" id="{7F4E6BE3-C59A-08F4-565B-AFC42635E0E2}"/>
            </a:ext>
          </a:extLst>
        </xdr:cNvPr>
        <xdr:cNvSpPr txBox="1"/>
      </xdr:nvSpPr>
      <xdr:spPr>
        <a:xfrm>
          <a:off x="9067800" y="20916900"/>
          <a:ext cx="78740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600"/>
            <a:t>https://drive.google.com/file/d/1W6hG85K4Oc6wiIk-MxPiFbGH9Q5tVp2N/edit?pli=1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524932</xdr:colOff>
      <xdr:row>29</xdr:row>
      <xdr:rowOff>198116</xdr:rowOff>
    </xdr:from>
    <xdr:to>
      <xdr:col>24</xdr:col>
      <xdr:colOff>25533</xdr:colOff>
      <xdr:row>50</xdr:row>
      <xdr:rowOff>211667</xdr:rowOff>
    </xdr:to>
    <xdr:pic>
      <xdr:nvPicPr>
        <xdr:cNvPr id="2" name="Picture 1">
          <a:extLst>
            <a:ext uri="{FF2B5EF4-FFF2-40B4-BE49-F238E27FC236}">
              <a16:creationId xmlns:a16="http://schemas.microsoft.com/office/drawing/2014/main" id="{B2C297DC-4009-A44E-8D50-BD7591BF2510}"/>
            </a:ext>
          </a:extLst>
        </xdr:cNvPr>
        <xdr:cNvPicPr>
          <a:picLocks noChangeAspect="1"/>
        </xdr:cNvPicPr>
      </xdr:nvPicPr>
      <xdr:blipFill>
        <a:blip xmlns:r="http://schemas.openxmlformats.org/officeDocument/2006/relationships" r:embed="rId1"/>
        <a:stretch>
          <a:fillRect/>
        </a:stretch>
      </xdr:blipFill>
      <xdr:spPr>
        <a:xfrm>
          <a:off x="524932" y="7856216"/>
          <a:ext cx="9135668" cy="51062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kolar/Documents/OCP%20Heat%20121923/Heat%20Transfer%20Data%20Set%20r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kkolar/Desktop/OCP%20Letters/HeatReuse_Data_DictionaryR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QUIRY - MECHANIC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l These Green Boxes"/>
    </sheetNames>
    <sheetDataSet>
      <sheetData sheetId="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lrz.de/" TargetMode="External"/><Relationship Id="rId7" Type="http://schemas.openxmlformats.org/officeDocument/2006/relationships/hyperlink" Target="https://www.future-tech.co.uk/treat-your-data-centre-as-an-energy-source/" TargetMode="External"/><Relationship Id="rId2" Type="http://schemas.openxmlformats.org/officeDocument/2006/relationships/hyperlink" Target="https://www.zurich.ibm.com/" TargetMode="External"/><Relationship Id="rId1" Type="http://schemas.openxmlformats.org/officeDocument/2006/relationships/hyperlink" Target="https://www.deepgreen.energy/" TargetMode="External"/><Relationship Id="rId6" Type="http://schemas.openxmlformats.org/officeDocument/2006/relationships/hyperlink" Target="https://finland.verneglobal.com/en/data-centers/the-air/" TargetMode="External"/><Relationship Id="rId5" Type="http://schemas.openxmlformats.org/officeDocument/2006/relationships/hyperlink" Target="http://www.hetzner.com/" TargetMode="External"/><Relationship Id="rId4" Type="http://schemas.openxmlformats.org/officeDocument/2006/relationships/hyperlink" Target="https://www.lumi-supercomputer.e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hyperlink" Target="https://www.google.com/maps/d/u/0/viewer?hl=en&amp;hl=en&amp;ll=28.871726229013845%2C-40.21607810348212&amp;z=3&amp;mid=1bTp4Ugy7FGwfPadNlmfZpYwGY5Z5B7o" TargetMode="External"/><Relationship Id="rId1" Type="http://schemas.openxmlformats.org/officeDocument/2006/relationships/hyperlink" Target="https://drive.google.com/file/d/1W6hG85K4Oc6wiIk-MxPiFbGH9Q5tVp2N/view?usp=sharing"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1331-514F-6E4A-B82E-EE6BBBC9561B}">
  <sheetPr>
    <tabColor theme="8" tint="0.39997558519241921"/>
  </sheetPr>
  <dimension ref="A1:FP600"/>
  <sheetViews>
    <sheetView zoomScale="120" zoomScaleNormal="120" workbookViewId="0">
      <pane ySplit="2" topLeftCell="A3" activePane="bottomLeft" state="frozen"/>
      <selection activeCell="A2" sqref="A2"/>
      <selection pane="bottomLeft"/>
    </sheetView>
  </sheetViews>
  <sheetFormatPr defaultColWidth="10.796875" defaultRowHeight="15.6"/>
  <cols>
    <col min="1" max="1" width="6.34765625" style="17" customWidth="1"/>
    <col min="3" max="3" width="43.6484375" bestFit="1" customWidth="1"/>
    <col min="4" max="4" width="12.6484375" customWidth="1"/>
    <col min="5" max="5" width="23.1484375" bestFit="1" customWidth="1"/>
    <col min="6" max="6" width="13" customWidth="1"/>
    <col min="7" max="7" width="13.84765625" style="37" bestFit="1" customWidth="1"/>
    <col min="8" max="8" width="17" customWidth="1"/>
    <col min="17" max="17" width="12.34765625" customWidth="1"/>
    <col min="18" max="18" width="12.5" customWidth="1"/>
    <col min="19" max="20" width="12.6484375" customWidth="1"/>
    <col min="21" max="21" width="12.84765625" customWidth="1"/>
    <col min="22" max="22" width="13" customWidth="1"/>
    <col min="24" max="24" width="15.5" customWidth="1"/>
    <col min="30" max="30" width="19.34765625" bestFit="1" customWidth="1"/>
    <col min="31" max="31" width="25.34765625" customWidth="1"/>
    <col min="32" max="32" width="63.1484375" customWidth="1"/>
    <col min="33" max="33" width="40.84765625" customWidth="1"/>
    <col min="34" max="34" width="49.5" customWidth="1"/>
    <col min="35" max="35" width="21.1484375" customWidth="1"/>
    <col min="36" max="36" width="15.84765625" customWidth="1"/>
    <col min="37" max="37" width="20.1484375" customWidth="1"/>
    <col min="38" max="38" width="11.84765625" customWidth="1"/>
    <col min="39" max="39" width="11.5" style="37" customWidth="1"/>
    <col min="40" max="40" width="40.84765625" customWidth="1"/>
    <col min="41" max="41" width="101.34765625" customWidth="1"/>
    <col min="42" max="42" width="16.6484375" customWidth="1"/>
    <col min="43" max="43" width="23.5" hidden="1" customWidth="1"/>
    <col min="44" max="64" width="12" customWidth="1"/>
    <col min="65" max="65" width="21.5" customWidth="1"/>
    <col min="66" max="66" width="18" customWidth="1"/>
    <col min="67" max="67" width="12" hidden="1" customWidth="1"/>
    <col min="68" max="76" width="0" hidden="1" customWidth="1"/>
    <col min="88" max="89" width="0" hidden="1" customWidth="1"/>
    <col min="92" max="95" width="0" hidden="1" customWidth="1"/>
  </cols>
  <sheetData>
    <row r="1" spans="1:172" ht="15.9" thickBot="1">
      <c r="D1" s="1255"/>
      <c r="E1" s="1256"/>
      <c r="F1" s="1256"/>
      <c r="G1" s="1256"/>
      <c r="H1" s="1256"/>
      <c r="I1" s="1256"/>
      <c r="J1" s="1256"/>
      <c r="K1" s="1256"/>
      <c r="L1" s="1256"/>
      <c r="M1" s="1256"/>
      <c r="N1" s="1256"/>
      <c r="O1" s="1256"/>
      <c r="P1" s="1256"/>
      <c r="Q1" s="1256"/>
      <c r="R1" s="1256"/>
      <c r="S1" s="1256"/>
      <c r="T1" s="1256"/>
      <c r="U1" s="1256"/>
      <c r="V1" s="1256"/>
      <c r="W1" s="1256"/>
      <c r="X1" s="1256"/>
      <c r="Y1" s="1256"/>
      <c r="Z1" s="1256"/>
      <c r="AA1" s="1256"/>
      <c r="AB1" s="1257"/>
      <c r="AQ1" s="1258"/>
      <c r="AR1" s="1258"/>
      <c r="AS1" s="1258"/>
      <c r="AT1" s="1258"/>
      <c r="AU1" s="1258"/>
      <c r="AV1" s="1258"/>
      <c r="AW1" s="1258"/>
      <c r="AX1" s="1258"/>
      <c r="AY1" s="1258"/>
      <c r="AZ1" s="1258"/>
      <c r="BA1" s="1258"/>
      <c r="BB1" s="1258"/>
      <c r="BC1" s="1258"/>
      <c r="BD1" s="1258"/>
      <c r="BE1" s="1258"/>
      <c r="BF1" s="1258"/>
      <c r="BG1" s="1258"/>
      <c r="BH1" s="1258"/>
      <c r="BI1" s="1258"/>
      <c r="BJ1" s="1258"/>
      <c r="BK1" s="1258"/>
      <c r="BL1" s="1258"/>
      <c r="BM1" s="1258"/>
      <c r="BN1" s="1258"/>
      <c r="BO1" s="1258"/>
      <c r="BP1" s="1258"/>
      <c r="BQ1" s="1258"/>
      <c r="BR1" s="1258"/>
      <c r="BS1" s="1258"/>
      <c r="BT1" s="1258"/>
      <c r="BU1" s="1258"/>
      <c r="BV1" s="1258"/>
      <c r="BW1" s="1258"/>
      <c r="BX1" s="1258"/>
      <c r="BY1" s="10" t="s">
        <v>392</v>
      </c>
      <c r="BZ1" s="8"/>
      <c r="CA1" s="8"/>
      <c r="CB1" s="8"/>
      <c r="CC1" s="8"/>
      <c r="CD1" s="8"/>
      <c r="CE1" s="8"/>
      <c r="CF1" s="8"/>
      <c r="CG1" s="8"/>
      <c r="CH1" s="8"/>
      <c r="CI1" s="8"/>
      <c r="CJ1" s="8"/>
      <c r="CK1" s="8"/>
      <c r="CL1" s="8"/>
      <c r="CM1" s="8"/>
      <c r="CN1" s="8"/>
      <c r="CO1" s="8"/>
      <c r="CP1" s="8"/>
      <c r="CQ1" s="8"/>
      <c r="CR1" s="1253" t="s">
        <v>409</v>
      </c>
      <c r="CS1" s="1253"/>
      <c r="CT1" s="1253"/>
      <c r="CU1" s="1253"/>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row>
    <row r="2" spans="1:172" s="2" customFormat="1" ht="85.5">
      <c r="A2" s="836" t="s">
        <v>118</v>
      </c>
      <c r="B2" s="837" t="s">
        <v>116</v>
      </c>
      <c r="C2" s="838" t="s">
        <v>5</v>
      </c>
      <c r="D2" s="839" t="s">
        <v>12</v>
      </c>
      <c r="E2" s="839" t="s">
        <v>13</v>
      </c>
      <c r="F2" s="839" t="s">
        <v>14</v>
      </c>
      <c r="G2" s="840" t="s">
        <v>15</v>
      </c>
      <c r="H2" s="839" t="s">
        <v>275</v>
      </c>
      <c r="I2" s="839" t="s">
        <v>379</v>
      </c>
      <c r="J2" s="839" t="s">
        <v>380</v>
      </c>
      <c r="K2" s="839" t="s">
        <v>381</v>
      </c>
      <c r="L2" s="839" t="s">
        <v>382</v>
      </c>
      <c r="M2" s="839" t="s">
        <v>383</v>
      </c>
      <c r="N2" s="839" t="s">
        <v>384</v>
      </c>
      <c r="O2" s="839" t="s">
        <v>6</v>
      </c>
      <c r="P2" s="839" t="s">
        <v>7</v>
      </c>
      <c r="Q2" s="839" t="s">
        <v>8</v>
      </c>
      <c r="R2" s="839" t="s">
        <v>4</v>
      </c>
      <c r="S2" s="839" t="s">
        <v>34</v>
      </c>
      <c r="T2" s="839" t="s">
        <v>407</v>
      </c>
      <c r="U2" s="839" t="s">
        <v>0</v>
      </c>
      <c r="V2" s="839" t="s">
        <v>1</v>
      </c>
      <c r="W2" s="839" t="s">
        <v>2</v>
      </c>
      <c r="X2" s="839" t="s">
        <v>124</v>
      </c>
      <c r="Y2" s="839" t="s">
        <v>49</v>
      </c>
      <c r="Z2" s="839" t="s">
        <v>50</v>
      </c>
      <c r="AA2" s="839" t="s">
        <v>9</v>
      </c>
      <c r="AB2" s="839" t="s">
        <v>10</v>
      </c>
      <c r="AC2" s="839" t="s">
        <v>3</v>
      </c>
      <c r="AD2" s="841" t="s">
        <v>11</v>
      </c>
      <c r="AE2" s="841" t="s">
        <v>130</v>
      </c>
      <c r="AF2" s="842" t="s">
        <v>47</v>
      </c>
      <c r="AG2" s="842" t="s">
        <v>48</v>
      </c>
      <c r="AH2" s="843" t="s">
        <v>30</v>
      </c>
      <c r="AI2" s="843" t="s">
        <v>31</v>
      </c>
      <c r="AJ2" s="843" t="s">
        <v>32</v>
      </c>
      <c r="AK2" s="843" t="s">
        <v>33</v>
      </c>
      <c r="AL2" s="843" t="s">
        <v>149</v>
      </c>
      <c r="AM2" s="844" t="s">
        <v>148</v>
      </c>
      <c r="AN2" s="843" t="s">
        <v>132</v>
      </c>
      <c r="AO2" s="843" t="s">
        <v>128</v>
      </c>
      <c r="AP2" s="843" t="s">
        <v>122</v>
      </c>
      <c r="AQ2" s="845"/>
      <c r="AR2" s="846" t="s">
        <v>19</v>
      </c>
      <c r="AS2" s="847" t="s">
        <v>405</v>
      </c>
      <c r="AT2" s="847" t="s">
        <v>406</v>
      </c>
      <c r="AU2" s="848" t="s">
        <v>18</v>
      </c>
      <c r="AV2" s="848" t="s">
        <v>16</v>
      </c>
      <c r="AW2" s="848" t="s">
        <v>26</v>
      </c>
      <c r="AX2" s="848" t="s">
        <v>27</v>
      </c>
      <c r="AY2" s="848" t="s">
        <v>17</v>
      </c>
      <c r="AZ2" s="848"/>
      <c r="BA2" s="848"/>
      <c r="BB2" s="848"/>
      <c r="BC2" s="848"/>
      <c r="BD2" s="848"/>
      <c r="BE2" s="848" t="s">
        <v>22</v>
      </c>
      <c r="BF2" s="848" t="s">
        <v>23</v>
      </c>
      <c r="BG2" s="848" t="s">
        <v>20</v>
      </c>
      <c r="BH2" s="848" t="s">
        <v>28</v>
      </c>
      <c r="BI2" s="848" t="s">
        <v>29</v>
      </c>
      <c r="BJ2" s="848" t="s">
        <v>24</v>
      </c>
      <c r="BK2" s="848" t="s">
        <v>25</v>
      </c>
      <c r="BL2" s="848" t="s">
        <v>21</v>
      </c>
      <c r="BM2" s="848" t="s">
        <v>397</v>
      </c>
      <c r="BN2" s="848" t="s">
        <v>398</v>
      </c>
      <c r="BO2" s="848"/>
      <c r="BP2" s="848"/>
      <c r="BQ2" s="848"/>
      <c r="BR2" s="848"/>
      <c r="BS2" s="848"/>
      <c r="BT2" s="848"/>
      <c r="BU2" s="848"/>
      <c r="BV2" s="848"/>
      <c r="BW2" s="848"/>
      <c r="BX2" s="848"/>
      <c r="BY2" s="848" t="s">
        <v>400</v>
      </c>
      <c r="BZ2" s="848" t="s">
        <v>401</v>
      </c>
      <c r="CA2" s="848" t="s">
        <v>402</v>
      </c>
      <c r="CB2" s="848" t="s">
        <v>403</v>
      </c>
      <c r="CC2" s="848" t="s">
        <v>404</v>
      </c>
      <c r="CD2" s="848" t="s">
        <v>408</v>
      </c>
      <c r="CE2" s="848" t="s">
        <v>410</v>
      </c>
      <c r="CF2" s="848" t="s">
        <v>411</v>
      </c>
      <c r="CG2" s="848" t="s">
        <v>419</v>
      </c>
      <c r="CH2" s="848" t="s">
        <v>418</v>
      </c>
      <c r="CI2" s="848" t="s">
        <v>417</v>
      </c>
      <c r="CJ2" s="848"/>
      <c r="CK2" s="848"/>
      <c r="CL2" s="848" t="s">
        <v>415</v>
      </c>
      <c r="CM2" s="848" t="s">
        <v>416</v>
      </c>
      <c r="CN2" s="848"/>
      <c r="CO2" s="848"/>
      <c r="CP2" s="848"/>
      <c r="CQ2" s="848"/>
      <c r="CR2" s="848" t="s">
        <v>412</v>
      </c>
      <c r="CS2" s="848" t="s">
        <v>413</v>
      </c>
      <c r="CT2" s="848" t="s">
        <v>414</v>
      </c>
      <c r="CU2" s="848"/>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849"/>
      <c r="FD2" s="849"/>
      <c r="FE2" s="849"/>
      <c r="FF2" s="849"/>
      <c r="FG2" s="849"/>
      <c r="FH2" s="849"/>
      <c r="FI2" s="849"/>
      <c r="FJ2" s="849"/>
      <c r="FK2" s="849"/>
      <c r="FL2" s="849"/>
      <c r="FM2" s="849"/>
      <c r="FN2" s="849"/>
      <c r="FO2" s="849"/>
      <c r="FP2" s="849"/>
    </row>
    <row r="3" spans="1:172" s="9" customFormat="1" ht="23.05" customHeight="1" thickBot="1">
      <c r="A3" s="18">
        <v>1</v>
      </c>
      <c r="B3" s="9" t="s">
        <v>153</v>
      </c>
      <c r="C3" s="11" t="s">
        <v>35</v>
      </c>
      <c r="D3" s="12">
        <v>44986</v>
      </c>
      <c r="E3" s="13" t="s">
        <v>36</v>
      </c>
      <c r="F3" s="13" t="s">
        <v>37</v>
      </c>
      <c r="G3" s="31" t="s">
        <v>38</v>
      </c>
      <c r="H3" s="34">
        <v>10</v>
      </c>
      <c r="I3" s="74">
        <v>24</v>
      </c>
      <c r="J3" s="74">
        <v>24</v>
      </c>
      <c r="K3" s="74">
        <v>30</v>
      </c>
      <c r="L3" s="74">
        <v>40</v>
      </c>
      <c r="M3" s="74"/>
      <c r="N3" s="74"/>
      <c r="O3" s="13" t="s">
        <v>39</v>
      </c>
      <c r="P3" s="13" t="s">
        <v>40</v>
      </c>
      <c r="Q3" s="13" t="s">
        <v>40</v>
      </c>
      <c r="R3" s="13"/>
      <c r="S3" s="13" t="s">
        <v>40</v>
      </c>
      <c r="T3" s="13"/>
      <c r="U3" s="13" t="s">
        <v>41</v>
      </c>
      <c r="V3" s="13"/>
      <c r="W3" s="22"/>
      <c r="X3" s="28"/>
      <c r="Y3" s="22" t="s">
        <v>42</v>
      </c>
      <c r="Z3" s="22" t="s">
        <v>42</v>
      </c>
      <c r="AA3" s="22" t="s">
        <v>43</v>
      </c>
      <c r="AB3" s="24"/>
      <c r="AC3" s="13"/>
      <c r="AD3" s="13" t="s">
        <v>44</v>
      </c>
      <c r="AE3" s="13" t="s">
        <v>255</v>
      </c>
      <c r="AF3" s="14" t="s">
        <v>45</v>
      </c>
      <c r="AG3" s="15" t="s">
        <v>46</v>
      </c>
      <c r="AH3" s="3"/>
      <c r="AI3" s="3"/>
      <c r="AJ3" s="3"/>
      <c r="AK3" s="3"/>
      <c r="AL3" s="3">
        <v>900</v>
      </c>
      <c r="AM3" s="54"/>
      <c r="AN3" s="3"/>
      <c r="AO3" s="3"/>
      <c r="AP3" s="5"/>
      <c r="AQ3" s="6"/>
      <c r="AR3" s="4"/>
      <c r="AS3" s="4"/>
      <c r="AT3" s="4"/>
      <c r="AU3" s="4"/>
      <c r="AV3" s="4"/>
      <c r="AW3" s="4"/>
      <c r="AX3" s="4"/>
      <c r="AY3" s="4"/>
      <c r="AZ3" s="4"/>
      <c r="BA3" s="4"/>
      <c r="BB3" s="4"/>
      <c r="BC3" s="4"/>
      <c r="BD3" s="4"/>
      <c r="BE3" s="4"/>
      <c r="BF3" s="4"/>
      <c r="BG3" s="4"/>
      <c r="BH3" s="4"/>
      <c r="BI3" s="4"/>
      <c r="BJ3" s="4"/>
      <c r="BK3" s="7"/>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row>
    <row r="4" spans="1:172" s="10" customFormat="1" ht="23.05" customHeight="1">
      <c r="A4" s="19">
        <v>2</v>
      </c>
      <c r="B4" s="9" t="s">
        <v>119</v>
      </c>
      <c r="C4" s="11" t="s">
        <v>256</v>
      </c>
      <c r="D4" s="12"/>
      <c r="E4" s="13" t="s">
        <v>257</v>
      </c>
      <c r="F4" s="13" t="s">
        <v>258</v>
      </c>
      <c r="G4" s="31"/>
      <c r="H4" s="34"/>
      <c r="I4" s="74"/>
      <c r="J4" s="74"/>
      <c r="K4" s="74"/>
      <c r="L4" s="74"/>
      <c r="M4" s="74"/>
      <c r="N4" s="74"/>
      <c r="O4" s="13"/>
      <c r="P4" s="13"/>
      <c r="Q4" s="13"/>
      <c r="R4" s="13"/>
      <c r="S4" s="13"/>
      <c r="T4" s="13"/>
      <c r="U4" s="13"/>
      <c r="V4" s="13"/>
      <c r="W4" s="22"/>
      <c r="X4" s="28"/>
      <c r="Y4" s="22"/>
      <c r="Z4" s="22"/>
      <c r="AA4" s="22"/>
      <c r="AB4" s="24"/>
      <c r="AC4" s="13"/>
      <c r="AD4" s="13"/>
      <c r="AE4" s="13" t="s">
        <v>259</v>
      </c>
      <c r="AF4" s="14"/>
      <c r="AG4" s="15"/>
      <c r="AH4" s="15"/>
      <c r="AI4" s="15"/>
      <c r="AJ4" s="15"/>
      <c r="AK4" s="15"/>
      <c r="AL4" s="15"/>
      <c r="AM4" s="55">
        <v>1</v>
      </c>
      <c r="AN4" s="15"/>
      <c r="AO4" s="15"/>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row>
    <row r="5" spans="1:172" s="10" customFormat="1" ht="23.05" customHeight="1">
      <c r="A5" s="19">
        <v>3</v>
      </c>
      <c r="B5" s="9" t="s">
        <v>119</v>
      </c>
      <c r="C5" s="11" t="s">
        <v>260</v>
      </c>
      <c r="D5" s="12"/>
      <c r="E5" s="13" t="s">
        <v>261</v>
      </c>
      <c r="F5" s="13" t="s">
        <v>262</v>
      </c>
      <c r="G5" s="31" t="s">
        <v>230</v>
      </c>
      <c r="H5" s="34"/>
      <c r="I5" s="74"/>
      <c r="J5" s="74"/>
      <c r="K5" s="74"/>
      <c r="L5" s="74"/>
      <c r="M5" s="74"/>
      <c r="N5" s="74"/>
      <c r="O5" s="13"/>
      <c r="P5" s="13"/>
      <c r="Q5" s="13"/>
      <c r="R5" s="13"/>
      <c r="S5" s="13"/>
      <c r="T5" s="13"/>
      <c r="U5" s="13"/>
      <c r="V5" s="13"/>
      <c r="W5" s="22"/>
      <c r="X5" s="28"/>
      <c r="Y5" s="22"/>
      <c r="Z5" s="22"/>
      <c r="AA5" s="22"/>
      <c r="AB5" s="24"/>
      <c r="AC5" s="13"/>
      <c r="AD5" s="13"/>
      <c r="AE5" s="13" t="s">
        <v>146</v>
      </c>
      <c r="AF5" s="14"/>
      <c r="AG5" s="15"/>
      <c r="AH5" s="15"/>
      <c r="AI5" s="15"/>
      <c r="AJ5" s="15"/>
      <c r="AK5" s="15"/>
      <c r="AL5" s="15"/>
      <c r="AM5" s="55"/>
      <c r="AN5" s="15" t="s">
        <v>263</v>
      </c>
      <c r="AO5" s="15"/>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row>
    <row r="6" spans="1:172" s="10" customFormat="1" ht="23.05" customHeight="1">
      <c r="A6" s="19">
        <v>4</v>
      </c>
      <c r="B6" s="9" t="s">
        <v>119</v>
      </c>
      <c r="C6" s="11" t="s">
        <v>271</v>
      </c>
      <c r="D6" s="12">
        <v>2021</v>
      </c>
      <c r="E6" s="13" t="s">
        <v>268</v>
      </c>
      <c r="F6" s="13" t="s">
        <v>269</v>
      </c>
      <c r="G6" s="31"/>
      <c r="H6" s="34">
        <v>40</v>
      </c>
      <c r="I6" s="74">
        <v>33</v>
      </c>
      <c r="J6" s="74">
        <v>33</v>
      </c>
      <c r="K6" s="74"/>
      <c r="L6" s="74"/>
      <c r="M6" s="74">
        <v>27</v>
      </c>
      <c r="N6" s="74"/>
      <c r="O6" s="13" t="s">
        <v>40</v>
      </c>
      <c r="P6" s="13" t="s">
        <v>40</v>
      </c>
      <c r="Q6" s="13" t="s">
        <v>39</v>
      </c>
      <c r="R6" s="13" t="s">
        <v>211</v>
      </c>
      <c r="S6" s="13"/>
      <c r="T6" s="13"/>
      <c r="U6" s="13"/>
      <c r="V6" s="13"/>
      <c r="W6" s="22"/>
      <c r="X6" s="28"/>
      <c r="Y6" s="22"/>
      <c r="Z6" s="22"/>
      <c r="AA6" s="22"/>
      <c r="AB6" s="24"/>
      <c r="AC6" s="13"/>
      <c r="AD6" s="13"/>
      <c r="AE6" s="13"/>
      <c r="AF6" s="14"/>
      <c r="AG6" s="15"/>
      <c r="AH6" s="15" t="s">
        <v>270</v>
      </c>
      <c r="AI6" s="15"/>
      <c r="AJ6" s="15"/>
      <c r="AK6" s="15"/>
      <c r="AL6" s="15"/>
      <c r="AM6" s="55"/>
      <c r="AN6" s="15"/>
      <c r="AO6" s="15"/>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3"/>
      <c r="CA6" s="1"/>
      <c r="CB6" s="1"/>
      <c r="CC6" s="1"/>
      <c r="CD6" s="1"/>
      <c r="CE6" s="1"/>
      <c r="CF6" s="1"/>
      <c r="CG6" s="1"/>
      <c r="CH6" s="1"/>
      <c r="CI6" s="1"/>
      <c r="CJ6" s="1"/>
      <c r="CK6" s="1"/>
      <c r="CL6" s="1"/>
      <c r="CM6" s="1"/>
      <c r="CN6" s="1"/>
      <c r="CO6" s="1"/>
      <c r="CP6" s="1"/>
      <c r="CQ6" s="1"/>
      <c r="CR6" s="1"/>
      <c r="CS6" s="1"/>
      <c r="CT6" s="1"/>
      <c r="CU6" s="1"/>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row>
    <row r="7" spans="1:172" s="10" customFormat="1" ht="23.05" customHeight="1">
      <c r="A7" s="19">
        <v>5</v>
      </c>
      <c r="B7" s="9" t="s">
        <v>153</v>
      </c>
      <c r="C7" s="11" t="s">
        <v>51</v>
      </c>
      <c r="D7" s="12">
        <v>45056</v>
      </c>
      <c r="E7" s="13" t="s">
        <v>52</v>
      </c>
      <c r="F7" s="13" t="s">
        <v>156</v>
      </c>
      <c r="G7" s="31" t="s">
        <v>136</v>
      </c>
      <c r="H7" s="34">
        <v>28</v>
      </c>
      <c r="I7" s="74">
        <v>40</v>
      </c>
      <c r="J7" s="74">
        <v>44</v>
      </c>
      <c r="K7" s="74">
        <v>50</v>
      </c>
      <c r="L7" s="74">
        <v>54</v>
      </c>
      <c r="M7" s="74">
        <v>30</v>
      </c>
      <c r="N7" s="74"/>
      <c r="O7" s="13" t="s">
        <v>39</v>
      </c>
      <c r="P7" s="13" t="s">
        <v>39</v>
      </c>
      <c r="Q7" s="13" t="s">
        <v>40</v>
      </c>
      <c r="R7" s="31">
        <v>0</v>
      </c>
      <c r="S7" s="13" t="s">
        <v>40</v>
      </c>
      <c r="T7" s="13"/>
      <c r="U7" s="13"/>
      <c r="V7" s="13"/>
      <c r="W7" s="22">
        <v>0.96</v>
      </c>
      <c r="X7" s="28"/>
      <c r="Y7" s="22">
        <v>0</v>
      </c>
      <c r="Z7" s="22">
        <v>0</v>
      </c>
      <c r="AA7" s="22">
        <v>0</v>
      </c>
      <c r="AB7" s="24" t="s">
        <v>39</v>
      </c>
      <c r="AC7" s="13"/>
      <c r="AD7" s="13" t="s">
        <v>53</v>
      </c>
      <c r="AE7" s="13"/>
      <c r="AF7" s="14" t="s">
        <v>54</v>
      </c>
      <c r="AG7" s="16" t="s">
        <v>55</v>
      </c>
      <c r="AH7" s="16"/>
      <c r="AI7" s="16"/>
      <c r="AJ7" s="16"/>
      <c r="AK7" s="16"/>
      <c r="AL7" s="16"/>
      <c r="AM7" s="56"/>
      <c r="AN7" s="16"/>
      <c r="AO7" s="16"/>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row>
    <row r="8" spans="1:172" s="10" customFormat="1" ht="23.05" customHeight="1">
      <c r="A8" s="18">
        <v>6</v>
      </c>
      <c r="B8" s="9" t="s">
        <v>153</v>
      </c>
      <c r="C8" s="11" t="s">
        <v>69</v>
      </c>
      <c r="D8" s="12">
        <v>45056</v>
      </c>
      <c r="E8" s="13" t="s">
        <v>232</v>
      </c>
      <c r="F8" s="13" t="s">
        <v>70</v>
      </c>
      <c r="G8" s="31" t="s">
        <v>233</v>
      </c>
      <c r="H8" s="34">
        <v>10</v>
      </c>
      <c r="I8" s="74">
        <v>11</v>
      </c>
      <c r="J8" s="74">
        <v>11</v>
      </c>
      <c r="K8" s="74">
        <v>50</v>
      </c>
      <c r="L8" s="74">
        <v>54</v>
      </c>
      <c r="M8" s="74"/>
      <c r="N8" s="74"/>
      <c r="O8" s="13" t="s">
        <v>39</v>
      </c>
      <c r="P8" s="13" t="s">
        <v>40</v>
      </c>
      <c r="Q8" s="13" t="s">
        <v>40</v>
      </c>
      <c r="R8" s="31"/>
      <c r="S8" s="13" t="s">
        <v>40</v>
      </c>
      <c r="T8" s="13"/>
      <c r="U8" s="13"/>
      <c r="V8" s="13"/>
      <c r="W8" s="22" t="s">
        <v>126</v>
      </c>
      <c r="X8" s="28" t="s">
        <v>233</v>
      </c>
      <c r="Y8" s="22"/>
      <c r="Z8" s="22"/>
      <c r="AA8" s="22"/>
      <c r="AB8" s="24" t="s">
        <v>39</v>
      </c>
      <c r="AC8" s="13"/>
      <c r="AD8" s="13" t="s">
        <v>53</v>
      </c>
      <c r="AE8" s="13" t="s">
        <v>173</v>
      </c>
      <c r="AF8" s="14" t="s">
        <v>71</v>
      </c>
      <c r="AG8" s="15"/>
      <c r="AH8" s="15"/>
      <c r="AI8" s="15"/>
      <c r="AJ8" s="15"/>
      <c r="AK8" s="15"/>
      <c r="AL8" s="15"/>
      <c r="AM8" s="55"/>
      <c r="AN8" s="15"/>
      <c r="AO8" s="15"/>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row>
    <row r="9" spans="1:172" s="10" customFormat="1" ht="23.05" customHeight="1">
      <c r="A9" s="19">
        <v>7</v>
      </c>
      <c r="B9" s="9" t="s">
        <v>117</v>
      </c>
      <c r="C9" s="11" t="s">
        <v>74</v>
      </c>
      <c r="D9" s="12">
        <v>45056</v>
      </c>
      <c r="E9" s="13" t="s">
        <v>73</v>
      </c>
      <c r="F9" s="13" t="s">
        <v>70</v>
      </c>
      <c r="G9" s="31" t="s">
        <v>136</v>
      </c>
      <c r="H9" s="34" t="s">
        <v>276</v>
      </c>
      <c r="I9" s="74">
        <v>40</v>
      </c>
      <c r="J9" s="74">
        <v>44</v>
      </c>
      <c r="K9" s="74">
        <v>50</v>
      </c>
      <c r="L9" s="74">
        <v>54</v>
      </c>
      <c r="M9" s="74"/>
      <c r="N9" s="74"/>
      <c r="O9" s="13" t="s">
        <v>39</v>
      </c>
      <c r="P9" s="13" t="s">
        <v>40</v>
      </c>
      <c r="Q9" s="13" t="s">
        <v>40</v>
      </c>
      <c r="R9" s="31"/>
      <c r="S9" s="13" t="s">
        <v>40</v>
      </c>
      <c r="T9" s="13"/>
      <c r="U9" s="13"/>
      <c r="V9" s="13"/>
      <c r="W9" s="22" t="s">
        <v>126</v>
      </c>
      <c r="X9" s="28"/>
      <c r="Y9" s="22"/>
      <c r="Z9" s="22"/>
      <c r="AA9" s="22"/>
      <c r="AB9" s="24" t="s">
        <v>39</v>
      </c>
      <c r="AC9" s="13"/>
      <c r="AD9" s="13" t="s">
        <v>53</v>
      </c>
      <c r="AE9" s="13"/>
      <c r="AF9" s="14" t="s">
        <v>57</v>
      </c>
      <c r="AG9" s="15"/>
      <c r="AH9" s="15"/>
      <c r="AI9" s="15"/>
      <c r="AJ9" s="15"/>
      <c r="AK9" s="15"/>
      <c r="AL9" s="15"/>
      <c r="AM9" s="55"/>
      <c r="AN9" s="15"/>
      <c r="AO9" s="15"/>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row>
    <row r="10" spans="1:172" s="10" customFormat="1" ht="23.05" customHeight="1">
      <c r="A10" s="19">
        <v>8</v>
      </c>
      <c r="B10" s="9" t="s">
        <v>153</v>
      </c>
      <c r="C10" s="11" t="s">
        <v>75</v>
      </c>
      <c r="D10" s="12">
        <v>45056</v>
      </c>
      <c r="E10" s="13" t="s">
        <v>76</v>
      </c>
      <c r="F10" s="13" t="s">
        <v>70</v>
      </c>
      <c r="G10" s="31" t="s">
        <v>227</v>
      </c>
      <c r="H10" s="34">
        <v>1.2</v>
      </c>
      <c r="I10" s="74">
        <v>40</v>
      </c>
      <c r="J10" s="74">
        <v>44</v>
      </c>
      <c r="K10" s="74">
        <v>50</v>
      </c>
      <c r="L10" s="74">
        <v>54</v>
      </c>
      <c r="M10" s="74">
        <v>65</v>
      </c>
      <c r="N10" s="74">
        <v>100</v>
      </c>
      <c r="O10" s="13" t="s">
        <v>40</v>
      </c>
      <c r="P10" s="13" t="s">
        <v>40</v>
      </c>
      <c r="Q10" s="13" t="s">
        <v>39</v>
      </c>
      <c r="R10" s="31"/>
      <c r="S10" s="13" t="s">
        <v>176</v>
      </c>
      <c r="T10" s="13"/>
      <c r="U10" s="13"/>
      <c r="V10" s="13"/>
      <c r="W10" s="22" t="s">
        <v>126</v>
      </c>
      <c r="X10" s="28"/>
      <c r="Y10" s="22"/>
      <c r="Z10" s="22"/>
      <c r="AA10" s="22"/>
      <c r="AB10" s="24" t="s">
        <v>39</v>
      </c>
      <c r="AC10" s="13"/>
      <c r="AD10" s="13" t="s">
        <v>53</v>
      </c>
      <c r="AE10" s="13"/>
      <c r="AF10" s="14"/>
      <c r="AG10" s="15"/>
      <c r="AH10" s="15"/>
      <c r="AI10" s="15"/>
      <c r="AJ10" s="15" t="s">
        <v>228</v>
      </c>
      <c r="AK10" s="15"/>
      <c r="AL10" s="15"/>
      <c r="AM10" s="55"/>
      <c r="AN10" s="15"/>
      <c r="AO10" s="15"/>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row>
    <row r="11" spans="1:172" s="10" customFormat="1" ht="23.05" customHeight="1">
      <c r="A11" s="19">
        <v>9</v>
      </c>
      <c r="B11" s="9" t="s">
        <v>119</v>
      </c>
      <c r="C11" s="11" t="s">
        <v>75</v>
      </c>
      <c r="D11" s="12"/>
      <c r="E11" s="13" t="s">
        <v>225</v>
      </c>
      <c r="F11" s="13" t="s">
        <v>70</v>
      </c>
      <c r="G11" s="31"/>
      <c r="H11" s="34">
        <v>0.97499999999999998</v>
      </c>
      <c r="I11" s="74"/>
      <c r="J11" s="74"/>
      <c r="K11" s="74"/>
      <c r="L11" s="74"/>
      <c r="M11" s="74">
        <v>68</v>
      </c>
      <c r="N11" s="74"/>
      <c r="O11" s="13" t="s">
        <v>40</v>
      </c>
      <c r="P11" s="13" t="s">
        <v>40</v>
      </c>
      <c r="Q11" s="13" t="s">
        <v>39</v>
      </c>
      <c r="R11" s="31"/>
      <c r="S11" s="13" t="s">
        <v>176</v>
      </c>
      <c r="T11" s="13"/>
      <c r="U11" s="13"/>
      <c r="V11" s="13"/>
      <c r="W11" s="22"/>
      <c r="X11" s="28" t="s">
        <v>178</v>
      </c>
      <c r="Y11" s="22">
        <v>1</v>
      </c>
      <c r="Z11" s="22"/>
      <c r="AA11" s="22"/>
      <c r="AB11" s="24" t="s">
        <v>40</v>
      </c>
      <c r="AC11" s="13"/>
      <c r="AD11" s="13" t="s">
        <v>229</v>
      </c>
      <c r="AE11" s="13" t="s">
        <v>173</v>
      </c>
      <c r="AF11" s="14"/>
      <c r="AG11" s="15"/>
      <c r="AH11" s="15"/>
      <c r="AI11" s="15" t="s">
        <v>226</v>
      </c>
      <c r="AJ11" s="15"/>
      <c r="AK11" s="15"/>
      <c r="AL11" s="15"/>
      <c r="AM11" s="55"/>
      <c r="AN11" s="15"/>
      <c r="AO11" s="15"/>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row>
    <row r="12" spans="1:172" s="10" customFormat="1" ht="23.05" customHeight="1">
      <c r="A12" s="19">
        <v>10</v>
      </c>
      <c r="B12" s="9" t="s">
        <v>119</v>
      </c>
      <c r="C12" s="11" t="s">
        <v>171</v>
      </c>
      <c r="D12" s="12"/>
      <c r="E12" s="13" t="s">
        <v>231</v>
      </c>
      <c r="F12" s="13" t="s">
        <v>70</v>
      </c>
      <c r="G12" s="31"/>
      <c r="H12" s="34">
        <v>5</v>
      </c>
      <c r="I12" s="74"/>
      <c r="J12" s="74"/>
      <c r="K12" s="74"/>
      <c r="L12" s="74"/>
      <c r="M12" s="74"/>
      <c r="N12" s="74"/>
      <c r="O12" s="13"/>
      <c r="P12" s="13"/>
      <c r="Q12" s="13"/>
      <c r="R12" s="31"/>
      <c r="S12" s="13"/>
      <c r="T12" s="13"/>
      <c r="U12" s="13"/>
      <c r="V12" s="13"/>
      <c r="W12" s="22"/>
      <c r="X12" s="28" t="s">
        <v>230</v>
      </c>
      <c r="Y12" s="22">
        <v>1</v>
      </c>
      <c r="Z12" s="22"/>
      <c r="AA12" s="22"/>
      <c r="AB12" s="24"/>
      <c r="AC12" s="13"/>
      <c r="AD12" s="13"/>
      <c r="AE12" s="13" t="s">
        <v>173</v>
      </c>
      <c r="AF12" s="14"/>
      <c r="AG12" s="15"/>
      <c r="AH12" s="15"/>
      <c r="AI12" s="15"/>
      <c r="AJ12" s="15"/>
      <c r="AK12" s="15"/>
      <c r="AL12" s="15"/>
      <c r="AM12" s="55"/>
      <c r="AN12" s="15"/>
      <c r="AO12" s="15"/>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row>
    <row r="13" spans="1:172" s="10" customFormat="1" ht="23.05" customHeight="1">
      <c r="A13" s="18">
        <v>11</v>
      </c>
      <c r="B13" s="9" t="s">
        <v>119</v>
      </c>
      <c r="C13" s="11" t="s">
        <v>222</v>
      </c>
      <c r="D13" s="12"/>
      <c r="E13" s="13" t="s">
        <v>223</v>
      </c>
      <c r="F13" s="13" t="s">
        <v>70</v>
      </c>
      <c r="G13" s="31" t="s">
        <v>224</v>
      </c>
      <c r="H13" s="34">
        <v>0.55000000000000004</v>
      </c>
      <c r="I13" s="74">
        <v>50</v>
      </c>
      <c r="J13" s="74">
        <v>50</v>
      </c>
      <c r="K13" s="74"/>
      <c r="L13" s="74" t="s">
        <v>57</v>
      </c>
      <c r="M13" s="74">
        <v>60</v>
      </c>
      <c r="N13" s="74"/>
      <c r="O13" s="13" t="s">
        <v>40</v>
      </c>
      <c r="P13" s="13" t="s">
        <v>40</v>
      </c>
      <c r="Q13" s="13" t="s">
        <v>39</v>
      </c>
      <c r="R13" s="31"/>
      <c r="S13" s="13" t="s">
        <v>40</v>
      </c>
      <c r="T13" s="13"/>
      <c r="U13" s="13"/>
      <c r="V13" s="13"/>
      <c r="W13" s="22"/>
      <c r="X13" s="28"/>
      <c r="Y13" s="22"/>
      <c r="Z13" s="22"/>
      <c r="AA13" s="22"/>
      <c r="AB13" s="24"/>
      <c r="AC13" s="13"/>
      <c r="AD13" s="13"/>
      <c r="AE13" s="13" t="s">
        <v>173</v>
      </c>
      <c r="AF13" s="14"/>
      <c r="AG13" s="15"/>
      <c r="AH13" s="15"/>
      <c r="AI13" s="15"/>
      <c r="AJ13" s="15"/>
      <c r="AK13" s="15"/>
      <c r="AL13" s="15"/>
      <c r="AM13" s="55"/>
      <c r="AN13" s="15"/>
      <c r="AO13" s="15"/>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row>
    <row r="14" spans="1:172" s="10" customFormat="1" ht="23.05" customHeight="1">
      <c r="A14" s="19">
        <v>12</v>
      </c>
      <c r="B14" s="9" t="s">
        <v>119</v>
      </c>
      <c r="C14" s="11" t="s">
        <v>234</v>
      </c>
      <c r="D14" s="12"/>
      <c r="E14" s="13" t="s">
        <v>231</v>
      </c>
      <c r="F14" s="13" t="s">
        <v>70</v>
      </c>
      <c r="G14" s="31" t="s">
        <v>183</v>
      </c>
      <c r="H14" s="34">
        <v>1</v>
      </c>
      <c r="I14" s="74">
        <v>6</v>
      </c>
      <c r="J14" s="74">
        <v>6</v>
      </c>
      <c r="K14" s="74"/>
      <c r="L14" s="74"/>
      <c r="M14" s="74"/>
      <c r="N14" s="74"/>
      <c r="O14" s="13"/>
      <c r="P14" s="13"/>
      <c r="Q14" s="13"/>
      <c r="R14" s="31"/>
      <c r="S14" s="13" t="s">
        <v>176</v>
      </c>
      <c r="T14" s="13"/>
      <c r="U14" s="13"/>
      <c r="V14" s="13"/>
      <c r="W14" s="22"/>
      <c r="X14" s="28"/>
      <c r="Y14" s="22"/>
      <c r="Z14" s="22"/>
      <c r="AA14" s="22"/>
      <c r="AB14" s="24"/>
      <c r="AC14" s="13"/>
      <c r="AD14" s="13"/>
      <c r="AE14" s="13"/>
      <c r="AF14" s="14"/>
      <c r="AG14" s="15"/>
      <c r="AH14" s="15"/>
      <c r="AI14" s="15"/>
      <c r="AJ14" s="15"/>
      <c r="AK14" s="15"/>
      <c r="AL14" s="15"/>
      <c r="AM14" s="55"/>
      <c r="AN14" s="15"/>
      <c r="AO14" s="15"/>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row>
    <row r="15" spans="1:172" s="10" customFormat="1" ht="23.05" customHeight="1">
      <c r="A15" s="19">
        <v>13</v>
      </c>
      <c r="B15" s="9" t="s">
        <v>119</v>
      </c>
      <c r="C15" s="11" t="s">
        <v>235</v>
      </c>
      <c r="D15" s="12"/>
      <c r="E15" s="13" t="s">
        <v>236</v>
      </c>
      <c r="F15" s="13" t="s">
        <v>70</v>
      </c>
      <c r="G15" s="31" t="s">
        <v>237</v>
      </c>
      <c r="H15" s="34">
        <v>4.4000000000000004</v>
      </c>
      <c r="I15" s="74"/>
      <c r="J15" s="74"/>
      <c r="K15" s="74"/>
      <c r="L15" s="74"/>
      <c r="M15" s="74"/>
      <c r="N15" s="74"/>
      <c r="O15" s="13"/>
      <c r="P15" s="13" t="s">
        <v>39</v>
      </c>
      <c r="Q15" s="13" t="s">
        <v>40</v>
      </c>
      <c r="R15" s="31"/>
      <c r="S15" s="13"/>
      <c r="T15" s="13"/>
      <c r="U15" s="13"/>
      <c r="V15" s="13"/>
      <c r="W15" s="22"/>
      <c r="X15" s="28"/>
      <c r="Y15" s="22"/>
      <c r="Z15" s="22"/>
      <c r="AA15" s="22"/>
      <c r="AB15" s="24" t="s">
        <v>39</v>
      </c>
      <c r="AC15" s="13"/>
      <c r="AD15" s="13"/>
      <c r="AE15" s="13" t="s">
        <v>162</v>
      </c>
      <c r="AF15" s="14"/>
      <c r="AG15" s="15"/>
      <c r="AH15" s="15"/>
      <c r="AI15" s="15"/>
      <c r="AJ15" s="15"/>
      <c r="AK15" s="15"/>
      <c r="AL15" s="15"/>
      <c r="AM15" s="55"/>
      <c r="AN15" s="15"/>
      <c r="AO15" s="15"/>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row>
    <row r="16" spans="1:172" s="10" customFormat="1" ht="23.05" customHeight="1">
      <c r="A16" s="19">
        <v>14</v>
      </c>
      <c r="B16" s="9" t="s">
        <v>119</v>
      </c>
      <c r="C16" s="11" t="s">
        <v>238</v>
      </c>
      <c r="D16" s="12"/>
      <c r="E16" s="13" t="s">
        <v>239</v>
      </c>
      <c r="F16" s="13" t="s">
        <v>70</v>
      </c>
      <c r="G16" s="31" t="s">
        <v>187</v>
      </c>
      <c r="H16" s="34">
        <v>2</v>
      </c>
      <c r="I16" s="74"/>
      <c r="J16" s="74"/>
      <c r="K16" s="74"/>
      <c r="L16" s="74"/>
      <c r="M16" s="74"/>
      <c r="N16" s="74"/>
      <c r="O16" s="13"/>
      <c r="P16" s="13"/>
      <c r="Q16" s="13"/>
      <c r="R16" s="31"/>
      <c r="S16" s="13"/>
      <c r="T16" s="13"/>
      <c r="U16" s="13"/>
      <c r="V16" s="13"/>
      <c r="W16" s="22"/>
      <c r="X16" s="28"/>
      <c r="Y16" s="22"/>
      <c r="Z16" s="22"/>
      <c r="AA16" s="22"/>
      <c r="AB16" s="24"/>
      <c r="AC16" s="13"/>
      <c r="AD16" s="13"/>
      <c r="AE16" s="13" t="s">
        <v>240</v>
      </c>
      <c r="AF16" s="14"/>
      <c r="AG16" s="15"/>
      <c r="AH16" s="15"/>
      <c r="AI16" s="15"/>
      <c r="AJ16" s="15"/>
      <c r="AK16" s="15"/>
      <c r="AL16" s="15"/>
      <c r="AM16" s="55"/>
      <c r="AN16" s="15"/>
      <c r="AO16" s="15"/>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row>
    <row r="17" spans="1:158" s="10" customFormat="1" ht="23.05" customHeight="1">
      <c r="A17" s="19">
        <v>15</v>
      </c>
      <c r="B17" s="9" t="s">
        <v>119</v>
      </c>
      <c r="C17" s="11" t="s">
        <v>241</v>
      </c>
      <c r="D17" s="12"/>
      <c r="E17" s="13" t="s">
        <v>242</v>
      </c>
      <c r="F17" s="13" t="s">
        <v>70</v>
      </c>
      <c r="G17" s="31"/>
      <c r="H17" s="34"/>
      <c r="I17" s="74"/>
      <c r="J17" s="74"/>
      <c r="K17" s="74">
        <v>50</v>
      </c>
      <c r="L17" s="74">
        <v>50</v>
      </c>
      <c r="M17" s="74">
        <v>50</v>
      </c>
      <c r="N17" s="74"/>
      <c r="O17" s="13"/>
      <c r="P17" s="13"/>
      <c r="Q17" s="13"/>
      <c r="R17" s="31"/>
      <c r="S17" s="13"/>
      <c r="T17" s="13"/>
      <c r="U17" s="13"/>
      <c r="V17" s="13"/>
      <c r="W17" s="22"/>
      <c r="X17" s="28"/>
      <c r="Y17" s="22"/>
      <c r="Z17" s="22"/>
      <c r="AA17" s="22"/>
      <c r="AB17" s="24" t="s">
        <v>39</v>
      </c>
      <c r="AC17" s="13"/>
      <c r="AD17" s="13"/>
      <c r="AE17" s="13"/>
      <c r="AF17" s="14"/>
      <c r="AG17" s="15"/>
      <c r="AH17" s="15"/>
      <c r="AI17" s="15"/>
      <c r="AJ17" s="15"/>
      <c r="AK17" s="15"/>
      <c r="AL17" s="15"/>
      <c r="AM17" s="55"/>
      <c r="AN17" s="15"/>
      <c r="AO17" s="15"/>
      <c r="AP17" s="13" t="s">
        <v>243</v>
      </c>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row>
    <row r="18" spans="1:158" s="10" customFormat="1" ht="23.05" customHeight="1">
      <c r="A18" s="18">
        <v>16</v>
      </c>
      <c r="B18" s="9" t="s">
        <v>119</v>
      </c>
      <c r="C18" s="11" t="s">
        <v>244</v>
      </c>
      <c r="D18" s="12"/>
      <c r="E18" s="13" t="s">
        <v>231</v>
      </c>
      <c r="F18" s="13" t="s">
        <v>70</v>
      </c>
      <c r="G18" s="31" t="s">
        <v>245</v>
      </c>
      <c r="H18" s="34" t="s">
        <v>57</v>
      </c>
      <c r="I18" s="74"/>
      <c r="J18" s="74"/>
      <c r="K18" s="74"/>
      <c r="L18" s="74"/>
      <c r="M18" s="74"/>
      <c r="N18" s="74"/>
      <c r="O18" s="13"/>
      <c r="P18" s="13"/>
      <c r="Q18" s="13"/>
      <c r="R18" s="31"/>
      <c r="S18" s="13"/>
      <c r="T18" s="13"/>
      <c r="U18" s="13"/>
      <c r="V18" s="13"/>
      <c r="W18" s="22"/>
      <c r="X18" s="28"/>
      <c r="Y18" s="22"/>
      <c r="Z18" s="22"/>
      <c r="AA18" s="22"/>
      <c r="AB18" s="24"/>
      <c r="AC18" s="13"/>
      <c r="AD18" s="13"/>
      <c r="AE18" s="13" t="s">
        <v>173</v>
      </c>
      <c r="AF18" s="14"/>
      <c r="AG18" s="15"/>
      <c r="AH18" s="15"/>
      <c r="AI18" s="15"/>
      <c r="AJ18" s="15"/>
      <c r="AK18" s="15"/>
      <c r="AL18" s="15"/>
      <c r="AM18" s="55"/>
      <c r="AN18" s="15"/>
      <c r="AO18" s="15"/>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row>
    <row r="19" spans="1:158" s="10" customFormat="1" ht="23.05" customHeight="1">
      <c r="A19" s="19">
        <v>17</v>
      </c>
      <c r="B19" s="9" t="s">
        <v>119</v>
      </c>
      <c r="C19" s="11" t="s">
        <v>246</v>
      </c>
      <c r="D19" s="12"/>
      <c r="E19" s="13" t="s">
        <v>231</v>
      </c>
      <c r="F19" s="13" t="s">
        <v>70</v>
      </c>
      <c r="G19" s="31"/>
      <c r="H19" s="34"/>
      <c r="I19" s="74"/>
      <c r="J19" s="74"/>
      <c r="K19" s="74"/>
      <c r="L19" s="74"/>
      <c r="M19" s="74">
        <v>65</v>
      </c>
      <c r="N19" s="74">
        <v>80</v>
      </c>
      <c r="O19" s="13"/>
      <c r="P19" s="13"/>
      <c r="Q19" s="13"/>
      <c r="R19" s="31"/>
      <c r="S19" s="13" t="s">
        <v>176</v>
      </c>
      <c r="T19" s="13"/>
      <c r="U19" s="13"/>
      <c r="V19" s="13"/>
      <c r="W19" s="22"/>
      <c r="X19" s="28"/>
      <c r="Y19" s="22"/>
      <c r="Z19" s="22"/>
      <c r="AA19" s="22"/>
      <c r="AB19" s="24"/>
      <c r="AC19" s="13"/>
      <c r="AD19" s="13"/>
      <c r="AE19" s="13" t="s">
        <v>173</v>
      </c>
      <c r="AF19" s="14"/>
      <c r="AG19" s="15"/>
      <c r="AH19" s="15"/>
      <c r="AI19" s="15"/>
      <c r="AJ19" s="15"/>
      <c r="AK19" s="15"/>
      <c r="AL19" s="15"/>
      <c r="AM19" s="55"/>
      <c r="AN19" s="15"/>
      <c r="AO19" s="15"/>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row>
    <row r="20" spans="1:158" s="10" customFormat="1" ht="23.05" customHeight="1">
      <c r="A20" s="19">
        <v>18</v>
      </c>
      <c r="B20" s="9" t="s">
        <v>119</v>
      </c>
      <c r="C20" s="11" t="s">
        <v>247</v>
      </c>
      <c r="D20" s="12"/>
      <c r="E20" s="13" t="s">
        <v>231</v>
      </c>
      <c r="F20" s="13" t="s">
        <v>70</v>
      </c>
      <c r="G20" s="31" t="s">
        <v>233</v>
      </c>
      <c r="H20" s="34"/>
      <c r="I20" s="74"/>
      <c r="J20" s="74"/>
      <c r="K20" s="74"/>
      <c r="L20" s="74"/>
      <c r="M20" s="74">
        <v>85</v>
      </c>
      <c r="N20" s="74"/>
      <c r="O20" s="13"/>
      <c r="P20" s="13"/>
      <c r="Q20" s="13"/>
      <c r="R20" s="31"/>
      <c r="S20" s="13" t="s">
        <v>176</v>
      </c>
      <c r="T20" s="13"/>
      <c r="U20" s="13"/>
      <c r="V20" s="13"/>
      <c r="W20" s="22"/>
      <c r="X20" s="28"/>
      <c r="Y20" s="22"/>
      <c r="Z20" s="22"/>
      <c r="AA20" s="22"/>
      <c r="AB20" s="24"/>
      <c r="AC20" s="13"/>
      <c r="AD20" s="13"/>
      <c r="AE20" s="13" t="s">
        <v>173</v>
      </c>
      <c r="AF20" s="14"/>
      <c r="AG20" s="15"/>
      <c r="AH20" s="15"/>
      <c r="AI20" s="15"/>
      <c r="AJ20" s="15"/>
      <c r="AK20" s="15"/>
      <c r="AL20" s="15"/>
      <c r="AM20" s="55"/>
      <c r="AN20" s="15"/>
      <c r="AO20" s="15"/>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row>
    <row r="21" spans="1:158" s="10" customFormat="1" ht="23.05" customHeight="1">
      <c r="A21" s="19">
        <v>19</v>
      </c>
      <c r="B21" s="9" t="s">
        <v>153</v>
      </c>
      <c r="C21" s="11" t="s">
        <v>77</v>
      </c>
      <c r="D21" s="13" t="s">
        <v>57</v>
      </c>
      <c r="E21" s="13" t="s">
        <v>78</v>
      </c>
      <c r="F21" s="13" t="s">
        <v>79</v>
      </c>
      <c r="G21" s="31" t="s">
        <v>80</v>
      </c>
      <c r="H21" s="34">
        <v>1.9</v>
      </c>
      <c r="I21" s="74">
        <v>20</v>
      </c>
      <c r="J21" s="74">
        <v>24</v>
      </c>
      <c r="K21" s="74"/>
      <c r="L21" s="74"/>
      <c r="M21" s="74"/>
      <c r="N21" s="74"/>
      <c r="O21" s="13"/>
      <c r="P21" s="13"/>
      <c r="Q21" s="13"/>
      <c r="R21" s="31"/>
      <c r="S21" s="13" t="s">
        <v>176</v>
      </c>
      <c r="T21" s="13"/>
      <c r="U21" s="13"/>
      <c r="V21" s="13"/>
      <c r="W21" s="22"/>
      <c r="X21" s="28" t="s">
        <v>177</v>
      </c>
      <c r="Y21" s="22"/>
      <c r="Z21" s="22"/>
      <c r="AA21" s="22"/>
      <c r="AB21" s="24"/>
      <c r="AC21" s="13" t="s">
        <v>57</v>
      </c>
      <c r="AD21" s="13"/>
      <c r="AE21" s="13" t="s">
        <v>173</v>
      </c>
      <c r="AF21" s="14" t="s">
        <v>57</v>
      </c>
      <c r="AG21" s="13"/>
      <c r="AH21" s="13"/>
      <c r="AI21" s="13"/>
      <c r="AJ21" s="13"/>
      <c r="AK21" s="13"/>
      <c r="AL21" s="13"/>
      <c r="AM21" s="31"/>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row>
    <row r="22" spans="1:158" s="10" customFormat="1" ht="23.05" customHeight="1">
      <c r="A22" s="19">
        <v>20</v>
      </c>
      <c r="B22" s="9" t="s">
        <v>153</v>
      </c>
      <c r="C22" s="11" t="s">
        <v>296</v>
      </c>
      <c r="D22" s="12">
        <v>45056</v>
      </c>
      <c r="E22" s="13" t="s">
        <v>295</v>
      </c>
      <c r="F22" s="13" t="s">
        <v>82</v>
      </c>
      <c r="G22" s="31" t="s">
        <v>277</v>
      </c>
      <c r="H22" s="34">
        <v>0.32</v>
      </c>
      <c r="I22" s="74">
        <v>40</v>
      </c>
      <c r="J22" s="74">
        <v>44</v>
      </c>
      <c r="K22" s="74">
        <v>50</v>
      </c>
      <c r="L22" s="74">
        <v>54</v>
      </c>
      <c r="M22" s="74"/>
      <c r="N22" s="74"/>
      <c r="O22" s="13" t="s">
        <v>39</v>
      </c>
      <c r="P22" s="13" t="s">
        <v>40</v>
      </c>
      <c r="Q22" s="13" t="s">
        <v>40</v>
      </c>
      <c r="R22" s="31"/>
      <c r="S22" s="13" t="s">
        <v>40</v>
      </c>
      <c r="T22" s="13"/>
      <c r="U22" s="13"/>
      <c r="V22" s="13"/>
      <c r="W22" s="22" t="s">
        <v>126</v>
      </c>
      <c r="X22" s="28"/>
      <c r="Y22" s="22"/>
      <c r="Z22" s="22"/>
      <c r="AA22" s="22"/>
      <c r="AB22" s="24" t="s">
        <v>39</v>
      </c>
      <c r="AC22" s="13"/>
      <c r="AD22" s="13" t="s">
        <v>53</v>
      </c>
      <c r="AE22" s="13" t="s">
        <v>294</v>
      </c>
      <c r="AF22" s="14" t="s">
        <v>83</v>
      </c>
      <c r="AG22" s="15"/>
      <c r="AH22" s="15"/>
      <c r="AI22" s="15"/>
      <c r="AJ22" s="15"/>
      <c r="AK22" s="15"/>
      <c r="AL22" s="15"/>
      <c r="AM22" s="55"/>
      <c r="AN22" s="13"/>
      <c r="AO22" s="15"/>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row>
    <row r="23" spans="1:158" s="10" customFormat="1" ht="23.05" customHeight="1">
      <c r="A23" s="18">
        <v>21</v>
      </c>
      <c r="B23" s="9" t="s">
        <v>119</v>
      </c>
      <c r="C23" s="11" t="s">
        <v>291</v>
      </c>
      <c r="D23" s="12"/>
      <c r="E23" s="13" t="s">
        <v>292</v>
      </c>
      <c r="F23" s="13" t="s">
        <v>82</v>
      </c>
      <c r="G23" s="31"/>
      <c r="H23" s="34">
        <v>1.5</v>
      </c>
      <c r="I23" s="74">
        <v>14</v>
      </c>
      <c r="J23" s="74">
        <v>14</v>
      </c>
      <c r="K23" s="74">
        <v>20</v>
      </c>
      <c r="L23" s="74">
        <v>20</v>
      </c>
      <c r="M23" s="74">
        <v>100</v>
      </c>
      <c r="N23" s="74"/>
      <c r="O23" s="13" t="s">
        <v>40</v>
      </c>
      <c r="P23" s="13" t="s">
        <v>40</v>
      </c>
      <c r="Q23" s="13" t="s">
        <v>39</v>
      </c>
      <c r="R23" s="31" t="s">
        <v>211</v>
      </c>
      <c r="S23" s="13" t="s">
        <v>176</v>
      </c>
      <c r="T23" s="13"/>
      <c r="U23" s="13"/>
      <c r="V23" s="13"/>
      <c r="W23" s="22"/>
      <c r="X23" s="28"/>
      <c r="Y23" s="22"/>
      <c r="Z23" s="22"/>
      <c r="AA23" s="22"/>
      <c r="AB23" s="24"/>
      <c r="AC23" s="13"/>
      <c r="AD23" s="13"/>
      <c r="AE23" s="13" t="s">
        <v>131</v>
      </c>
      <c r="AF23" s="14"/>
      <c r="AG23" s="15"/>
      <c r="AH23" s="15" t="s">
        <v>293</v>
      </c>
      <c r="AI23" s="15"/>
      <c r="AJ23" s="15"/>
      <c r="AK23" s="15"/>
      <c r="AL23" s="15">
        <v>200</v>
      </c>
      <c r="AM23" s="55"/>
      <c r="AN23" s="13"/>
      <c r="AO23" s="15"/>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row>
    <row r="24" spans="1:158" s="10" customFormat="1" ht="23.05" customHeight="1">
      <c r="A24" s="19">
        <v>22</v>
      </c>
      <c r="B24" s="9" t="s">
        <v>119</v>
      </c>
      <c r="C24" s="11" t="s">
        <v>297</v>
      </c>
      <c r="D24" s="12"/>
      <c r="E24" s="13" t="s">
        <v>298</v>
      </c>
      <c r="F24" s="13" t="s">
        <v>82</v>
      </c>
      <c r="G24" s="31"/>
      <c r="H24" s="34"/>
      <c r="I24" s="74"/>
      <c r="J24" s="74"/>
      <c r="K24" s="74"/>
      <c r="L24" s="74"/>
      <c r="M24" s="74"/>
      <c r="N24" s="74"/>
      <c r="O24" s="13"/>
      <c r="P24" s="13"/>
      <c r="Q24" s="13"/>
      <c r="R24" s="31"/>
      <c r="S24" s="13" t="s">
        <v>176</v>
      </c>
      <c r="T24" s="13"/>
      <c r="U24" s="13"/>
      <c r="V24" s="13"/>
      <c r="W24" s="22"/>
      <c r="X24" s="28"/>
      <c r="Y24" s="22"/>
      <c r="Z24" s="22"/>
      <c r="AA24" s="22"/>
      <c r="AB24" s="24"/>
      <c r="AC24" s="13"/>
      <c r="AD24" s="13"/>
      <c r="AE24" s="13"/>
      <c r="AF24" s="14"/>
      <c r="AG24" s="15"/>
      <c r="AH24" s="15"/>
      <c r="AI24" s="15"/>
      <c r="AJ24" s="15"/>
      <c r="AK24" s="15"/>
      <c r="AL24" s="15"/>
      <c r="AM24" s="55"/>
      <c r="AN24" s="13"/>
      <c r="AO24" s="15"/>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row>
    <row r="25" spans="1:158" s="10" customFormat="1" ht="23.05" customHeight="1">
      <c r="A25" s="19">
        <v>23</v>
      </c>
      <c r="B25" s="9" t="s">
        <v>117</v>
      </c>
      <c r="C25" s="11" t="s">
        <v>93</v>
      </c>
      <c r="D25" s="13"/>
      <c r="E25" s="13" t="s">
        <v>94</v>
      </c>
      <c r="F25" s="13" t="s">
        <v>95</v>
      </c>
      <c r="G25" s="31" t="s">
        <v>136</v>
      </c>
      <c r="H25" s="34" t="s">
        <v>61</v>
      </c>
      <c r="I25" s="74">
        <v>20</v>
      </c>
      <c r="J25" s="74">
        <v>24</v>
      </c>
      <c r="K25" s="74">
        <v>30</v>
      </c>
      <c r="L25" s="74">
        <v>34</v>
      </c>
      <c r="M25" s="74"/>
      <c r="N25" s="74"/>
      <c r="O25" s="13" t="s">
        <v>40</v>
      </c>
      <c r="P25" s="13" t="s">
        <v>39</v>
      </c>
      <c r="Q25" s="13" t="s">
        <v>39</v>
      </c>
      <c r="R25" s="31" t="s">
        <v>214</v>
      </c>
      <c r="S25" s="13" t="s">
        <v>39</v>
      </c>
      <c r="T25" s="13"/>
      <c r="U25" s="13" t="s">
        <v>62</v>
      </c>
      <c r="V25" s="13" t="s">
        <v>63</v>
      </c>
      <c r="W25" s="22" t="s">
        <v>64</v>
      </c>
      <c r="X25" s="28"/>
      <c r="Y25" s="22" t="s">
        <v>65</v>
      </c>
      <c r="Z25" s="22" t="s">
        <v>66</v>
      </c>
      <c r="AA25" s="22" t="s">
        <v>67</v>
      </c>
      <c r="AB25" s="24"/>
      <c r="AC25" s="13"/>
      <c r="AD25" s="13"/>
      <c r="AE25" s="13"/>
      <c r="AF25" s="14"/>
      <c r="AG25" s="15"/>
      <c r="AH25" s="15"/>
      <c r="AI25" s="15"/>
      <c r="AJ25" s="15"/>
      <c r="AK25" s="15"/>
      <c r="AL25" s="15"/>
      <c r="AM25" s="55"/>
      <c r="AN25" s="15"/>
      <c r="AO25" s="15"/>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row>
    <row r="26" spans="1:158" s="10" customFormat="1" ht="23.05" customHeight="1">
      <c r="A26" s="19">
        <v>24</v>
      </c>
      <c r="B26" s="9" t="s">
        <v>117</v>
      </c>
      <c r="C26" s="11" t="s">
        <v>96</v>
      </c>
      <c r="D26" s="13"/>
      <c r="E26" s="13" t="s">
        <v>94</v>
      </c>
      <c r="F26" s="13" t="s">
        <v>95</v>
      </c>
      <c r="G26" s="31" t="s">
        <v>136</v>
      </c>
      <c r="H26" s="34" t="s">
        <v>61</v>
      </c>
      <c r="I26" s="74">
        <v>20</v>
      </c>
      <c r="J26" s="74">
        <v>24</v>
      </c>
      <c r="K26" s="74">
        <v>30</v>
      </c>
      <c r="L26" s="74">
        <v>34</v>
      </c>
      <c r="M26" s="74"/>
      <c r="N26" s="74"/>
      <c r="O26" s="13" t="s">
        <v>40</v>
      </c>
      <c r="P26" s="13" t="s">
        <v>39</v>
      </c>
      <c r="Q26" s="13" t="s">
        <v>39</v>
      </c>
      <c r="R26" s="31" t="s">
        <v>214</v>
      </c>
      <c r="S26" s="13" t="s">
        <v>39</v>
      </c>
      <c r="T26" s="13"/>
      <c r="U26" s="13" t="s">
        <v>62</v>
      </c>
      <c r="V26" s="13" t="s">
        <v>63</v>
      </c>
      <c r="W26" s="22" t="s">
        <v>64</v>
      </c>
      <c r="X26" s="28"/>
      <c r="Y26" s="22" t="s">
        <v>65</v>
      </c>
      <c r="Z26" s="22" t="s">
        <v>66</v>
      </c>
      <c r="AA26" s="22" t="s">
        <v>67</v>
      </c>
      <c r="AB26" s="24"/>
      <c r="AC26" s="13"/>
      <c r="AD26" s="13"/>
      <c r="AE26" s="13"/>
      <c r="AF26" s="14"/>
      <c r="AG26" s="15"/>
      <c r="AH26" s="15"/>
      <c r="AI26" s="15"/>
      <c r="AJ26" s="15"/>
      <c r="AK26" s="15"/>
      <c r="AL26" s="15"/>
      <c r="AM26" s="55"/>
      <c r="AN26" s="15"/>
      <c r="AO26" s="15"/>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row>
    <row r="27" spans="1:158" s="10" customFormat="1" ht="23.05" customHeight="1">
      <c r="A27" s="19">
        <v>25</v>
      </c>
      <c r="B27" s="9" t="s">
        <v>153</v>
      </c>
      <c r="C27" s="11" t="s">
        <v>97</v>
      </c>
      <c r="D27" s="13">
        <v>2021</v>
      </c>
      <c r="E27" s="13" t="s">
        <v>98</v>
      </c>
      <c r="F27" s="13" t="s">
        <v>99</v>
      </c>
      <c r="G27" s="31" t="s">
        <v>100</v>
      </c>
      <c r="H27" s="34" t="s">
        <v>101</v>
      </c>
      <c r="I27" s="31"/>
      <c r="J27" s="31"/>
      <c r="K27" s="31"/>
      <c r="L27" s="31"/>
      <c r="M27" s="31"/>
      <c r="N27" s="31"/>
      <c r="O27" s="13" t="s">
        <v>39</v>
      </c>
      <c r="P27" s="13" t="s">
        <v>39</v>
      </c>
      <c r="Q27" s="13" t="s">
        <v>39</v>
      </c>
      <c r="R27" s="31" t="s">
        <v>214</v>
      </c>
      <c r="S27" s="13" t="s">
        <v>176</v>
      </c>
      <c r="T27" s="13"/>
      <c r="U27" s="13"/>
      <c r="V27" s="13"/>
      <c r="W27" s="22" t="s">
        <v>126</v>
      </c>
      <c r="X27" s="28"/>
      <c r="Y27" s="22" t="s">
        <v>65</v>
      </c>
      <c r="Z27" s="22"/>
      <c r="AA27" s="22"/>
      <c r="AB27" s="24"/>
      <c r="AC27" s="13"/>
      <c r="AD27" s="13"/>
      <c r="AE27" s="13"/>
      <c r="AF27" s="14" t="s">
        <v>102</v>
      </c>
      <c r="AG27" s="15"/>
      <c r="AH27" s="15"/>
      <c r="AI27" s="57">
        <v>202000000</v>
      </c>
      <c r="AJ27" s="15"/>
      <c r="AK27" s="15"/>
      <c r="AL27" s="15"/>
      <c r="AM27" s="55"/>
      <c r="AN27" s="15" t="s">
        <v>197</v>
      </c>
      <c r="AO27" s="15"/>
      <c r="AP27" s="13" t="s">
        <v>196</v>
      </c>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row>
    <row r="28" spans="1:158" s="10" customFormat="1" ht="23.05" customHeight="1">
      <c r="A28" s="18">
        <v>26</v>
      </c>
      <c r="B28" s="9" t="s">
        <v>117</v>
      </c>
      <c r="C28" s="11" t="s">
        <v>103</v>
      </c>
      <c r="D28" s="12">
        <v>45056</v>
      </c>
      <c r="E28" s="13" t="s">
        <v>104</v>
      </c>
      <c r="F28" s="13" t="s">
        <v>99</v>
      </c>
      <c r="G28" s="31" t="s">
        <v>136</v>
      </c>
      <c r="H28" s="34">
        <v>1</v>
      </c>
      <c r="I28" s="31">
        <v>40</v>
      </c>
      <c r="J28" s="31">
        <v>44</v>
      </c>
      <c r="K28" s="31">
        <v>50</v>
      </c>
      <c r="L28" s="31">
        <v>54</v>
      </c>
      <c r="M28" s="31"/>
      <c r="N28" s="31"/>
      <c r="O28" s="13" t="s">
        <v>39</v>
      </c>
      <c r="P28" s="13" t="s">
        <v>40</v>
      </c>
      <c r="Q28" s="13" t="s">
        <v>40</v>
      </c>
      <c r="R28" s="31"/>
      <c r="S28" s="13" t="s">
        <v>40</v>
      </c>
      <c r="T28" s="13"/>
      <c r="U28" s="13"/>
      <c r="V28" s="13"/>
      <c r="W28" s="22" t="s">
        <v>126</v>
      </c>
      <c r="X28" s="28"/>
      <c r="Y28" s="22"/>
      <c r="Z28" s="22"/>
      <c r="AA28" s="22"/>
      <c r="AB28" s="24" t="s">
        <v>39</v>
      </c>
      <c r="AC28" s="13"/>
      <c r="AD28" s="13" t="s">
        <v>53</v>
      </c>
      <c r="AE28" s="13"/>
      <c r="AF28" s="14" t="s">
        <v>105</v>
      </c>
      <c r="AG28" s="15"/>
      <c r="AH28" s="15"/>
      <c r="AI28" s="15"/>
      <c r="AJ28" s="15"/>
      <c r="AK28" s="15"/>
      <c r="AL28" s="15"/>
      <c r="AM28" s="55"/>
      <c r="AN28" s="15"/>
      <c r="AO28" s="15"/>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row>
    <row r="29" spans="1:158" s="10" customFormat="1" ht="23.05" customHeight="1">
      <c r="A29" s="19">
        <v>27</v>
      </c>
      <c r="B29" s="9" t="s">
        <v>117</v>
      </c>
      <c r="C29" s="11" t="s">
        <v>106</v>
      </c>
      <c r="D29" s="12">
        <v>45090</v>
      </c>
      <c r="E29" s="13" t="s">
        <v>107</v>
      </c>
      <c r="F29" s="13" t="s">
        <v>99</v>
      </c>
      <c r="G29" s="31" t="s">
        <v>100</v>
      </c>
      <c r="H29" s="34" t="s">
        <v>101</v>
      </c>
      <c r="I29" s="31">
        <v>20</v>
      </c>
      <c r="J29" s="31">
        <v>24</v>
      </c>
      <c r="K29" s="31">
        <v>35</v>
      </c>
      <c r="L29" s="31">
        <v>39</v>
      </c>
      <c r="M29" s="31"/>
      <c r="N29" s="31"/>
      <c r="O29" s="13"/>
      <c r="P29" s="13"/>
      <c r="Q29" s="13" t="s">
        <v>39</v>
      </c>
      <c r="R29" s="31" t="s">
        <v>215</v>
      </c>
      <c r="S29" s="13" t="s">
        <v>39</v>
      </c>
      <c r="T29" s="13"/>
      <c r="U29" s="13"/>
      <c r="V29" s="13"/>
      <c r="W29" s="22" t="s">
        <v>64</v>
      </c>
      <c r="X29" s="28"/>
      <c r="Y29" s="22" t="s">
        <v>126</v>
      </c>
      <c r="Z29" s="22"/>
      <c r="AA29" s="22"/>
      <c r="AB29" s="24"/>
      <c r="AC29" s="13">
        <v>2021</v>
      </c>
      <c r="AD29" s="13" t="s">
        <v>108</v>
      </c>
      <c r="AE29" s="13"/>
      <c r="AF29" s="14" t="s">
        <v>109</v>
      </c>
      <c r="AG29" s="15" t="s">
        <v>110</v>
      </c>
      <c r="AH29" s="15"/>
      <c r="AI29" s="15"/>
      <c r="AJ29" s="15"/>
      <c r="AK29" s="15"/>
      <c r="AL29" s="15"/>
      <c r="AM29" s="55"/>
      <c r="AN29" s="15"/>
      <c r="AO29" s="15"/>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row>
    <row r="30" spans="1:158" s="10" customFormat="1" ht="23.05" customHeight="1">
      <c r="A30" s="19">
        <v>28</v>
      </c>
      <c r="B30" s="9" t="s">
        <v>117</v>
      </c>
      <c r="C30" s="11" t="s">
        <v>111</v>
      </c>
      <c r="D30" s="12">
        <v>45056</v>
      </c>
      <c r="E30" s="13" t="s">
        <v>112</v>
      </c>
      <c r="F30" s="13" t="s">
        <v>99</v>
      </c>
      <c r="G30" s="31" t="s">
        <v>136</v>
      </c>
      <c r="H30" s="34">
        <v>1</v>
      </c>
      <c r="I30" s="31">
        <v>40</v>
      </c>
      <c r="J30" s="31">
        <v>44</v>
      </c>
      <c r="K30" s="31">
        <v>50</v>
      </c>
      <c r="L30" s="31">
        <v>54</v>
      </c>
      <c r="M30" s="31"/>
      <c r="N30" s="31"/>
      <c r="O30" s="13" t="s">
        <v>39</v>
      </c>
      <c r="P30" s="13" t="s">
        <v>40</v>
      </c>
      <c r="Q30" s="13" t="s">
        <v>40</v>
      </c>
      <c r="R30" s="31"/>
      <c r="S30" s="13" t="s">
        <v>40</v>
      </c>
      <c r="T30" s="13"/>
      <c r="U30" s="13"/>
      <c r="V30" s="13"/>
      <c r="W30" s="22" t="s">
        <v>126</v>
      </c>
      <c r="X30" s="28"/>
      <c r="Y30" s="22"/>
      <c r="Z30" s="22"/>
      <c r="AA30" s="22"/>
      <c r="AB30" s="24" t="s">
        <v>39</v>
      </c>
      <c r="AC30" s="13"/>
      <c r="AD30" s="13" t="s">
        <v>53</v>
      </c>
      <c r="AE30" s="13"/>
      <c r="AF30" s="14"/>
      <c r="AG30" s="15"/>
      <c r="AH30" s="15"/>
      <c r="AI30" s="15"/>
      <c r="AJ30" s="15"/>
      <c r="AK30" s="15"/>
      <c r="AL30" s="15"/>
      <c r="AM30" s="55"/>
      <c r="AN30" s="15"/>
      <c r="AO30" s="15"/>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row>
    <row r="31" spans="1:158" s="10" customFormat="1" ht="23.05" customHeight="1">
      <c r="A31" s="19">
        <v>29</v>
      </c>
      <c r="B31" s="9" t="s">
        <v>153</v>
      </c>
      <c r="C31" s="11" t="s">
        <v>113</v>
      </c>
      <c r="D31" s="13" t="s">
        <v>57</v>
      </c>
      <c r="E31" s="13" t="s">
        <v>114</v>
      </c>
      <c r="F31" s="13" t="s">
        <v>99</v>
      </c>
      <c r="G31" s="31" t="s">
        <v>187</v>
      </c>
      <c r="H31" s="34">
        <v>2</v>
      </c>
      <c r="I31" s="31">
        <v>20</v>
      </c>
      <c r="J31" s="31">
        <v>24</v>
      </c>
      <c r="K31" s="31">
        <v>30</v>
      </c>
      <c r="L31" s="31">
        <v>34</v>
      </c>
      <c r="M31" s="31"/>
      <c r="N31" s="31"/>
      <c r="O31" s="13" t="s">
        <v>40</v>
      </c>
      <c r="P31" s="13" t="s">
        <v>39</v>
      </c>
      <c r="Q31" s="13" t="s">
        <v>39</v>
      </c>
      <c r="R31" s="31" t="s">
        <v>214</v>
      </c>
      <c r="S31" s="13" t="s">
        <v>39</v>
      </c>
      <c r="T31" s="13"/>
      <c r="U31" s="13" t="s">
        <v>62</v>
      </c>
      <c r="V31" s="13" t="s">
        <v>63</v>
      </c>
      <c r="W31" s="22" t="s">
        <v>64</v>
      </c>
      <c r="X31" s="28"/>
      <c r="Y31" s="22" t="s">
        <v>65</v>
      </c>
      <c r="Z31" s="22" t="s">
        <v>66</v>
      </c>
      <c r="AA31" s="22" t="s">
        <v>67</v>
      </c>
      <c r="AB31" s="24"/>
      <c r="AC31" s="13"/>
      <c r="AD31" s="13"/>
      <c r="AE31" s="13"/>
      <c r="AF31" s="14" t="s">
        <v>115</v>
      </c>
      <c r="AG31" s="15"/>
      <c r="AH31" s="15"/>
      <c r="AI31" s="15"/>
      <c r="AJ31" s="15"/>
      <c r="AK31" s="15"/>
      <c r="AL31" s="15"/>
      <c r="AM31" s="55"/>
      <c r="AN31" s="15"/>
      <c r="AO31" s="15"/>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row>
    <row r="32" spans="1:158" s="10" customFormat="1" ht="23.05" customHeight="1">
      <c r="A32" s="19">
        <v>30</v>
      </c>
      <c r="B32" s="9" t="s">
        <v>119</v>
      </c>
      <c r="C32" s="11" t="s">
        <v>188</v>
      </c>
      <c r="D32" s="13"/>
      <c r="E32" s="13" t="s">
        <v>114</v>
      </c>
      <c r="F32" s="13" t="s">
        <v>99</v>
      </c>
      <c r="G32" s="31"/>
      <c r="H32" s="34"/>
      <c r="I32" s="31"/>
      <c r="J32" s="31"/>
      <c r="K32" s="31"/>
      <c r="L32" s="31"/>
      <c r="M32" s="31">
        <v>85</v>
      </c>
      <c r="N32" s="31"/>
      <c r="O32" s="13" t="s">
        <v>40</v>
      </c>
      <c r="P32" s="13" t="s">
        <v>40</v>
      </c>
      <c r="Q32" s="13" t="s">
        <v>39</v>
      </c>
      <c r="R32" s="31">
        <v>200</v>
      </c>
      <c r="S32" s="13" t="s">
        <v>176</v>
      </c>
      <c r="T32" s="13"/>
      <c r="U32" s="13"/>
      <c r="V32" s="13"/>
      <c r="W32" s="22"/>
      <c r="X32" s="28"/>
      <c r="Y32" s="22"/>
      <c r="Z32" s="22"/>
      <c r="AA32" s="22"/>
      <c r="AB32" s="24"/>
      <c r="AC32" s="13"/>
      <c r="AD32" s="13"/>
      <c r="AE32" s="13"/>
      <c r="AF32" s="14"/>
      <c r="AG32" s="15"/>
      <c r="AH32" s="15"/>
      <c r="AI32" s="15"/>
      <c r="AJ32" s="15"/>
      <c r="AK32" s="15"/>
      <c r="AL32" s="15"/>
      <c r="AM32" s="55"/>
      <c r="AN32" s="15"/>
      <c r="AO32" s="15"/>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row>
    <row r="33" spans="1:158" s="10" customFormat="1" ht="23.05" customHeight="1">
      <c r="A33" s="18">
        <v>31</v>
      </c>
      <c r="B33" s="9" t="s">
        <v>119</v>
      </c>
      <c r="C33" s="11" t="s">
        <v>191</v>
      </c>
      <c r="D33" s="13"/>
      <c r="E33" s="13" t="s">
        <v>114</v>
      </c>
      <c r="F33" s="13" t="s">
        <v>99</v>
      </c>
      <c r="G33" s="31"/>
      <c r="H33" s="34"/>
      <c r="I33" s="31"/>
      <c r="J33" s="31"/>
      <c r="K33" s="31"/>
      <c r="L33" s="31"/>
      <c r="M33" s="31"/>
      <c r="N33" s="31"/>
      <c r="O33" s="13"/>
      <c r="P33" s="13"/>
      <c r="Q33" s="13"/>
      <c r="R33" s="31"/>
      <c r="S33" s="13"/>
      <c r="T33" s="13"/>
      <c r="U33" s="13"/>
      <c r="V33" s="13"/>
      <c r="W33" s="22"/>
      <c r="X33" s="28"/>
      <c r="Y33" s="22"/>
      <c r="Z33" s="22"/>
      <c r="AA33" s="22"/>
      <c r="AB33" s="24"/>
      <c r="AC33" s="13"/>
      <c r="AD33" s="13"/>
      <c r="AE33" s="13"/>
      <c r="AF33" s="14"/>
      <c r="AG33" s="15"/>
      <c r="AH33" s="15"/>
      <c r="AI33" s="15"/>
      <c r="AJ33" s="15"/>
      <c r="AK33" s="15"/>
      <c r="AL33" s="15"/>
      <c r="AM33" s="55"/>
      <c r="AN33" s="15" t="s">
        <v>192</v>
      </c>
      <c r="AO33" s="15"/>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row>
    <row r="34" spans="1:158" s="10" customFormat="1" ht="23.05" customHeight="1">
      <c r="A34" s="19">
        <v>32</v>
      </c>
      <c r="B34" s="9" t="s">
        <v>119</v>
      </c>
      <c r="C34" s="11" t="s">
        <v>194</v>
      </c>
      <c r="D34" s="13"/>
      <c r="E34" s="13" t="s">
        <v>193</v>
      </c>
      <c r="F34" s="13" t="s">
        <v>99</v>
      </c>
      <c r="G34" s="31"/>
      <c r="H34" s="34"/>
      <c r="I34" s="31"/>
      <c r="J34" s="31"/>
      <c r="K34" s="31"/>
      <c r="L34" s="31"/>
      <c r="M34" s="31"/>
      <c r="N34" s="31"/>
      <c r="O34" s="13"/>
      <c r="P34" s="13"/>
      <c r="Q34" s="13"/>
      <c r="R34" s="31"/>
      <c r="S34" s="13"/>
      <c r="T34" s="13"/>
      <c r="U34" s="13"/>
      <c r="V34" s="13"/>
      <c r="W34" s="22"/>
      <c r="X34" s="28"/>
      <c r="Y34" s="22"/>
      <c r="Z34" s="22"/>
      <c r="AA34" s="22"/>
      <c r="AB34" s="24"/>
      <c r="AC34" s="13"/>
      <c r="AD34" s="13"/>
      <c r="AE34" s="13"/>
      <c r="AF34" s="14"/>
      <c r="AG34" s="15"/>
      <c r="AH34" s="15"/>
      <c r="AI34" s="15"/>
      <c r="AJ34" s="15"/>
      <c r="AK34" s="15"/>
      <c r="AL34" s="15"/>
      <c r="AM34" s="55"/>
      <c r="AN34" s="15"/>
      <c r="AO34" s="15"/>
      <c r="AP34" s="13"/>
      <c r="AQ34" s="13"/>
      <c r="AR34" s="13" t="s">
        <v>195</v>
      </c>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row>
    <row r="35" spans="1:158" s="10" customFormat="1" ht="23.05" customHeight="1">
      <c r="A35" s="19">
        <v>33</v>
      </c>
      <c r="B35" s="9" t="s">
        <v>119</v>
      </c>
      <c r="C35" s="11" t="s">
        <v>199</v>
      </c>
      <c r="D35" s="13">
        <v>2022</v>
      </c>
      <c r="E35" s="13" t="s">
        <v>198</v>
      </c>
      <c r="F35" s="13" t="s">
        <v>99</v>
      </c>
      <c r="G35" s="31"/>
      <c r="H35" s="34"/>
      <c r="I35" s="31"/>
      <c r="J35" s="31"/>
      <c r="K35" s="31"/>
      <c r="L35" s="31"/>
      <c r="M35" s="31">
        <v>95</v>
      </c>
      <c r="N35" s="31"/>
      <c r="O35" s="13"/>
      <c r="P35" s="13"/>
      <c r="Q35" s="13"/>
      <c r="R35" s="31"/>
      <c r="S35" s="13" t="s">
        <v>176</v>
      </c>
      <c r="T35" s="13"/>
      <c r="U35" s="13"/>
      <c r="V35" s="13"/>
      <c r="W35" s="22"/>
      <c r="X35" s="28"/>
      <c r="Y35" s="22"/>
      <c r="Z35" s="22"/>
      <c r="AA35" s="22"/>
      <c r="AB35" s="24"/>
      <c r="AC35" s="13"/>
      <c r="AD35" s="13"/>
      <c r="AE35" s="13"/>
      <c r="AF35" s="14"/>
      <c r="AG35" s="15"/>
      <c r="AH35" s="15"/>
      <c r="AI35" s="15"/>
      <c r="AJ35" s="15"/>
      <c r="AK35" s="15"/>
      <c r="AL35" s="15"/>
      <c r="AM35" s="55"/>
      <c r="AN35" s="15"/>
      <c r="AO35" s="15"/>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row>
    <row r="36" spans="1:158" s="10" customFormat="1" ht="23.05" customHeight="1">
      <c r="A36" s="19">
        <v>34</v>
      </c>
      <c r="B36" s="9" t="s">
        <v>119</v>
      </c>
      <c r="C36" s="11" t="s">
        <v>200</v>
      </c>
      <c r="D36" s="13">
        <v>2022</v>
      </c>
      <c r="E36" s="13" t="s">
        <v>114</v>
      </c>
      <c r="F36" s="13" t="s">
        <v>99</v>
      </c>
      <c r="G36" s="31"/>
      <c r="H36" s="34">
        <v>24</v>
      </c>
      <c r="I36" s="31"/>
      <c r="J36" s="31"/>
      <c r="K36" s="31"/>
      <c r="L36" s="31"/>
      <c r="M36" s="31"/>
      <c r="N36" s="31"/>
      <c r="O36" s="13"/>
      <c r="P36" s="13"/>
      <c r="Q36" s="13"/>
      <c r="R36" s="31"/>
      <c r="S36" s="13" t="s">
        <v>176</v>
      </c>
      <c r="T36" s="13"/>
      <c r="U36" s="13"/>
      <c r="V36" s="13"/>
      <c r="W36" s="22"/>
      <c r="X36" s="28"/>
      <c r="Y36" s="22"/>
      <c r="Z36" s="22"/>
      <c r="AA36" s="22"/>
      <c r="AB36" s="24"/>
      <c r="AC36" s="13"/>
      <c r="AD36" s="13"/>
      <c r="AE36" s="13"/>
      <c r="AF36" s="14"/>
      <c r="AG36" s="15"/>
      <c r="AH36" s="15"/>
      <c r="AI36" s="15"/>
      <c r="AJ36" s="15"/>
      <c r="AK36" s="15"/>
      <c r="AL36" s="15"/>
      <c r="AM36" s="55"/>
      <c r="AN36" s="15"/>
      <c r="AO36" s="15"/>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row>
    <row r="37" spans="1:158" s="10" customFormat="1" ht="23.05" customHeight="1">
      <c r="A37" s="19">
        <v>35</v>
      </c>
      <c r="B37" s="10" t="s">
        <v>119</v>
      </c>
      <c r="C37" s="11" t="s">
        <v>135</v>
      </c>
      <c r="D37" s="13">
        <v>2018</v>
      </c>
      <c r="E37" s="13" t="s">
        <v>58</v>
      </c>
      <c r="F37" s="13" t="s">
        <v>59</v>
      </c>
      <c r="G37" s="31" t="s">
        <v>136</v>
      </c>
      <c r="H37" s="34">
        <v>1</v>
      </c>
      <c r="I37" s="31"/>
      <c r="J37" s="31"/>
      <c r="K37" s="31"/>
      <c r="L37" s="31"/>
      <c r="M37" s="31">
        <v>27</v>
      </c>
      <c r="N37" s="31"/>
      <c r="O37" s="13"/>
      <c r="P37" s="13"/>
      <c r="Q37" s="13"/>
      <c r="R37" s="31"/>
      <c r="S37" s="13"/>
      <c r="T37" s="13"/>
      <c r="U37" s="13"/>
      <c r="V37" s="13"/>
      <c r="W37" s="23">
        <v>1</v>
      </c>
      <c r="X37" s="28" t="s">
        <v>57</v>
      </c>
      <c r="Y37" s="22">
        <v>0</v>
      </c>
      <c r="Z37" s="22">
        <v>0</v>
      </c>
      <c r="AA37" s="22">
        <v>0</v>
      </c>
      <c r="AB37" s="24" t="s">
        <v>39</v>
      </c>
      <c r="AC37" s="13"/>
      <c r="AD37" s="13"/>
      <c r="AE37" s="13" t="s">
        <v>134</v>
      </c>
      <c r="AF37" s="14"/>
      <c r="AG37" s="15"/>
      <c r="AH37" s="15"/>
      <c r="AI37" s="15"/>
      <c r="AJ37" s="15"/>
      <c r="AK37" s="15"/>
      <c r="AL37" s="15"/>
      <c r="AM37" s="55"/>
      <c r="AN37" s="15" t="s">
        <v>133</v>
      </c>
      <c r="AO37" s="15"/>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row>
    <row r="38" spans="1:158" s="10" customFormat="1" ht="23.05" customHeight="1">
      <c r="A38" s="18">
        <v>36</v>
      </c>
      <c r="B38" s="10" t="s">
        <v>119</v>
      </c>
      <c r="C38" s="11" t="s">
        <v>152</v>
      </c>
      <c r="D38" s="13"/>
      <c r="E38" s="13" t="s">
        <v>58</v>
      </c>
      <c r="F38" s="13" t="s">
        <v>59</v>
      </c>
      <c r="G38" s="31"/>
      <c r="H38" s="34"/>
      <c r="I38" s="31"/>
      <c r="J38" s="31"/>
      <c r="K38" s="31"/>
      <c r="L38" s="31"/>
      <c r="M38" s="31"/>
      <c r="N38" s="31"/>
      <c r="O38" s="13" t="s">
        <v>39</v>
      </c>
      <c r="P38" s="13" t="s">
        <v>39</v>
      </c>
      <c r="Q38" s="13" t="s">
        <v>40</v>
      </c>
      <c r="R38" s="31"/>
      <c r="S38" s="13"/>
      <c r="T38" s="13"/>
      <c r="U38" s="13"/>
      <c r="V38" s="13"/>
      <c r="W38" s="23" t="s">
        <v>139</v>
      </c>
      <c r="X38" s="28" t="s">
        <v>57</v>
      </c>
      <c r="Y38" s="22"/>
      <c r="Z38" s="22"/>
      <c r="AA38" s="22"/>
      <c r="AB38" s="23" t="s">
        <v>40</v>
      </c>
      <c r="AC38" s="13"/>
      <c r="AD38" s="13"/>
      <c r="AE38" s="13" t="s">
        <v>137</v>
      </c>
      <c r="AF38" s="13"/>
      <c r="AG38" s="13"/>
      <c r="AH38" s="13"/>
      <c r="AI38" s="13"/>
      <c r="AJ38" s="13"/>
      <c r="AK38" s="13"/>
      <c r="AL38" s="58"/>
      <c r="AM38" s="31"/>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row>
    <row r="39" spans="1:158" s="10" customFormat="1" ht="23.05" customHeight="1">
      <c r="A39" s="19">
        <v>37</v>
      </c>
      <c r="B39" s="10" t="s">
        <v>119</v>
      </c>
      <c r="C39" s="11" t="s">
        <v>141</v>
      </c>
      <c r="D39" s="13"/>
      <c r="E39" s="13" t="s">
        <v>58</v>
      </c>
      <c r="F39" s="13" t="s">
        <v>59</v>
      </c>
      <c r="G39" s="31"/>
      <c r="H39" s="34">
        <v>0.15</v>
      </c>
      <c r="I39" s="31"/>
      <c r="J39" s="31"/>
      <c r="K39" s="31"/>
      <c r="L39" s="31"/>
      <c r="M39" s="31"/>
      <c r="N39" s="31"/>
      <c r="O39" s="13" t="s">
        <v>39</v>
      </c>
      <c r="P39" s="13" t="s">
        <v>39</v>
      </c>
      <c r="Q39" s="13" t="s">
        <v>40</v>
      </c>
      <c r="R39" s="31"/>
      <c r="S39" s="13"/>
      <c r="T39" s="13"/>
      <c r="U39" s="13"/>
      <c r="V39" s="13"/>
      <c r="W39" s="23" t="s">
        <v>139</v>
      </c>
      <c r="X39" s="28" t="s">
        <v>140</v>
      </c>
      <c r="Y39" s="22">
        <v>1</v>
      </c>
      <c r="Z39" s="22"/>
      <c r="AA39" s="22"/>
      <c r="AB39" s="23" t="s">
        <v>40</v>
      </c>
      <c r="AC39" s="13"/>
      <c r="AD39" s="13"/>
      <c r="AE39" s="13" t="s">
        <v>138</v>
      </c>
      <c r="AF39" s="13"/>
      <c r="AG39" s="13"/>
      <c r="AH39" s="13"/>
      <c r="AI39" s="13"/>
      <c r="AJ39" s="13"/>
      <c r="AK39" s="13"/>
      <c r="AL39" s="58"/>
      <c r="AM39" s="31"/>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row>
    <row r="40" spans="1:158" s="10" customFormat="1" ht="23.05" customHeight="1">
      <c r="A40" s="19">
        <v>38</v>
      </c>
      <c r="B40" s="9" t="s">
        <v>117</v>
      </c>
      <c r="C40" s="11" t="s">
        <v>56</v>
      </c>
      <c r="D40" s="13" t="s">
        <v>57</v>
      </c>
      <c r="E40" s="13" t="s">
        <v>58</v>
      </c>
      <c r="F40" s="13" t="s">
        <v>59</v>
      </c>
      <c r="G40" s="31" t="s">
        <v>60</v>
      </c>
      <c r="H40" s="34" t="s">
        <v>61</v>
      </c>
      <c r="I40" s="31">
        <v>20</v>
      </c>
      <c r="J40" s="31">
        <v>24</v>
      </c>
      <c r="K40" s="31">
        <v>30</v>
      </c>
      <c r="L40" s="31">
        <v>34</v>
      </c>
      <c r="M40" s="31"/>
      <c r="N40" s="31"/>
      <c r="O40" s="13" t="s">
        <v>40</v>
      </c>
      <c r="P40" s="13" t="s">
        <v>39</v>
      </c>
      <c r="Q40" s="13" t="s">
        <v>39</v>
      </c>
      <c r="R40" s="31" t="s">
        <v>214</v>
      </c>
      <c r="S40" s="13" t="s">
        <v>39</v>
      </c>
      <c r="T40" s="13"/>
      <c r="U40" s="13" t="s">
        <v>62</v>
      </c>
      <c r="V40" s="13" t="s">
        <v>63</v>
      </c>
      <c r="W40" s="22" t="s">
        <v>64</v>
      </c>
      <c r="X40" s="28"/>
      <c r="Y40" s="22" t="s">
        <v>65</v>
      </c>
      <c r="Z40" s="22" t="s">
        <v>66</v>
      </c>
      <c r="AA40" s="22" t="s">
        <v>67</v>
      </c>
      <c r="AB40" s="24"/>
      <c r="AC40" s="13" t="s">
        <v>57</v>
      </c>
      <c r="AD40" s="13"/>
      <c r="AE40" s="13"/>
      <c r="AF40" s="14" t="s">
        <v>68</v>
      </c>
      <c r="AG40" s="15"/>
      <c r="AH40" s="15"/>
      <c r="AI40" s="15"/>
      <c r="AJ40" s="15"/>
      <c r="AK40" s="15"/>
      <c r="AL40" s="15"/>
      <c r="AM40" s="55"/>
      <c r="AN40" s="15"/>
      <c r="AO40" s="15"/>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row>
    <row r="41" spans="1:158" s="10" customFormat="1" ht="23.05" customHeight="1">
      <c r="A41" s="19">
        <v>39</v>
      </c>
      <c r="B41" s="9" t="s">
        <v>117</v>
      </c>
      <c r="C41" s="11" t="s">
        <v>84</v>
      </c>
      <c r="D41" s="12">
        <v>45056</v>
      </c>
      <c r="E41" s="13" t="s">
        <v>85</v>
      </c>
      <c r="F41" s="13" t="s">
        <v>86</v>
      </c>
      <c r="G41" s="31" t="s">
        <v>136</v>
      </c>
      <c r="H41" s="34">
        <v>1</v>
      </c>
      <c r="I41" s="31">
        <v>40</v>
      </c>
      <c r="J41" s="31">
        <v>44</v>
      </c>
      <c r="K41" s="31">
        <v>50</v>
      </c>
      <c r="L41" s="31">
        <v>54</v>
      </c>
      <c r="M41" s="31"/>
      <c r="N41" s="31"/>
      <c r="O41" s="13" t="s">
        <v>39</v>
      </c>
      <c r="P41" s="13" t="s">
        <v>40</v>
      </c>
      <c r="Q41" s="13" t="s">
        <v>40</v>
      </c>
      <c r="R41" s="31"/>
      <c r="S41" s="13" t="s">
        <v>40</v>
      </c>
      <c r="T41" s="13"/>
      <c r="U41" s="13"/>
      <c r="V41" s="13"/>
      <c r="W41" s="22" t="s">
        <v>126</v>
      </c>
      <c r="X41" s="28"/>
      <c r="Y41" s="22"/>
      <c r="Z41" s="22"/>
      <c r="AA41" s="22"/>
      <c r="AB41" s="24" t="s">
        <v>39</v>
      </c>
      <c r="AC41" s="13"/>
      <c r="AD41" s="13" t="s">
        <v>53</v>
      </c>
      <c r="AE41" s="13"/>
      <c r="AF41" s="14" t="s">
        <v>87</v>
      </c>
      <c r="AG41" s="15"/>
      <c r="AH41" s="15"/>
      <c r="AI41" s="15"/>
      <c r="AJ41" s="15"/>
      <c r="AK41" s="15"/>
      <c r="AL41" s="15"/>
      <c r="AM41" s="55"/>
      <c r="AN41" s="15"/>
      <c r="AO41" s="15"/>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row>
    <row r="42" spans="1:158" s="10" customFormat="1" ht="23.05" customHeight="1">
      <c r="A42" s="19">
        <v>40</v>
      </c>
      <c r="B42" s="9" t="s">
        <v>153</v>
      </c>
      <c r="C42" s="11" t="s">
        <v>88</v>
      </c>
      <c r="D42" s="12">
        <v>45056</v>
      </c>
      <c r="E42" s="13" t="s">
        <v>89</v>
      </c>
      <c r="F42" s="13" t="s">
        <v>86</v>
      </c>
      <c r="G42" s="31">
        <v>0.25</v>
      </c>
      <c r="H42" s="34">
        <v>0.25</v>
      </c>
      <c r="I42" s="31" t="s">
        <v>57</v>
      </c>
      <c r="J42" s="31"/>
      <c r="K42" s="31" t="s">
        <v>57</v>
      </c>
      <c r="L42" s="31"/>
      <c r="M42" s="31">
        <v>70</v>
      </c>
      <c r="N42" s="31"/>
      <c r="O42" s="13" t="s">
        <v>40</v>
      </c>
      <c r="P42" s="13" t="s">
        <v>40</v>
      </c>
      <c r="Q42" s="13" t="s">
        <v>39</v>
      </c>
      <c r="R42" s="31">
        <v>3000</v>
      </c>
      <c r="S42" s="13" t="s">
        <v>40</v>
      </c>
      <c r="T42" s="13"/>
      <c r="U42" s="13"/>
      <c r="V42" s="13"/>
      <c r="W42" s="22" t="s">
        <v>126</v>
      </c>
      <c r="X42" s="28"/>
      <c r="Y42" s="22"/>
      <c r="Z42" s="22"/>
      <c r="AA42" s="22"/>
      <c r="AB42" s="24" t="s">
        <v>39</v>
      </c>
      <c r="AC42" s="13"/>
      <c r="AD42" s="13" t="s">
        <v>53</v>
      </c>
      <c r="AE42" s="13"/>
      <c r="AF42" s="14">
        <v>404</v>
      </c>
      <c r="AG42" s="15"/>
      <c r="AH42" s="15"/>
      <c r="AI42" s="57">
        <v>460000</v>
      </c>
      <c r="AJ42" s="15"/>
      <c r="AK42" s="15"/>
      <c r="AL42" s="15"/>
      <c r="AM42" s="55"/>
      <c r="AN42" s="15"/>
      <c r="AO42" s="15"/>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row>
    <row r="43" spans="1:158" s="10" customFormat="1" ht="23.05" customHeight="1">
      <c r="A43" s="18">
        <v>41</v>
      </c>
      <c r="B43" s="9" t="s">
        <v>117</v>
      </c>
      <c r="C43" s="11" t="s">
        <v>90</v>
      </c>
      <c r="D43" s="13"/>
      <c r="E43" s="13" t="s">
        <v>91</v>
      </c>
      <c r="F43" s="13" t="s">
        <v>86</v>
      </c>
      <c r="G43" s="31" t="s">
        <v>60</v>
      </c>
      <c r="H43" s="34" t="s">
        <v>61</v>
      </c>
      <c r="I43" s="31">
        <v>20</v>
      </c>
      <c r="J43" s="31">
        <v>24</v>
      </c>
      <c r="K43" s="31">
        <v>30</v>
      </c>
      <c r="L43" s="31">
        <v>34</v>
      </c>
      <c r="M43" s="31"/>
      <c r="N43" s="31"/>
      <c r="O43" s="13" t="s">
        <v>40</v>
      </c>
      <c r="P43" s="13" t="s">
        <v>39</v>
      </c>
      <c r="Q43" s="13" t="s">
        <v>39</v>
      </c>
      <c r="R43" s="31" t="s">
        <v>214</v>
      </c>
      <c r="S43" s="13" t="s">
        <v>39</v>
      </c>
      <c r="T43" s="13"/>
      <c r="U43" s="13" t="s">
        <v>62</v>
      </c>
      <c r="V43" s="13" t="s">
        <v>63</v>
      </c>
      <c r="W43" s="22" t="s">
        <v>64</v>
      </c>
      <c r="X43" s="28"/>
      <c r="Y43" s="22" t="s">
        <v>65</v>
      </c>
      <c r="Z43" s="22" t="s">
        <v>66</v>
      </c>
      <c r="AA43" s="22" t="s">
        <v>67</v>
      </c>
      <c r="AB43" s="24"/>
      <c r="AC43" s="13"/>
      <c r="AD43" s="13"/>
      <c r="AE43" s="13"/>
      <c r="AF43" s="14"/>
      <c r="AG43" s="15"/>
      <c r="AH43" s="15"/>
      <c r="AI43" s="15"/>
      <c r="AJ43" s="15"/>
      <c r="AK43" s="15"/>
      <c r="AL43" s="15"/>
      <c r="AM43" s="55"/>
      <c r="AN43" s="15"/>
      <c r="AO43" s="15"/>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row>
    <row r="44" spans="1:158" s="10" customFormat="1" ht="23.05" customHeight="1">
      <c r="A44" s="19">
        <v>42</v>
      </c>
      <c r="B44" s="9" t="s">
        <v>117</v>
      </c>
      <c r="C44" s="11" t="s">
        <v>92</v>
      </c>
      <c r="D44" s="13" t="s">
        <v>57</v>
      </c>
      <c r="E44" s="13" t="s">
        <v>91</v>
      </c>
      <c r="F44" s="13" t="s">
        <v>86</v>
      </c>
      <c r="G44" s="31" t="s">
        <v>136</v>
      </c>
      <c r="H44" s="34" t="s">
        <v>61</v>
      </c>
      <c r="I44" s="31">
        <v>20</v>
      </c>
      <c r="J44" s="31">
        <v>24</v>
      </c>
      <c r="K44" s="31">
        <v>30</v>
      </c>
      <c r="L44" s="31">
        <v>34</v>
      </c>
      <c r="M44" s="31"/>
      <c r="N44" s="31"/>
      <c r="O44" s="13" t="s">
        <v>40</v>
      </c>
      <c r="P44" s="13" t="s">
        <v>39</v>
      </c>
      <c r="Q44" s="13" t="s">
        <v>39</v>
      </c>
      <c r="R44" s="31" t="s">
        <v>214</v>
      </c>
      <c r="S44" s="13" t="s">
        <v>39</v>
      </c>
      <c r="T44" s="13"/>
      <c r="U44" s="13" t="s">
        <v>62</v>
      </c>
      <c r="V44" s="13" t="s">
        <v>63</v>
      </c>
      <c r="W44" s="22" t="s">
        <v>64</v>
      </c>
      <c r="X44" s="28"/>
      <c r="Y44" s="22" t="s">
        <v>65</v>
      </c>
      <c r="Z44" s="22" t="s">
        <v>66</v>
      </c>
      <c r="AA44" s="22" t="s">
        <v>67</v>
      </c>
      <c r="AB44" s="24"/>
      <c r="AC44" s="13"/>
      <c r="AD44" s="13"/>
      <c r="AE44" s="13"/>
      <c r="AF44" s="14"/>
      <c r="AG44" s="15"/>
      <c r="AH44" s="15"/>
      <c r="AI44" s="15"/>
      <c r="AJ44" s="15"/>
      <c r="AK44" s="15"/>
      <c r="AL44" s="15"/>
      <c r="AM44" s="55"/>
      <c r="AN44" s="15"/>
      <c r="AO44" s="15"/>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row>
    <row r="45" spans="1:158" s="10" customFormat="1" ht="23.05" customHeight="1">
      <c r="A45" s="19">
        <v>43</v>
      </c>
      <c r="B45" s="10" t="s">
        <v>119</v>
      </c>
      <c r="C45" s="11" t="s">
        <v>120</v>
      </c>
      <c r="D45" s="13"/>
      <c r="E45" s="13" t="s">
        <v>121</v>
      </c>
      <c r="F45" s="13" t="s">
        <v>86</v>
      </c>
      <c r="G45" s="31" t="s">
        <v>189</v>
      </c>
      <c r="H45" s="34" t="s">
        <v>190</v>
      </c>
      <c r="I45" s="31"/>
      <c r="J45" s="31"/>
      <c r="K45" s="31"/>
      <c r="L45" s="31"/>
      <c r="M45" s="31"/>
      <c r="N45" s="31"/>
      <c r="O45" s="13" t="s">
        <v>40</v>
      </c>
      <c r="P45" s="13" t="s">
        <v>39</v>
      </c>
      <c r="Q45" s="13" t="s">
        <v>40</v>
      </c>
      <c r="R45" s="31" t="s">
        <v>127</v>
      </c>
      <c r="S45" s="13"/>
      <c r="T45" s="13"/>
      <c r="U45" s="13"/>
      <c r="V45" s="13"/>
      <c r="W45" s="23">
        <v>1</v>
      </c>
      <c r="X45" s="28" t="s">
        <v>125</v>
      </c>
      <c r="Y45" s="22"/>
      <c r="Z45" s="22"/>
      <c r="AA45" s="22"/>
      <c r="AB45" s="24"/>
      <c r="AC45" s="13"/>
      <c r="AD45" s="13"/>
      <c r="AE45" s="13" t="s">
        <v>131</v>
      </c>
      <c r="AF45" s="13"/>
      <c r="AG45" s="13"/>
      <c r="AH45" s="13" t="s">
        <v>399</v>
      </c>
      <c r="AI45" s="57">
        <v>550000</v>
      </c>
      <c r="AJ45" s="13"/>
      <c r="AK45" s="13" t="s">
        <v>125</v>
      </c>
      <c r="AL45" s="13"/>
      <c r="AM45" s="31">
        <v>24</v>
      </c>
      <c r="AN45" s="13" t="s">
        <v>129</v>
      </c>
      <c r="AO45" s="13"/>
      <c r="AP45" s="13" t="s">
        <v>123</v>
      </c>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row>
    <row r="46" spans="1:158" s="10" customFormat="1" ht="23.05" customHeight="1">
      <c r="A46" s="19">
        <v>44</v>
      </c>
      <c r="B46" s="10" t="s">
        <v>119</v>
      </c>
      <c r="C46" s="11" t="s">
        <v>335</v>
      </c>
      <c r="D46" s="13"/>
      <c r="E46" s="13" t="s">
        <v>338</v>
      </c>
      <c r="F46" s="13" t="s">
        <v>86</v>
      </c>
      <c r="G46" s="31"/>
      <c r="H46" s="34"/>
      <c r="I46" s="31"/>
      <c r="J46" s="31"/>
      <c r="K46" s="31">
        <v>60</v>
      </c>
      <c r="L46" s="31">
        <v>60</v>
      </c>
      <c r="M46" s="31">
        <v>70</v>
      </c>
      <c r="N46" s="31"/>
      <c r="O46" s="13"/>
      <c r="P46" s="13"/>
      <c r="Q46" s="13"/>
      <c r="R46" s="31"/>
      <c r="S46" s="13"/>
      <c r="T46" s="13"/>
      <c r="U46" s="13"/>
      <c r="V46" s="13"/>
      <c r="W46" s="23"/>
      <c r="X46" s="28"/>
      <c r="Y46" s="22"/>
      <c r="Z46" s="22"/>
      <c r="AA46" s="22"/>
      <c r="AB46" s="24"/>
      <c r="AC46" s="13"/>
      <c r="AD46" s="13"/>
      <c r="AE46" s="13"/>
      <c r="AF46" s="13"/>
      <c r="AG46" s="13"/>
      <c r="AH46" s="13"/>
      <c r="AI46" s="57">
        <v>15000000</v>
      </c>
      <c r="AJ46" s="13"/>
      <c r="AK46" s="13"/>
      <c r="AL46" s="13"/>
      <c r="AM46" s="31"/>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row>
    <row r="47" spans="1:158" s="10" customFormat="1" ht="23.05" customHeight="1">
      <c r="A47" s="19">
        <v>45</v>
      </c>
      <c r="B47" s="10" t="s">
        <v>119</v>
      </c>
      <c r="C47" s="11" t="s">
        <v>336</v>
      </c>
      <c r="D47" s="13"/>
      <c r="E47" s="13" t="s">
        <v>337</v>
      </c>
      <c r="F47" s="13" t="s">
        <v>86</v>
      </c>
      <c r="G47" s="31"/>
      <c r="H47" s="34">
        <v>0.8</v>
      </c>
      <c r="I47" s="31"/>
      <c r="J47" s="31"/>
      <c r="K47" s="31"/>
      <c r="L47" s="31"/>
      <c r="M47" s="31"/>
      <c r="N47" s="31"/>
      <c r="O47" s="13"/>
      <c r="P47" s="13"/>
      <c r="Q47" s="13"/>
      <c r="R47" s="31"/>
      <c r="S47" s="13"/>
      <c r="T47" s="13"/>
      <c r="U47" s="13"/>
      <c r="V47" s="13"/>
      <c r="W47" s="23"/>
      <c r="X47" s="28"/>
      <c r="Y47" s="22"/>
      <c r="Z47" s="22"/>
      <c r="AA47" s="22"/>
      <c r="AB47" s="24"/>
      <c r="AC47" s="13"/>
      <c r="AD47" s="13"/>
      <c r="AE47" s="13"/>
      <c r="AF47" s="13"/>
      <c r="AG47" s="13"/>
      <c r="AH47" s="13"/>
      <c r="AI47" s="57"/>
      <c r="AJ47" s="13"/>
      <c r="AK47" s="13"/>
      <c r="AL47" s="13"/>
      <c r="AM47" s="31"/>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row>
    <row r="48" spans="1:158" s="10" customFormat="1" ht="23.05" customHeight="1">
      <c r="A48" s="18">
        <v>46</v>
      </c>
      <c r="B48" s="10" t="s">
        <v>119</v>
      </c>
      <c r="C48" s="11" t="s">
        <v>339</v>
      </c>
      <c r="D48" s="13"/>
      <c r="E48" s="13" t="s">
        <v>322</v>
      </c>
      <c r="F48" s="13" t="s">
        <v>86</v>
      </c>
      <c r="G48" s="31"/>
      <c r="H48" s="34"/>
      <c r="I48" s="31"/>
      <c r="J48" s="31"/>
      <c r="K48" s="31"/>
      <c r="L48" s="31"/>
      <c r="M48" s="31">
        <v>60</v>
      </c>
      <c r="N48" s="31"/>
      <c r="O48" s="13"/>
      <c r="P48" s="13"/>
      <c r="Q48" s="13"/>
      <c r="R48" s="31"/>
      <c r="S48" s="13"/>
      <c r="T48" s="13"/>
      <c r="U48" s="13">
        <v>0.62</v>
      </c>
      <c r="V48" s="13"/>
      <c r="W48" s="23"/>
      <c r="X48" s="28"/>
      <c r="Y48" s="22"/>
      <c r="Z48" s="22"/>
      <c r="AA48" s="22"/>
      <c r="AB48" s="24"/>
      <c r="AC48" s="13"/>
      <c r="AD48" s="13"/>
      <c r="AE48" s="13"/>
      <c r="AF48" s="13"/>
      <c r="AG48" s="13"/>
      <c r="AH48" s="13"/>
      <c r="AI48" s="57"/>
      <c r="AJ48" s="13"/>
      <c r="AK48" s="13"/>
      <c r="AL48" s="13"/>
      <c r="AM48" s="31"/>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row>
    <row r="49" spans="1:158" s="10" customFormat="1" ht="23.05" customHeight="1">
      <c r="A49" s="19">
        <v>47</v>
      </c>
      <c r="B49" s="10" t="s">
        <v>119</v>
      </c>
      <c r="C49" s="11" t="s">
        <v>340</v>
      </c>
      <c r="D49" s="13"/>
      <c r="E49" s="13" t="s">
        <v>341</v>
      </c>
      <c r="F49" s="13" t="s">
        <v>86</v>
      </c>
      <c r="G49" s="31"/>
      <c r="H49" s="34"/>
      <c r="I49" s="31"/>
      <c r="J49" s="31"/>
      <c r="K49" s="31"/>
      <c r="L49" s="31"/>
      <c r="M49" s="31"/>
      <c r="N49" s="31"/>
      <c r="O49" s="13"/>
      <c r="P49" s="13"/>
      <c r="Q49" s="13"/>
      <c r="R49" s="31"/>
      <c r="S49" s="13"/>
      <c r="T49" s="13"/>
      <c r="U49" s="13"/>
      <c r="V49" s="13"/>
      <c r="W49" s="23"/>
      <c r="X49" s="28"/>
      <c r="Y49" s="22"/>
      <c r="Z49" s="22"/>
      <c r="AA49" s="22"/>
      <c r="AB49" s="24"/>
      <c r="AC49" s="13"/>
      <c r="AD49" s="13"/>
      <c r="AE49" s="13"/>
      <c r="AF49" s="13" t="s">
        <v>342</v>
      </c>
      <c r="AG49" s="13"/>
      <c r="AH49" s="13"/>
      <c r="AI49" s="57"/>
      <c r="AJ49" s="13"/>
      <c r="AK49" s="13"/>
      <c r="AL49" s="13"/>
      <c r="AM49" s="31"/>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row>
    <row r="50" spans="1:158" s="10" customFormat="1" ht="23.05" customHeight="1">
      <c r="A50" s="19">
        <v>48</v>
      </c>
      <c r="B50" s="10" t="s">
        <v>119</v>
      </c>
      <c r="C50" s="11" t="s">
        <v>344</v>
      </c>
      <c r="D50" s="13"/>
      <c r="E50" s="13" t="s">
        <v>343</v>
      </c>
      <c r="F50" s="13" t="s">
        <v>86</v>
      </c>
      <c r="G50" s="31"/>
      <c r="H50" s="34"/>
      <c r="I50" s="31"/>
      <c r="J50" s="31"/>
      <c r="K50" s="31"/>
      <c r="L50" s="31"/>
      <c r="M50" s="31"/>
      <c r="N50" s="31"/>
      <c r="O50" s="13"/>
      <c r="P50" s="13"/>
      <c r="Q50" s="13"/>
      <c r="R50" s="31"/>
      <c r="S50" s="13"/>
      <c r="T50" s="13"/>
      <c r="U50" s="13"/>
      <c r="V50" s="13"/>
      <c r="W50" s="23"/>
      <c r="X50" s="28"/>
      <c r="Y50" s="22"/>
      <c r="Z50" s="22"/>
      <c r="AA50" s="22"/>
      <c r="AB50" s="24"/>
      <c r="AC50" s="13"/>
      <c r="AD50" s="13"/>
      <c r="AE50" s="13"/>
      <c r="AF50" s="13" t="s">
        <v>342</v>
      </c>
      <c r="AG50" s="13"/>
      <c r="AH50" s="13"/>
      <c r="AI50" s="57"/>
      <c r="AJ50" s="13"/>
      <c r="AK50" s="13"/>
      <c r="AL50" s="13"/>
      <c r="AM50" s="31"/>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row>
    <row r="51" spans="1:158" s="10" customFormat="1" ht="23.05" customHeight="1">
      <c r="A51" s="19">
        <v>49</v>
      </c>
      <c r="B51" s="10" t="s">
        <v>119</v>
      </c>
      <c r="C51" s="11" t="s">
        <v>345</v>
      </c>
      <c r="D51" s="13"/>
      <c r="E51" s="13" t="s">
        <v>338</v>
      </c>
      <c r="F51" s="13" t="s">
        <v>86</v>
      </c>
      <c r="G51" s="31"/>
      <c r="H51" s="34"/>
      <c r="I51" s="31"/>
      <c r="J51" s="31"/>
      <c r="K51" s="31"/>
      <c r="L51" s="31"/>
      <c r="M51" s="31"/>
      <c r="N51" s="31"/>
      <c r="O51" s="13"/>
      <c r="P51" s="13"/>
      <c r="Q51" s="13"/>
      <c r="R51" s="31"/>
      <c r="S51" s="13"/>
      <c r="T51" s="13"/>
      <c r="U51" s="13"/>
      <c r="V51" s="13"/>
      <c r="W51" s="23"/>
      <c r="X51" s="28" t="s">
        <v>346</v>
      </c>
      <c r="Y51" s="22"/>
      <c r="Z51" s="22"/>
      <c r="AA51" s="22"/>
      <c r="AB51" s="24"/>
      <c r="AC51" s="13"/>
      <c r="AD51" s="13"/>
      <c r="AE51" s="13"/>
      <c r="AF51" s="13"/>
      <c r="AG51" s="13"/>
      <c r="AH51" s="13"/>
      <c r="AI51" s="57">
        <v>2800000</v>
      </c>
      <c r="AJ51" s="13"/>
      <c r="AK51" s="13"/>
      <c r="AL51" s="13"/>
      <c r="AM51" s="31"/>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row>
    <row r="52" spans="1:158" s="10" customFormat="1" ht="23.05" customHeight="1">
      <c r="A52" s="19">
        <v>50</v>
      </c>
      <c r="B52" s="10" t="s">
        <v>119</v>
      </c>
      <c r="C52" s="11" t="s">
        <v>347</v>
      </c>
      <c r="D52" s="13"/>
      <c r="E52" s="13" t="s">
        <v>348</v>
      </c>
      <c r="F52" s="13" t="s">
        <v>86</v>
      </c>
      <c r="G52" s="31"/>
      <c r="H52" s="34"/>
      <c r="I52" s="31"/>
      <c r="J52" s="31"/>
      <c r="K52" s="31"/>
      <c r="L52" s="31"/>
      <c r="M52" s="31"/>
      <c r="N52" s="31"/>
      <c r="O52" s="13"/>
      <c r="P52" s="13"/>
      <c r="Q52" s="13"/>
      <c r="R52" s="31"/>
      <c r="S52" s="13"/>
      <c r="T52" s="13"/>
      <c r="U52" s="13"/>
      <c r="V52" s="13"/>
      <c r="W52" s="23"/>
      <c r="X52" s="28"/>
      <c r="Y52" s="22"/>
      <c r="Z52" s="22"/>
      <c r="AA52" s="22"/>
      <c r="AB52" s="24"/>
      <c r="AC52" s="13"/>
      <c r="AD52" s="13"/>
      <c r="AE52" s="13"/>
      <c r="AF52" s="13"/>
      <c r="AG52" s="13"/>
      <c r="AH52" s="13"/>
      <c r="AI52" s="57"/>
      <c r="AJ52" s="13"/>
      <c r="AK52" s="13"/>
      <c r="AL52" s="13">
        <v>200</v>
      </c>
      <c r="AM52" s="31">
        <v>63</v>
      </c>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row>
    <row r="53" spans="1:158" s="10" customFormat="1" ht="23.05" customHeight="1">
      <c r="A53" s="18">
        <v>51</v>
      </c>
      <c r="B53" s="10" t="s">
        <v>119</v>
      </c>
      <c r="C53" s="11" t="s">
        <v>349</v>
      </c>
      <c r="D53" s="13"/>
      <c r="E53" s="13" t="s">
        <v>350</v>
      </c>
      <c r="F53" s="13" t="s">
        <v>86</v>
      </c>
      <c r="G53" s="31"/>
      <c r="H53" s="34"/>
      <c r="I53" s="31">
        <v>23</v>
      </c>
      <c r="J53" s="31"/>
      <c r="K53" s="31"/>
      <c r="L53" s="31"/>
      <c r="M53" s="31">
        <v>30</v>
      </c>
      <c r="N53" s="31"/>
      <c r="O53" s="13" t="s">
        <v>39</v>
      </c>
      <c r="P53" s="13" t="s">
        <v>40</v>
      </c>
      <c r="Q53" s="13" t="s">
        <v>40</v>
      </c>
      <c r="R53" s="31">
        <v>0</v>
      </c>
      <c r="S53" s="13"/>
      <c r="T53" s="13"/>
      <c r="U53" s="13"/>
      <c r="V53" s="13"/>
      <c r="W53" s="23"/>
      <c r="X53" s="28"/>
      <c r="Y53" s="22"/>
      <c r="Z53" s="22"/>
      <c r="AA53" s="22"/>
      <c r="AB53" s="24"/>
      <c r="AC53" s="13"/>
      <c r="AD53" s="13"/>
      <c r="AE53" s="13"/>
      <c r="AF53" s="13"/>
      <c r="AG53" s="13"/>
      <c r="AH53" s="13"/>
      <c r="AI53" s="57"/>
      <c r="AJ53" s="13"/>
      <c r="AK53" s="13"/>
      <c r="AL53" s="13"/>
      <c r="AM53" s="31"/>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row>
    <row r="54" spans="1:158" s="10" customFormat="1" ht="23.05" customHeight="1">
      <c r="A54" s="19">
        <v>52</v>
      </c>
      <c r="B54" s="10" t="s">
        <v>119</v>
      </c>
      <c r="C54" s="11" t="s">
        <v>351</v>
      </c>
      <c r="D54" s="13"/>
      <c r="E54" s="13" t="s">
        <v>91</v>
      </c>
      <c r="F54" s="13" t="s">
        <v>86</v>
      </c>
      <c r="G54" s="31"/>
      <c r="H54" s="34">
        <v>0.6</v>
      </c>
      <c r="I54" s="31"/>
      <c r="J54" s="31"/>
      <c r="K54" s="31"/>
      <c r="L54" s="31"/>
      <c r="M54" s="31"/>
      <c r="N54" s="31"/>
      <c r="O54" s="13"/>
      <c r="P54" s="13"/>
      <c r="Q54" s="13"/>
      <c r="R54" s="31"/>
      <c r="S54" s="13"/>
      <c r="T54" s="13"/>
      <c r="U54" s="13"/>
      <c r="V54" s="13"/>
      <c r="W54" s="23">
        <v>0.9</v>
      </c>
      <c r="X54" s="28"/>
      <c r="Y54" s="22"/>
      <c r="Z54" s="22"/>
      <c r="AA54" s="22"/>
      <c r="AB54" s="24"/>
      <c r="AC54" s="13"/>
      <c r="AD54" s="13"/>
      <c r="AE54" s="13" t="s">
        <v>309</v>
      </c>
      <c r="AF54" s="13"/>
      <c r="AG54" s="13"/>
      <c r="AH54" s="13"/>
      <c r="AI54" s="57"/>
      <c r="AJ54" s="13"/>
      <c r="AK54" s="13"/>
      <c r="AL54" s="13"/>
      <c r="AM54" s="31"/>
      <c r="AN54" s="13" t="s">
        <v>352</v>
      </c>
      <c r="AO54" s="13" t="s">
        <v>353</v>
      </c>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row>
    <row r="55" spans="1:158" s="10" customFormat="1" ht="23.05" customHeight="1">
      <c r="A55" s="19">
        <v>53</v>
      </c>
      <c r="B55" s="10" t="s">
        <v>119</v>
      </c>
      <c r="C55" s="11" t="s">
        <v>354</v>
      </c>
      <c r="D55" s="13"/>
      <c r="E55" s="13" t="s">
        <v>355</v>
      </c>
      <c r="F55" s="13" t="s">
        <v>86</v>
      </c>
      <c r="G55" s="31"/>
      <c r="H55" s="34"/>
      <c r="I55" s="31"/>
      <c r="J55" s="31"/>
      <c r="K55" s="31"/>
      <c r="L55" s="31"/>
      <c r="M55" s="31"/>
      <c r="N55" s="31"/>
      <c r="O55" s="13"/>
      <c r="P55" s="13"/>
      <c r="Q55" s="13"/>
      <c r="R55" s="31"/>
      <c r="S55" s="13"/>
      <c r="T55" s="13"/>
      <c r="U55" s="13"/>
      <c r="V55" s="13"/>
      <c r="W55" s="23"/>
      <c r="X55" s="28"/>
      <c r="Y55" s="22"/>
      <c r="Z55" s="22"/>
      <c r="AA55" s="22"/>
      <c r="AB55" s="24"/>
      <c r="AC55" s="13"/>
      <c r="AD55" s="13"/>
      <c r="AE55" s="13" t="s">
        <v>309</v>
      </c>
      <c r="AF55" s="13"/>
      <c r="AG55" s="13"/>
      <c r="AH55" s="13"/>
      <c r="AI55" s="57">
        <v>15000000</v>
      </c>
      <c r="AJ55" s="13"/>
      <c r="AK55" s="13"/>
      <c r="AL55" s="13"/>
      <c r="AM55" s="31"/>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row>
    <row r="56" spans="1:158" s="10" customFormat="1" ht="23.05" customHeight="1">
      <c r="A56" s="19">
        <v>54</v>
      </c>
      <c r="B56" s="10" t="s">
        <v>119</v>
      </c>
      <c r="C56" s="11" t="s">
        <v>356</v>
      </c>
      <c r="D56" s="13"/>
      <c r="E56" s="13" t="s">
        <v>357</v>
      </c>
      <c r="F56" s="13" t="s">
        <v>86</v>
      </c>
      <c r="G56" s="31" t="s">
        <v>230</v>
      </c>
      <c r="H56" s="34"/>
      <c r="I56" s="31"/>
      <c r="J56" s="31"/>
      <c r="K56" s="31"/>
      <c r="L56" s="31"/>
      <c r="M56" s="31"/>
      <c r="N56" s="31"/>
      <c r="O56" s="13"/>
      <c r="P56" s="13"/>
      <c r="Q56" s="13"/>
      <c r="R56" s="31"/>
      <c r="S56" s="13"/>
      <c r="T56" s="13"/>
      <c r="U56" s="13"/>
      <c r="V56" s="13"/>
      <c r="W56" s="23"/>
      <c r="X56" s="28"/>
      <c r="Y56" s="22"/>
      <c r="Z56" s="22"/>
      <c r="AA56" s="22"/>
      <c r="AB56" s="24"/>
      <c r="AC56" s="13"/>
      <c r="AD56" s="13"/>
      <c r="AE56" s="13"/>
      <c r="AF56" s="13"/>
      <c r="AG56" s="13"/>
      <c r="AH56" s="13"/>
      <c r="AI56" s="57"/>
      <c r="AJ56" s="13"/>
      <c r="AK56" s="13"/>
      <c r="AL56" s="13">
        <v>4000</v>
      </c>
      <c r="AM56" s="31"/>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row>
    <row r="57" spans="1:158" s="10" customFormat="1" ht="23.05" customHeight="1">
      <c r="A57" s="19">
        <v>55</v>
      </c>
      <c r="B57" s="10" t="s">
        <v>119</v>
      </c>
      <c r="C57" s="11" t="s">
        <v>358</v>
      </c>
      <c r="D57" s="13"/>
      <c r="E57" s="13" t="s">
        <v>359</v>
      </c>
      <c r="F57" s="13" t="s">
        <v>86</v>
      </c>
      <c r="G57" s="31"/>
      <c r="H57" s="34">
        <v>4</v>
      </c>
      <c r="I57" s="31">
        <v>50</v>
      </c>
      <c r="J57" s="31"/>
      <c r="K57" s="31"/>
      <c r="L57" s="31"/>
      <c r="M57" s="31">
        <v>60</v>
      </c>
      <c r="N57" s="31"/>
      <c r="O57" s="13"/>
      <c r="P57" s="13"/>
      <c r="Q57" s="13"/>
      <c r="R57" s="31"/>
      <c r="S57" s="13"/>
      <c r="T57" s="13"/>
      <c r="U57" s="13"/>
      <c r="V57" s="13"/>
      <c r="W57" s="23"/>
      <c r="X57" s="28"/>
      <c r="Y57" s="22"/>
      <c r="Z57" s="22"/>
      <c r="AA57" s="22"/>
      <c r="AB57" s="24"/>
      <c r="AC57" s="13"/>
      <c r="AD57" s="13"/>
      <c r="AE57" s="13" t="s">
        <v>309</v>
      </c>
      <c r="AF57" s="13"/>
      <c r="AG57" s="13"/>
      <c r="AH57" s="13"/>
      <c r="AI57" s="57"/>
      <c r="AJ57" s="13"/>
      <c r="AK57" s="13"/>
      <c r="AL57" s="13"/>
      <c r="AM57" s="31"/>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row>
    <row r="58" spans="1:158" s="10" customFormat="1" ht="23.05" customHeight="1">
      <c r="A58" s="18">
        <v>56</v>
      </c>
      <c r="B58" s="10" t="s">
        <v>119</v>
      </c>
      <c r="C58" s="11" t="s">
        <v>360</v>
      </c>
      <c r="D58" s="13"/>
      <c r="E58" s="13" t="s">
        <v>85</v>
      </c>
      <c r="F58" s="13" t="s">
        <v>86</v>
      </c>
      <c r="G58" s="31"/>
      <c r="H58" s="34"/>
      <c r="I58" s="31"/>
      <c r="J58" s="31"/>
      <c r="K58" s="31"/>
      <c r="L58" s="31"/>
      <c r="M58" s="31"/>
      <c r="N58" s="31"/>
      <c r="O58" s="13" t="s">
        <v>39</v>
      </c>
      <c r="P58" s="13" t="s">
        <v>39</v>
      </c>
      <c r="Q58" s="13" t="s">
        <v>40</v>
      </c>
      <c r="R58" s="31"/>
      <c r="S58" s="13"/>
      <c r="T58" s="13"/>
      <c r="U58" s="13"/>
      <c r="V58" s="13"/>
      <c r="W58" s="23"/>
      <c r="X58" s="28" t="s">
        <v>361</v>
      </c>
      <c r="Y58" s="22"/>
      <c r="Z58" s="22"/>
      <c r="AA58" s="22"/>
      <c r="AB58" s="24"/>
      <c r="AC58" s="13"/>
      <c r="AD58" s="13"/>
      <c r="AE58" s="13" t="s">
        <v>309</v>
      </c>
      <c r="AF58" s="13"/>
      <c r="AG58" s="13"/>
      <c r="AH58" s="13"/>
      <c r="AI58" s="57">
        <v>12100000</v>
      </c>
      <c r="AJ58" s="13"/>
      <c r="AK58" s="13"/>
      <c r="AL58" s="13"/>
      <c r="AM58" s="31"/>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row>
    <row r="59" spans="1:158" s="10" customFormat="1" ht="23.05" customHeight="1">
      <c r="A59" s="19">
        <v>57</v>
      </c>
      <c r="B59" s="10" t="s">
        <v>119</v>
      </c>
      <c r="C59" s="11" t="s">
        <v>369</v>
      </c>
      <c r="D59" s="13"/>
      <c r="E59" s="13" t="s">
        <v>370</v>
      </c>
      <c r="F59" s="13" t="s">
        <v>86</v>
      </c>
      <c r="G59" s="31"/>
      <c r="H59" s="34"/>
      <c r="I59" s="31"/>
      <c r="J59" s="31"/>
      <c r="K59" s="31"/>
      <c r="L59" s="31"/>
      <c r="M59" s="31"/>
      <c r="N59" s="31"/>
      <c r="O59" s="13"/>
      <c r="P59" s="13"/>
      <c r="Q59" s="13"/>
      <c r="R59" s="31"/>
      <c r="S59" s="13"/>
      <c r="T59" s="13"/>
      <c r="U59" s="13"/>
      <c r="V59" s="13"/>
      <c r="W59" s="23"/>
      <c r="X59" s="28"/>
      <c r="Y59" s="22"/>
      <c r="Z59" s="22"/>
      <c r="AA59" s="22"/>
      <c r="AB59" s="24"/>
      <c r="AC59" s="13"/>
      <c r="AD59" s="13"/>
      <c r="AE59" s="13"/>
      <c r="AF59" s="13"/>
      <c r="AG59" s="13"/>
      <c r="AH59" s="13"/>
      <c r="AI59" s="57"/>
      <c r="AJ59" s="13"/>
      <c r="AK59" s="13"/>
      <c r="AL59" s="13"/>
      <c r="AM59" s="31"/>
      <c r="AN59" s="13"/>
      <c r="AO59" s="13"/>
      <c r="AP59" s="13"/>
      <c r="AQ59" s="13" t="s">
        <v>371</v>
      </c>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row>
    <row r="60" spans="1:158" s="10" customFormat="1" ht="23.05" customHeight="1">
      <c r="A60" s="19">
        <v>58</v>
      </c>
      <c r="B60" s="10" t="s">
        <v>119</v>
      </c>
      <c r="C60" s="11" t="s">
        <v>362</v>
      </c>
      <c r="D60" s="13"/>
      <c r="E60" s="13" t="s">
        <v>348</v>
      </c>
      <c r="F60" s="13" t="s">
        <v>86</v>
      </c>
      <c r="G60" s="31"/>
      <c r="H60" s="34"/>
      <c r="I60" s="31"/>
      <c r="J60" s="31"/>
      <c r="K60" s="31"/>
      <c r="L60" s="31"/>
      <c r="M60" s="31"/>
      <c r="N60" s="31"/>
      <c r="O60" s="13"/>
      <c r="P60" s="13"/>
      <c r="Q60" s="13"/>
      <c r="R60" s="31"/>
      <c r="S60" s="13"/>
      <c r="T60" s="13"/>
      <c r="U60" s="13"/>
      <c r="V60" s="13"/>
      <c r="W60" s="23"/>
      <c r="X60" s="28"/>
      <c r="Y60" s="22"/>
      <c r="Z60" s="22"/>
      <c r="AA60" s="22"/>
      <c r="AB60" s="24"/>
      <c r="AC60" s="13"/>
      <c r="AD60" s="13"/>
      <c r="AE60" s="13"/>
      <c r="AF60" s="13"/>
      <c r="AG60" s="13"/>
      <c r="AH60" s="13"/>
      <c r="AI60" s="57"/>
      <c r="AJ60" s="13"/>
      <c r="AK60" s="13"/>
      <c r="AL60" s="13"/>
      <c r="AM60" s="31"/>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row>
    <row r="61" spans="1:158" s="10" customFormat="1" ht="23.05" customHeight="1">
      <c r="A61" s="19">
        <v>59</v>
      </c>
      <c r="B61" s="10" t="s">
        <v>119</v>
      </c>
      <c r="C61" s="11" t="s">
        <v>363</v>
      </c>
      <c r="D61" s="13"/>
      <c r="E61" s="13" t="s">
        <v>364</v>
      </c>
      <c r="F61" s="13" t="s">
        <v>86</v>
      </c>
      <c r="G61" s="31"/>
      <c r="H61" s="34">
        <v>3.5</v>
      </c>
      <c r="I61" s="31">
        <v>25</v>
      </c>
      <c r="J61" s="31"/>
      <c r="K61" s="31">
        <v>35</v>
      </c>
      <c r="L61" s="31"/>
      <c r="M61" s="31">
        <v>70</v>
      </c>
      <c r="N61" s="31"/>
      <c r="O61" s="13"/>
      <c r="P61" s="13"/>
      <c r="Q61" s="13"/>
      <c r="R61" s="31"/>
      <c r="S61" s="13"/>
      <c r="T61" s="13"/>
      <c r="U61" s="13"/>
      <c r="V61" s="13"/>
      <c r="W61" s="23"/>
      <c r="X61" s="28"/>
      <c r="Y61" s="22"/>
      <c r="Z61" s="22"/>
      <c r="AA61" s="22"/>
      <c r="AB61" s="24"/>
      <c r="AC61" s="13"/>
      <c r="AD61" s="13"/>
      <c r="AE61" s="13"/>
      <c r="AF61" s="13"/>
      <c r="AG61" s="13"/>
      <c r="AH61" s="13"/>
      <c r="AI61" s="57"/>
      <c r="AJ61" s="13"/>
      <c r="AK61" s="13"/>
      <c r="AL61" s="13"/>
      <c r="AM61" s="31"/>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row>
    <row r="62" spans="1:158" s="10" customFormat="1" ht="23.05" customHeight="1">
      <c r="A62" s="19">
        <v>60</v>
      </c>
      <c r="B62" s="10" t="s">
        <v>119</v>
      </c>
      <c r="C62" s="11" t="s">
        <v>365</v>
      </c>
      <c r="D62" s="13"/>
      <c r="E62" s="13" t="s">
        <v>366</v>
      </c>
      <c r="F62" s="13" t="s">
        <v>86</v>
      </c>
      <c r="G62" s="31"/>
      <c r="H62" s="34"/>
      <c r="I62" s="31">
        <v>22</v>
      </c>
      <c r="J62" s="31"/>
      <c r="K62" s="31"/>
      <c r="L62" s="31"/>
      <c r="M62" s="31">
        <v>35</v>
      </c>
      <c r="N62" s="31"/>
      <c r="O62" s="13"/>
      <c r="P62" s="13"/>
      <c r="Q62" s="13"/>
      <c r="R62" s="31"/>
      <c r="S62" s="13" t="s">
        <v>176</v>
      </c>
      <c r="T62" s="13"/>
      <c r="U62" s="13"/>
      <c r="V62" s="13"/>
      <c r="W62" s="23"/>
      <c r="X62" s="28"/>
      <c r="Y62" s="22"/>
      <c r="Z62" s="22"/>
      <c r="AA62" s="22"/>
      <c r="AB62" s="24"/>
      <c r="AC62" s="13"/>
      <c r="AD62" s="13"/>
      <c r="AE62" s="13"/>
      <c r="AF62" s="13"/>
      <c r="AG62" s="13"/>
      <c r="AH62" s="13"/>
      <c r="AI62" s="57"/>
      <c r="AJ62" s="13"/>
      <c r="AK62" s="13"/>
      <c r="AL62" s="13"/>
      <c r="AM62" s="31"/>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row>
    <row r="63" spans="1:158" s="10" customFormat="1" ht="23.05" customHeight="1">
      <c r="A63" s="18">
        <v>61</v>
      </c>
      <c r="B63" s="10" t="s">
        <v>119</v>
      </c>
      <c r="C63" s="11" t="s">
        <v>367</v>
      </c>
      <c r="D63" s="13"/>
      <c r="E63" s="13" t="s">
        <v>364</v>
      </c>
      <c r="F63" s="13" t="s">
        <v>86</v>
      </c>
      <c r="G63" s="31"/>
      <c r="H63" s="34"/>
      <c r="I63" s="31"/>
      <c r="J63" s="31"/>
      <c r="K63" s="31"/>
      <c r="L63" s="31"/>
      <c r="M63" s="31"/>
      <c r="N63" s="31"/>
      <c r="O63" s="13" t="s">
        <v>39</v>
      </c>
      <c r="P63" s="13" t="s">
        <v>40</v>
      </c>
      <c r="Q63" s="13" t="s">
        <v>40</v>
      </c>
      <c r="R63" s="31"/>
      <c r="S63" s="13"/>
      <c r="T63" s="13"/>
      <c r="U63" s="13"/>
      <c r="V63" s="13"/>
      <c r="W63" s="23"/>
      <c r="X63" s="28"/>
      <c r="Y63" s="22"/>
      <c r="Z63" s="22"/>
      <c r="AA63" s="22"/>
      <c r="AB63" s="24"/>
      <c r="AC63" s="13"/>
      <c r="AD63" s="13"/>
      <c r="AE63" s="13" t="s">
        <v>309</v>
      </c>
      <c r="AF63" s="13"/>
      <c r="AG63" s="13"/>
      <c r="AH63" s="13"/>
      <c r="AI63" s="57"/>
      <c r="AJ63" s="13"/>
      <c r="AK63" s="13"/>
      <c r="AL63" s="13"/>
      <c r="AM63" s="31"/>
      <c r="AN63" s="13"/>
      <c r="AO63" s="13"/>
      <c r="AP63" s="13"/>
      <c r="AQ63" s="13" t="s">
        <v>368</v>
      </c>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row>
    <row r="64" spans="1:158" s="10" customFormat="1" ht="23.05" customHeight="1">
      <c r="A64" s="19">
        <v>64</v>
      </c>
      <c r="B64" s="10" t="s">
        <v>119</v>
      </c>
      <c r="C64" s="11" t="s">
        <v>154</v>
      </c>
      <c r="D64" s="13">
        <v>2010</v>
      </c>
      <c r="E64" s="13" t="s">
        <v>155</v>
      </c>
      <c r="F64" s="13" t="s">
        <v>156</v>
      </c>
      <c r="G64" s="31"/>
      <c r="H64" s="34"/>
      <c r="I64" s="31"/>
      <c r="J64" s="31"/>
      <c r="K64" s="31"/>
      <c r="L64" s="31"/>
      <c r="M64" s="31"/>
      <c r="N64" s="31"/>
      <c r="O64" s="13"/>
      <c r="P64" s="13"/>
      <c r="Q64" s="13"/>
      <c r="R64" s="31"/>
      <c r="S64" s="13"/>
      <c r="T64" s="13"/>
      <c r="U64" s="13"/>
      <c r="V64" s="13"/>
      <c r="W64" s="23"/>
      <c r="X64" s="28" t="s">
        <v>157</v>
      </c>
      <c r="Y64" s="22"/>
      <c r="Z64" s="22"/>
      <c r="AA64" s="22"/>
      <c r="AB64" s="24"/>
      <c r="AC64" s="13"/>
      <c r="AD64" s="13"/>
      <c r="AE64" s="13" t="s">
        <v>146</v>
      </c>
      <c r="AF64" s="13"/>
      <c r="AG64" s="13"/>
      <c r="AH64" s="13"/>
      <c r="AI64" s="13"/>
      <c r="AJ64" s="13"/>
      <c r="AK64" s="13"/>
      <c r="AL64" s="13"/>
      <c r="AM64" s="31"/>
      <c r="AN64" s="13" t="s">
        <v>158</v>
      </c>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row>
    <row r="65" spans="1:158" s="10" customFormat="1" ht="23.05" customHeight="1">
      <c r="A65" s="19">
        <v>65</v>
      </c>
      <c r="B65" s="10" t="s">
        <v>119</v>
      </c>
      <c r="C65" s="11" t="s">
        <v>171</v>
      </c>
      <c r="D65" s="13"/>
      <c r="E65" s="13" t="s">
        <v>172</v>
      </c>
      <c r="F65" s="13" t="s">
        <v>79</v>
      </c>
      <c r="G65" s="31"/>
      <c r="H65" s="34"/>
      <c r="I65" s="31"/>
      <c r="J65" s="31"/>
      <c r="K65" s="31"/>
      <c r="L65" s="31"/>
      <c r="M65" s="31"/>
      <c r="N65" s="31"/>
      <c r="O65" s="13"/>
      <c r="P65" s="13"/>
      <c r="Q65" s="13"/>
      <c r="R65" s="31"/>
      <c r="S65" s="13"/>
      <c r="T65" s="13"/>
      <c r="U65" s="13"/>
      <c r="V65" s="13"/>
      <c r="W65" s="23"/>
      <c r="X65" s="28"/>
      <c r="Y65" s="22"/>
      <c r="Z65" s="22"/>
      <c r="AA65" s="22"/>
      <c r="AB65" s="24"/>
      <c r="AC65" s="13"/>
      <c r="AD65" s="13"/>
      <c r="AE65" s="13" t="s">
        <v>173</v>
      </c>
      <c r="AF65" s="13"/>
      <c r="AG65" s="13"/>
      <c r="AH65" s="13"/>
      <c r="AI65" s="13"/>
      <c r="AJ65" s="13"/>
      <c r="AK65" s="13"/>
      <c r="AL65" s="13"/>
      <c r="AM65" s="31"/>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row>
    <row r="66" spans="1:158" s="10" customFormat="1" ht="23.05" customHeight="1">
      <c r="A66" s="18">
        <v>66</v>
      </c>
      <c r="B66" s="10" t="s">
        <v>119</v>
      </c>
      <c r="C66" s="11" t="s">
        <v>174</v>
      </c>
      <c r="D66" s="13"/>
      <c r="E66" s="13" t="s">
        <v>175</v>
      </c>
      <c r="F66" s="13" t="s">
        <v>79</v>
      </c>
      <c r="G66" s="31"/>
      <c r="H66" s="34"/>
      <c r="I66" s="31"/>
      <c r="J66" s="31"/>
      <c r="K66" s="31"/>
      <c r="L66" s="31"/>
      <c r="M66" s="31"/>
      <c r="N66" s="31"/>
      <c r="O66" s="13"/>
      <c r="P66" s="13"/>
      <c r="Q66" s="13"/>
      <c r="R66" s="31"/>
      <c r="S66" s="13"/>
      <c r="T66" s="13"/>
      <c r="U66" s="13"/>
      <c r="V66" s="13"/>
      <c r="W66" s="23"/>
      <c r="X66" s="28"/>
      <c r="Y66" s="22"/>
      <c r="Z66" s="22"/>
      <c r="AA66" s="22"/>
      <c r="AB66" s="24"/>
      <c r="AC66" s="13"/>
      <c r="AD66" s="13"/>
      <c r="AE66" s="13" t="s">
        <v>173</v>
      </c>
      <c r="AF66" s="13"/>
      <c r="AG66" s="13"/>
      <c r="AH66" s="13"/>
      <c r="AI66" s="13"/>
      <c r="AJ66" s="13"/>
      <c r="AK66" s="13"/>
      <c r="AL66" s="13"/>
      <c r="AM66" s="31"/>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row>
    <row r="67" spans="1:158" s="10" customFormat="1" ht="23.05" customHeight="1">
      <c r="A67" s="19">
        <v>67</v>
      </c>
      <c r="B67" s="10" t="s">
        <v>119</v>
      </c>
      <c r="C67" s="11" t="s">
        <v>180</v>
      </c>
      <c r="D67" s="13"/>
      <c r="E67" s="13" t="s">
        <v>179</v>
      </c>
      <c r="F67" s="13" t="s">
        <v>79</v>
      </c>
      <c r="G67" s="31"/>
      <c r="H67" s="34"/>
      <c r="I67" s="31"/>
      <c r="J67" s="31"/>
      <c r="K67" s="31"/>
      <c r="L67" s="31"/>
      <c r="M67" s="31"/>
      <c r="N67" s="31"/>
      <c r="O67" s="13"/>
      <c r="P67" s="13"/>
      <c r="Q67" s="13"/>
      <c r="R67" s="31"/>
      <c r="S67" s="13" t="s">
        <v>176</v>
      </c>
      <c r="T67" s="13"/>
      <c r="U67" s="13"/>
      <c r="V67" s="13"/>
      <c r="W67" s="23"/>
      <c r="X67" s="28" t="s">
        <v>178</v>
      </c>
      <c r="Y67" s="22"/>
      <c r="Z67" s="22"/>
      <c r="AA67" s="22"/>
      <c r="AB67" s="24"/>
      <c r="AC67" s="13"/>
      <c r="AD67" s="13"/>
      <c r="AE67" s="13" t="s">
        <v>173</v>
      </c>
      <c r="AF67" s="13"/>
      <c r="AG67" s="13"/>
      <c r="AH67" s="13"/>
      <c r="AI67" s="13"/>
      <c r="AJ67" s="13"/>
      <c r="AK67" s="13"/>
      <c r="AL67" s="13">
        <v>3800</v>
      </c>
      <c r="AM67" s="31"/>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row>
    <row r="68" spans="1:158" s="10" customFormat="1" ht="23.05" customHeight="1">
      <c r="A68" s="19">
        <v>68</v>
      </c>
      <c r="B68" s="10" t="s">
        <v>119</v>
      </c>
      <c r="C68" s="11" t="s">
        <v>283</v>
      </c>
      <c r="D68" s="13"/>
      <c r="E68" s="13" t="s">
        <v>284</v>
      </c>
      <c r="F68" s="13" t="s">
        <v>272</v>
      </c>
      <c r="G68" s="31"/>
      <c r="H68" s="34">
        <v>0.2</v>
      </c>
      <c r="I68" s="31"/>
      <c r="J68" s="31"/>
      <c r="K68" s="31"/>
      <c r="L68" s="31"/>
      <c r="M68" s="31">
        <v>65</v>
      </c>
      <c r="N68" s="31"/>
      <c r="O68" s="13"/>
      <c r="P68" s="13"/>
      <c r="Q68" s="13"/>
      <c r="R68" s="31"/>
      <c r="S68" s="13"/>
      <c r="T68" s="13"/>
      <c r="U68" s="13"/>
      <c r="V68" s="13"/>
      <c r="W68" s="23"/>
      <c r="X68" s="28"/>
      <c r="Y68" s="22"/>
      <c r="Z68" s="22"/>
      <c r="AA68" s="22"/>
      <c r="AB68" s="24"/>
      <c r="AC68" s="13"/>
      <c r="AD68" s="13"/>
      <c r="AE68" s="13" t="s">
        <v>162</v>
      </c>
      <c r="AF68" s="13" t="s">
        <v>285</v>
      </c>
      <c r="AG68" s="13"/>
      <c r="AH68" s="13"/>
      <c r="AI68" s="13"/>
      <c r="AJ68" s="13"/>
      <c r="AK68" s="13"/>
      <c r="AL68" s="13"/>
      <c r="AM68" s="31"/>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row>
    <row r="69" spans="1:158" s="10" customFormat="1" ht="23.05" customHeight="1">
      <c r="A69" s="19">
        <v>69</v>
      </c>
      <c r="B69" s="10" t="s">
        <v>119</v>
      </c>
      <c r="C69" s="11" t="s">
        <v>286</v>
      </c>
      <c r="D69" s="13"/>
      <c r="E69" s="13" t="s">
        <v>287</v>
      </c>
      <c r="F69" s="13" t="s">
        <v>272</v>
      </c>
      <c r="G69" s="31">
        <v>14</v>
      </c>
      <c r="H69" s="34"/>
      <c r="I69" s="31"/>
      <c r="J69" s="31"/>
      <c r="K69" s="31">
        <v>20</v>
      </c>
      <c r="L69" s="31"/>
      <c r="M69" s="31">
        <v>30</v>
      </c>
      <c r="N69" s="31"/>
      <c r="O69" s="13"/>
      <c r="P69" s="13"/>
      <c r="Q69" s="13"/>
      <c r="R69" s="31"/>
      <c r="S69" s="13"/>
      <c r="T69" s="13"/>
      <c r="U69" s="13"/>
      <c r="V69" s="13"/>
      <c r="W69" s="23">
        <v>0.8</v>
      </c>
      <c r="X69" s="28"/>
      <c r="Y69" s="22"/>
      <c r="Z69" s="22"/>
      <c r="AA69" s="22"/>
      <c r="AB69" s="24"/>
      <c r="AC69" s="13"/>
      <c r="AD69" s="13"/>
      <c r="AE69" s="13"/>
      <c r="AF69" s="13"/>
      <c r="AG69" s="13"/>
      <c r="AH69" s="13"/>
      <c r="AI69" s="13"/>
      <c r="AJ69" s="13"/>
      <c r="AK69" s="13"/>
      <c r="AL69" s="13"/>
      <c r="AM69" s="31"/>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row>
    <row r="70" spans="1:158" s="10" customFormat="1" ht="23.05" customHeight="1">
      <c r="A70" s="18">
        <v>71</v>
      </c>
      <c r="B70" s="10" t="s">
        <v>119</v>
      </c>
      <c r="C70" s="11" t="s">
        <v>204</v>
      </c>
      <c r="D70" s="13"/>
      <c r="E70" s="13" t="s">
        <v>205</v>
      </c>
      <c r="F70" s="13" t="s">
        <v>206</v>
      </c>
      <c r="G70" s="31"/>
      <c r="H70" s="34">
        <v>52</v>
      </c>
      <c r="I70" s="31"/>
      <c r="J70" s="31"/>
      <c r="K70" s="31">
        <v>8</v>
      </c>
      <c r="L70" s="31"/>
      <c r="M70" s="31">
        <v>20</v>
      </c>
      <c r="N70" s="31"/>
      <c r="O70" s="13" t="s">
        <v>40</v>
      </c>
      <c r="P70" s="13" t="s">
        <v>40</v>
      </c>
      <c r="Q70" s="13" t="s">
        <v>39</v>
      </c>
      <c r="R70" s="31" t="s">
        <v>211</v>
      </c>
      <c r="S70" s="13" t="s">
        <v>40</v>
      </c>
      <c r="T70" s="13"/>
      <c r="U70" s="13"/>
      <c r="V70" s="13"/>
      <c r="W70" s="23"/>
      <c r="X70" s="28" t="s">
        <v>210</v>
      </c>
      <c r="Y70" s="22"/>
      <c r="Z70" s="22"/>
      <c r="AA70" s="22"/>
      <c r="AB70" s="24"/>
      <c r="AC70" s="13"/>
      <c r="AD70" s="13"/>
      <c r="AE70" s="13" t="s">
        <v>207</v>
      </c>
      <c r="AF70" s="13"/>
      <c r="AG70" s="13"/>
      <c r="AH70" s="13" t="s">
        <v>208</v>
      </c>
      <c r="AI70" s="13"/>
      <c r="AJ70" s="13"/>
      <c r="AK70" s="13"/>
      <c r="AL70" s="13">
        <v>22600</v>
      </c>
      <c r="AM70" s="31"/>
      <c r="AN70" s="13"/>
      <c r="AO70" s="13"/>
      <c r="AP70" s="13"/>
      <c r="AQ70" s="13"/>
      <c r="AR70" s="13"/>
      <c r="AS70" s="13"/>
      <c r="AT70" s="13"/>
      <c r="AU70" s="13"/>
      <c r="AV70" s="13"/>
      <c r="AW70" s="13"/>
      <c r="AX70" s="13"/>
      <c r="AY70" s="13"/>
      <c r="AZ70" s="13"/>
      <c r="BA70" s="13"/>
      <c r="BB70" s="13"/>
      <c r="BC70" s="13"/>
      <c r="BD70" s="13"/>
      <c r="BE70" s="13" t="s">
        <v>209</v>
      </c>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c r="CR70" s="13"/>
      <c r="CS70" s="13"/>
      <c r="CT70" s="13"/>
      <c r="CU70" s="13"/>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row>
    <row r="71" spans="1:158" s="10" customFormat="1" ht="23.05" customHeight="1">
      <c r="A71" s="19">
        <v>72</v>
      </c>
      <c r="B71" s="10" t="s">
        <v>119</v>
      </c>
      <c r="C71" s="11" t="s">
        <v>212</v>
      </c>
      <c r="D71" s="13"/>
      <c r="E71" s="13" t="s">
        <v>213</v>
      </c>
      <c r="F71" s="13" t="s">
        <v>206</v>
      </c>
      <c r="G71" s="31" t="s">
        <v>218</v>
      </c>
      <c r="H71" s="34"/>
      <c r="I71" s="31"/>
      <c r="J71" s="31"/>
      <c r="K71" s="31"/>
      <c r="L71" s="31"/>
      <c r="M71" s="31"/>
      <c r="N71" s="31"/>
      <c r="O71" s="13"/>
      <c r="P71" s="13"/>
      <c r="Q71" s="13"/>
      <c r="R71" s="31">
        <v>800</v>
      </c>
      <c r="S71" s="13"/>
      <c r="T71" s="13"/>
      <c r="U71" s="13"/>
      <c r="V71" s="13"/>
      <c r="W71" s="23"/>
      <c r="X71" s="28" t="s">
        <v>218</v>
      </c>
      <c r="Y71" s="22"/>
      <c r="Z71" s="22"/>
      <c r="AA71" s="22"/>
      <c r="AB71" s="24"/>
      <c r="AC71" s="13"/>
      <c r="AD71" s="13"/>
      <c r="AE71" s="13" t="s">
        <v>217</v>
      </c>
      <c r="AF71" s="13"/>
      <c r="AG71" s="13"/>
      <c r="AH71" s="13" t="s">
        <v>216</v>
      </c>
      <c r="AI71" s="57">
        <v>100000000</v>
      </c>
      <c r="AJ71" s="13"/>
      <c r="AK71" s="13"/>
      <c r="AL71" s="13"/>
      <c r="AM71" s="31"/>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row>
    <row r="72" spans="1:158" s="10" customFormat="1" ht="23.05" customHeight="1">
      <c r="A72" s="19">
        <v>73</v>
      </c>
      <c r="B72" s="10" t="s">
        <v>119</v>
      </c>
      <c r="C72" s="11" t="s">
        <v>220</v>
      </c>
      <c r="D72" s="13"/>
      <c r="E72" s="13" t="s">
        <v>221</v>
      </c>
      <c r="F72" s="13" t="s">
        <v>206</v>
      </c>
      <c r="G72" s="31"/>
      <c r="H72" s="34">
        <v>3.5</v>
      </c>
      <c r="I72" s="31"/>
      <c r="J72" s="31"/>
      <c r="K72" s="31"/>
      <c r="L72" s="31"/>
      <c r="M72" s="31"/>
      <c r="N72" s="31"/>
      <c r="O72" s="13"/>
      <c r="P72" s="13"/>
      <c r="Q72" s="13"/>
      <c r="R72" s="31"/>
      <c r="S72" s="13"/>
      <c r="T72" s="13"/>
      <c r="U72" s="13"/>
      <c r="V72" s="13"/>
      <c r="W72" s="23"/>
      <c r="X72" s="28" t="s">
        <v>219</v>
      </c>
      <c r="Y72" s="22"/>
      <c r="Z72" s="22"/>
      <c r="AA72" s="22"/>
      <c r="AB72" s="24"/>
      <c r="AC72" s="13"/>
      <c r="AD72" s="13"/>
      <c r="AE72" s="13"/>
      <c r="AF72" s="13"/>
      <c r="AG72" s="13"/>
      <c r="AH72" s="13"/>
      <c r="AI72" s="13"/>
      <c r="AJ72" s="13"/>
      <c r="AK72" s="13"/>
      <c r="AL72" s="13"/>
      <c r="AM72" s="31"/>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row>
    <row r="73" spans="1:158" s="10" customFormat="1" ht="23.05" customHeight="1">
      <c r="A73" s="19"/>
      <c r="B73" s="10" t="s">
        <v>372</v>
      </c>
      <c r="C73" s="11"/>
      <c r="G73" s="32"/>
      <c r="H73" s="35"/>
      <c r="I73" s="69"/>
      <c r="J73" s="69"/>
      <c r="K73" s="69"/>
      <c r="L73" s="69"/>
      <c r="M73" s="69"/>
      <c r="N73" s="69"/>
      <c r="R73" s="32"/>
      <c r="W73" s="21"/>
      <c r="X73" s="29"/>
      <c r="Y73" s="26"/>
      <c r="Z73" s="26"/>
      <c r="AA73" s="26"/>
      <c r="AB73" s="25"/>
      <c r="AM73" s="32"/>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row>
    <row r="74" spans="1:158" s="10" customFormat="1">
      <c r="A74" s="19"/>
      <c r="B74" s="10" t="s">
        <v>57</v>
      </c>
      <c r="G74" s="32"/>
      <c r="H74" s="35"/>
      <c r="I74" s="69"/>
      <c r="J74" s="69"/>
      <c r="K74" s="69"/>
      <c r="L74" s="69"/>
      <c r="M74" s="69"/>
      <c r="N74" s="69"/>
      <c r="R74" s="32"/>
      <c r="W74" s="21"/>
      <c r="X74" s="29"/>
      <c r="Y74" s="26"/>
      <c r="Z74" s="26"/>
      <c r="AA74" s="26"/>
      <c r="AB74" s="21"/>
      <c r="AL74" s="30"/>
      <c r="AM74" s="32"/>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row>
    <row r="75" spans="1:158" s="10" customFormat="1" ht="23.1">
      <c r="A75" s="19"/>
      <c r="B75" s="10" t="s">
        <v>57</v>
      </c>
      <c r="C75" s="1254" t="s">
        <v>159</v>
      </c>
      <c r="D75" s="1254"/>
      <c r="E75" s="38"/>
      <c r="F75" s="38"/>
      <c r="G75" s="40"/>
      <c r="H75" s="39"/>
      <c r="I75" s="70"/>
      <c r="J75" s="70"/>
      <c r="K75" s="70"/>
      <c r="L75" s="70"/>
      <c r="M75" s="70"/>
      <c r="N75" s="70"/>
      <c r="O75" s="38"/>
      <c r="P75" s="38"/>
      <c r="Q75" s="38"/>
      <c r="R75" s="40"/>
      <c r="S75" s="38"/>
      <c r="T75" s="38"/>
      <c r="U75" s="38"/>
      <c r="V75" s="38"/>
      <c r="W75" s="41"/>
      <c r="X75" s="42"/>
      <c r="Y75" s="43"/>
      <c r="Z75" s="43"/>
      <c r="AA75" s="43"/>
      <c r="AB75" s="41"/>
      <c r="AC75" s="38"/>
      <c r="AD75" s="38"/>
      <c r="AE75" s="38"/>
      <c r="AF75" s="38"/>
      <c r="AG75" s="38"/>
      <c r="AH75" s="38"/>
      <c r="AI75" s="38"/>
      <c r="AJ75" s="38"/>
      <c r="AK75" s="38"/>
      <c r="AL75" s="44"/>
      <c r="AM75" s="40"/>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row>
    <row r="76" spans="1:158" s="10" customFormat="1" ht="18.3">
      <c r="A76" s="19">
        <v>74</v>
      </c>
      <c r="B76" s="10" t="s">
        <v>119</v>
      </c>
      <c r="C76" s="59" t="s">
        <v>142</v>
      </c>
      <c r="D76" s="38"/>
      <c r="E76" s="38" t="s">
        <v>143</v>
      </c>
      <c r="F76" s="38" t="s">
        <v>59</v>
      </c>
      <c r="G76" s="40"/>
      <c r="H76" s="39">
        <v>7.8</v>
      </c>
      <c r="I76" s="70"/>
      <c r="J76" s="70"/>
      <c r="K76" s="70"/>
      <c r="L76" s="70"/>
      <c r="M76" s="70">
        <v>55</v>
      </c>
      <c r="N76" s="70"/>
      <c r="O76" s="38"/>
      <c r="P76" s="38"/>
      <c r="Q76" s="38"/>
      <c r="R76" s="40">
        <v>4</v>
      </c>
      <c r="S76" s="38" t="s">
        <v>144</v>
      </c>
      <c r="T76" s="38"/>
      <c r="U76" s="38"/>
      <c r="V76" s="38"/>
      <c r="W76" s="41">
        <v>1</v>
      </c>
      <c r="X76" s="42" t="s">
        <v>145</v>
      </c>
      <c r="Y76" s="43"/>
      <c r="Z76" s="43"/>
      <c r="AA76" s="43"/>
      <c r="AB76" s="41"/>
      <c r="AC76" s="38"/>
      <c r="AD76" s="38"/>
      <c r="AE76" s="38" t="s">
        <v>146</v>
      </c>
      <c r="AF76" s="38"/>
      <c r="AG76" s="38"/>
      <c r="AH76" s="38"/>
      <c r="AI76" s="45">
        <v>3500000</v>
      </c>
      <c r="AJ76" s="38"/>
      <c r="AK76" s="38"/>
      <c r="AL76" s="44"/>
      <c r="AM76" s="40"/>
      <c r="AN76" s="38" t="s">
        <v>147</v>
      </c>
      <c r="AO76" s="38" t="s">
        <v>57</v>
      </c>
      <c r="AP76" s="38"/>
      <c r="AQ76" s="38"/>
      <c r="AR76" s="38"/>
      <c r="AS76" s="38"/>
      <c r="AT76" s="38"/>
      <c r="AU76" s="38"/>
      <c r="AV76" s="38"/>
      <c r="AW76" s="38"/>
      <c r="AX76" s="38"/>
      <c r="AY76" s="38"/>
      <c r="AZ76" s="38"/>
      <c r="BA76" s="38"/>
      <c r="BB76" s="38"/>
      <c r="BC76" s="38"/>
      <c r="BD76" s="38"/>
      <c r="BE76" s="38"/>
      <c r="BF76" s="38"/>
      <c r="BG76" s="38"/>
      <c r="BH76" s="38"/>
      <c r="BI76" s="38"/>
      <c r="BJ76" s="38"/>
      <c r="BK76" s="38"/>
      <c r="BL76" s="38"/>
      <c r="BM76" s="38"/>
      <c r="BN76" s="38"/>
      <c r="BO76" s="38"/>
      <c r="BP76" s="38"/>
      <c r="BQ76" s="38"/>
      <c r="BR76" s="38"/>
      <c r="BS76" s="38"/>
      <c r="BT76" s="38"/>
      <c r="BU76" s="38"/>
      <c r="BV76" s="38"/>
      <c r="BW76" s="38"/>
      <c r="BX76" s="38"/>
      <c r="BY76" s="38"/>
      <c r="BZ76" s="38"/>
      <c r="CA76" s="38"/>
      <c r="CB76" s="38"/>
      <c r="CC76" s="38"/>
      <c r="CD76" s="38"/>
      <c r="CE76" s="38"/>
      <c r="CF76" s="38"/>
      <c r="CG76" s="38"/>
      <c r="CH76" s="38"/>
      <c r="CI76" s="38"/>
      <c r="CJ76" s="38"/>
      <c r="CK76" s="38"/>
      <c r="CL76" s="38"/>
      <c r="CM76" s="38"/>
      <c r="CN76" s="38"/>
      <c r="CO76" s="38"/>
      <c r="CP76" s="38"/>
      <c r="CQ76" s="38"/>
      <c r="CR76" s="38"/>
      <c r="CS76" s="38"/>
      <c r="CT76" s="38"/>
      <c r="CU76" s="38"/>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row>
    <row r="77" spans="1:158" s="10" customFormat="1" ht="18.3">
      <c r="A77" s="19">
        <v>75</v>
      </c>
      <c r="B77" s="10" t="s">
        <v>119</v>
      </c>
      <c r="C77" s="59" t="s">
        <v>151</v>
      </c>
      <c r="D77" s="38"/>
      <c r="E77" s="38" t="s">
        <v>58</v>
      </c>
      <c r="F77" s="38" t="s">
        <v>59</v>
      </c>
      <c r="G77" s="40"/>
      <c r="H77" s="39"/>
      <c r="I77" s="70"/>
      <c r="J77" s="70"/>
      <c r="K77" s="70"/>
      <c r="L77" s="70"/>
      <c r="M77" s="70"/>
      <c r="N77" s="70"/>
      <c r="O77" s="38"/>
      <c r="P77" s="38"/>
      <c r="Q77" s="38"/>
      <c r="R77" s="40"/>
      <c r="S77" s="38"/>
      <c r="T77" s="38"/>
      <c r="U77" s="38"/>
      <c r="V77" s="38"/>
      <c r="W77" s="41"/>
      <c r="X77" s="42"/>
      <c r="Y77" s="43"/>
      <c r="Z77" s="43"/>
      <c r="AA77" s="43"/>
      <c r="AB77" s="41"/>
      <c r="AC77" s="38"/>
      <c r="AD77" s="38"/>
      <c r="AE77" s="38" t="s">
        <v>150</v>
      </c>
      <c r="AF77" s="38"/>
      <c r="AG77" s="38"/>
      <c r="AH77" s="38"/>
      <c r="AI77" s="46">
        <v>163000000</v>
      </c>
      <c r="AJ77" s="38"/>
      <c r="AK77" s="38"/>
      <c r="AL77" s="44">
        <v>3775</v>
      </c>
      <c r="AM77" s="40">
        <v>1525</v>
      </c>
      <c r="AN77" s="38"/>
      <c r="AO77" s="38"/>
      <c r="AP77" s="38"/>
      <c r="AQ77" s="38"/>
      <c r="AR77" s="38"/>
      <c r="AS77" s="38"/>
      <c r="AT77" s="38"/>
      <c r="AU77" s="38"/>
      <c r="AV77" s="38"/>
      <c r="AW77" s="38"/>
      <c r="AX77" s="38"/>
      <c r="AY77" s="38"/>
      <c r="AZ77" s="38"/>
      <c r="BA77" s="38"/>
      <c r="BB77" s="38"/>
      <c r="BC77" s="38"/>
      <c r="BD77" s="38"/>
      <c r="BE77" s="38"/>
      <c r="BF77" s="38"/>
      <c r="BG77" s="38"/>
      <c r="BH77" s="38"/>
      <c r="BI77" s="38"/>
      <c r="BJ77" s="38"/>
      <c r="BK77" s="38"/>
      <c r="BL77" s="38"/>
      <c r="BM77" s="38"/>
      <c r="BN77" s="38"/>
      <c r="BO77" s="38"/>
      <c r="BP77" s="38"/>
      <c r="BQ77" s="38"/>
      <c r="BR77" s="38"/>
      <c r="BS77" s="38"/>
      <c r="BT77" s="38"/>
      <c r="BU77" s="38"/>
      <c r="BV77" s="38"/>
      <c r="BW77" s="38"/>
      <c r="BX77" s="38"/>
      <c r="BY77" s="38"/>
      <c r="BZ77" s="38"/>
      <c r="CA77" s="38"/>
      <c r="CB77" s="38"/>
      <c r="CC77" s="38"/>
      <c r="CD77" s="38"/>
      <c r="CE77" s="38"/>
      <c r="CF77" s="38"/>
      <c r="CG77" s="38"/>
      <c r="CH77" s="38"/>
      <c r="CI77" s="38"/>
      <c r="CJ77" s="38"/>
      <c r="CK77" s="38"/>
      <c r="CL77" s="38"/>
      <c r="CM77" s="38"/>
      <c r="CN77" s="38"/>
      <c r="CO77" s="38"/>
      <c r="CP77" s="38"/>
      <c r="CQ77" s="38"/>
      <c r="CR77" s="38"/>
      <c r="CS77" s="38"/>
      <c r="CT77" s="38"/>
      <c r="CU77" s="38"/>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row>
    <row r="78" spans="1:158" s="10" customFormat="1" ht="18.3">
      <c r="A78" s="18">
        <v>76</v>
      </c>
      <c r="B78" s="10" t="s">
        <v>119</v>
      </c>
      <c r="C78" s="59" t="s">
        <v>160</v>
      </c>
      <c r="D78" s="38"/>
      <c r="E78" s="38" t="s">
        <v>161</v>
      </c>
      <c r="F78" s="38" t="s">
        <v>156</v>
      </c>
      <c r="G78" s="40"/>
      <c r="H78" s="39">
        <v>0.6</v>
      </c>
      <c r="I78" s="70"/>
      <c r="J78" s="70"/>
      <c r="K78" s="70"/>
      <c r="L78" s="70"/>
      <c r="M78" s="70"/>
      <c r="N78" s="70"/>
      <c r="O78" s="38"/>
      <c r="P78" s="38"/>
      <c r="Q78" s="38"/>
      <c r="R78" s="40"/>
      <c r="S78" s="38"/>
      <c r="T78" s="38"/>
      <c r="U78" s="38"/>
      <c r="V78" s="38"/>
      <c r="W78" s="41"/>
      <c r="X78" s="42"/>
      <c r="Y78" s="43"/>
      <c r="Z78" s="43"/>
      <c r="AA78" s="43"/>
      <c r="AB78" s="41"/>
      <c r="AC78" s="38"/>
      <c r="AD78" s="38"/>
      <c r="AE78" s="38" t="s">
        <v>162</v>
      </c>
      <c r="AF78" s="38"/>
      <c r="AG78" s="38"/>
      <c r="AH78" s="38"/>
      <c r="AI78" s="47">
        <v>5300000000</v>
      </c>
      <c r="AJ78" s="38"/>
      <c r="AK78" s="38"/>
      <c r="AL78" s="44">
        <v>330000</v>
      </c>
      <c r="AM78" s="40"/>
      <c r="AN78" s="38"/>
      <c r="AO78" s="38"/>
      <c r="AP78" s="38"/>
      <c r="AQ78" s="38"/>
      <c r="AR78" s="38"/>
      <c r="AS78" s="38"/>
      <c r="AT78" s="38"/>
      <c r="AU78" s="38"/>
      <c r="AV78" s="38"/>
      <c r="AW78" s="38"/>
      <c r="AX78" s="38"/>
      <c r="AY78" s="38"/>
      <c r="AZ78" s="38"/>
      <c r="BA78" s="38"/>
      <c r="BB78" s="38"/>
      <c r="BC78" s="38"/>
      <c r="BD78" s="38"/>
      <c r="BE78" s="38"/>
      <c r="BF78" s="38"/>
      <c r="BG78" s="38"/>
      <c r="BH78" s="38"/>
      <c r="BI78" s="38"/>
      <c r="BJ78" s="38"/>
      <c r="BK78" s="38"/>
      <c r="BL78" s="38"/>
      <c r="BM78" s="38"/>
      <c r="BN78" s="38"/>
      <c r="BO78" s="38"/>
      <c r="BP78" s="38"/>
      <c r="BQ78" s="38"/>
      <c r="BR78" s="38"/>
      <c r="BS78" s="38"/>
      <c r="BT78" s="38"/>
      <c r="BU78" s="38"/>
      <c r="BV78" s="38"/>
      <c r="BW78" s="38"/>
      <c r="BX78" s="38"/>
      <c r="BY78" s="38"/>
      <c r="BZ78" s="38"/>
      <c r="CA78" s="38"/>
      <c r="CB78" s="38"/>
      <c r="CC78" s="38"/>
      <c r="CD78" s="38"/>
      <c r="CE78" s="38"/>
      <c r="CF78" s="38"/>
      <c r="CG78" s="38"/>
      <c r="CH78" s="38"/>
      <c r="CI78" s="38"/>
      <c r="CJ78" s="38"/>
      <c r="CK78" s="38"/>
      <c r="CL78" s="38"/>
      <c r="CM78" s="38"/>
      <c r="CN78" s="38"/>
      <c r="CO78" s="38"/>
      <c r="CP78" s="38"/>
      <c r="CQ78" s="38"/>
      <c r="CR78" s="38"/>
      <c r="CS78" s="38"/>
      <c r="CT78" s="38"/>
      <c r="CU78" s="38"/>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row>
    <row r="79" spans="1:158" s="10" customFormat="1" ht="18.3">
      <c r="A79" s="19">
        <v>77</v>
      </c>
      <c r="B79" s="10" t="s">
        <v>119</v>
      </c>
      <c r="C79" s="59" t="s">
        <v>163</v>
      </c>
      <c r="D79" s="38"/>
      <c r="E79" s="38" t="s">
        <v>164</v>
      </c>
      <c r="F79" s="38" t="s">
        <v>165</v>
      </c>
      <c r="G79" s="40"/>
      <c r="H79" s="39"/>
      <c r="I79" s="70"/>
      <c r="J79" s="70"/>
      <c r="K79" s="70"/>
      <c r="L79" s="70"/>
      <c r="M79" s="70"/>
      <c r="N79" s="70"/>
      <c r="O79" s="38"/>
      <c r="P79" s="38"/>
      <c r="Q79" s="38"/>
      <c r="R79" s="40"/>
      <c r="S79" s="38"/>
      <c r="T79" s="38"/>
      <c r="U79" s="38"/>
      <c r="V79" s="38"/>
      <c r="W79" s="41"/>
      <c r="X79" s="42"/>
      <c r="Y79" s="43"/>
      <c r="Z79" s="43"/>
      <c r="AA79" s="43"/>
      <c r="AB79" s="41"/>
      <c r="AC79" s="38"/>
      <c r="AD79" s="38"/>
      <c r="AE79" s="38" t="s">
        <v>146</v>
      </c>
      <c r="AF79" s="38"/>
      <c r="AG79" s="38"/>
      <c r="AH79" s="38"/>
      <c r="AI79" s="38"/>
      <c r="AJ79" s="38"/>
      <c r="AK79" s="38"/>
      <c r="AL79" s="44"/>
      <c r="AM79" s="40"/>
      <c r="AN79" s="38" t="s">
        <v>166</v>
      </c>
      <c r="AO79" s="38" t="s">
        <v>57</v>
      </c>
      <c r="AP79" s="38"/>
      <c r="AQ79" s="38"/>
      <c r="AR79" s="38"/>
      <c r="AS79" s="38"/>
      <c r="AT79" s="38"/>
      <c r="AU79" s="38"/>
      <c r="AV79" s="38"/>
      <c r="AW79" s="38"/>
      <c r="AX79" s="38"/>
      <c r="AY79" s="38"/>
      <c r="AZ79" s="38"/>
      <c r="BA79" s="38"/>
      <c r="BB79" s="38"/>
      <c r="BC79" s="38"/>
      <c r="BD79" s="38"/>
      <c r="BE79" s="38"/>
      <c r="BF79" s="38"/>
      <c r="BG79" s="38"/>
      <c r="BH79" s="38"/>
      <c r="BI79" s="38"/>
      <c r="BJ79" s="38"/>
      <c r="BK79" s="38"/>
      <c r="BL79" s="38"/>
      <c r="BM79" s="38"/>
      <c r="BN79" s="38"/>
      <c r="BO79" s="38"/>
      <c r="BP79" s="38"/>
      <c r="BQ79" s="38"/>
      <c r="BR79" s="38"/>
      <c r="BS79" s="38"/>
      <c r="BT79" s="38"/>
      <c r="BU79" s="38"/>
      <c r="BV79" s="38"/>
      <c r="BW79" s="38"/>
      <c r="BX79" s="38"/>
      <c r="BY79" s="38"/>
      <c r="BZ79" s="38"/>
      <c r="CA79" s="38"/>
      <c r="CB79" s="38"/>
      <c r="CC79" s="38"/>
      <c r="CD79" s="38"/>
      <c r="CE79" s="38"/>
      <c r="CF79" s="38"/>
      <c r="CG79" s="38"/>
      <c r="CH79" s="38"/>
      <c r="CI79" s="38"/>
      <c r="CJ79" s="38"/>
      <c r="CK79" s="38"/>
      <c r="CL79" s="38"/>
      <c r="CM79" s="38"/>
      <c r="CN79" s="38"/>
      <c r="CO79" s="38"/>
      <c r="CP79" s="38"/>
      <c r="CQ79" s="38"/>
      <c r="CR79" s="38"/>
      <c r="CS79" s="38"/>
      <c r="CT79" s="38"/>
      <c r="CU79" s="38"/>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row>
    <row r="80" spans="1:158" s="10" customFormat="1" ht="18.3">
      <c r="A80" s="19">
        <v>78</v>
      </c>
      <c r="B80" s="10" t="s">
        <v>119</v>
      </c>
      <c r="C80" s="59" t="s">
        <v>169</v>
      </c>
      <c r="D80" s="38"/>
      <c r="E80" s="38" t="s">
        <v>170</v>
      </c>
      <c r="F80" s="38" t="s">
        <v>165</v>
      </c>
      <c r="G80" s="40"/>
      <c r="H80" s="39">
        <v>0.15</v>
      </c>
      <c r="I80" s="70"/>
      <c r="J80" s="70"/>
      <c r="K80" s="70"/>
      <c r="L80" s="70"/>
      <c r="M80" s="70"/>
      <c r="N80" s="70"/>
      <c r="O80" s="38"/>
      <c r="P80" s="38"/>
      <c r="Q80" s="38"/>
      <c r="R80" s="40"/>
      <c r="S80" s="38"/>
      <c r="T80" s="38"/>
      <c r="U80" s="38"/>
      <c r="V80" s="38"/>
      <c r="W80" s="41"/>
      <c r="X80" s="42" t="s">
        <v>168</v>
      </c>
      <c r="Y80" s="43"/>
      <c r="Z80" s="43"/>
      <c r="AA80" s="43"/>
      <c r="AB80" s="41"/>
      <c r="AC80" s="38"/>
      <c r="AD80" s="38"/>
      <c r="AE80" s="38" t="s">
        <v>167</v>
      </c>
      <c r="AF80" s="38"/>
      <c r="AG80" s="38"/>
      <c r="AH80" s="38"/>
      <c r="AI80" s="38"/>
      <c r="AJ80" s="38"/>
      <c r="AK80" s="38"/>
      <c r="AL80" s="44"/>
      <c r="AM80" s="40"/>
      <c r="AN80" s="38" t="s">
        <v>185</v>
      </c>
      <c r="AO80" s="38"/>
      <c r="AP80" s="38"/>
      <c r="AQ80" s="38"/>
      <c r="AR80" s="38"/>
      <c r="AS80" s="38"/>
      <c r="AT80" s="38"/>
      <c r="AU80" s="38"/>
      <c r="AV80" s="38"/>
      <c r="AW80" s="38"/>
      <c r="AX80" s="38"/>
      <c r="AY80" s="38"/>
      <c r="AZ80" s="38"/>
      <c r="BA80" s="38"/>
      <c r="BB80" s="38"/>
      <c r="BC80" s="38"/>
      <c r="BD80" s="38"/>
      <c r="BE80" s="38"/>
      <c r="BF80" s="38"/>
      <c r="BG80" s="38"/>
      <c r="BH80" s="38"/>
      <c r="BI80" s="38"/>
      <c r="BJ80" s="38"/>
      <c r="BK80" s="38"/>
      <c r="BL80" s="38"/>
      <c r="BM80" s="38"/>
      <c r="BN80" s="38"/>
      <c r="BO80" s="38"/>
      <c r="BP80" s="38"/>
      <c r="BQ80" s="38"/>
      <c r="BR80" s="38"/>
      <c r="BS80" s="38"/>
      <c r="BT80" s="38"/>
      <c r="BU80" s="38"/>
      <c r="BV80" s="38"/>
      <c r="BW80" s="38"/>
      <c r="BX80" s="38"/>
      <c r="BY80" s="38"/>
      <c r="BZ80" s="38"/>
      <c r="CA80" s="38"/>
      <c r="CB80" s="38"/>
      <c r="CC80" s="38"/>
      <c r="CD80" s="38"/>
      <c r="CE80" s="38"/>
      <c r="CF80" s="38"/>
      <c r="CG80" s="38"/>
      <c r="CH80" s="38"/>
      <c r="CI80" s="38"/>
      <c r="CJ80" s="38"/>
      <c r="CK80" s="38"/>
      <c r="CL80" s="38"/>
      <c r="CM80" s="38"/>
      <c r="CN80" s="38"/>
      <c r="CO80" s="38"/>
      <c r="CP80" s="38"/>
      <c r="CQ80" s="38"/>
      <c r="CR80" s="38"/>
      <c r="CS80" s="38"/>
      <c r="CT80" s="38"/>
      <c r="CU80" s="38"/>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row>
    <row r="81" spans="1:158" s="10" customFormat="1" ht="17.7">
      <c r="A81" s="19">
        <v>79</v>
      </c>
      <c r="B81" s="10" t="s">
        <v>119</v>
      </c>
      <c r="C81" s="11" t="s">
        <v>181</v>
      </c>
      <c r="D81" s="38"/>
      <c r="E81" s="38" t="s">
        <v>182</v>
      </c>
      <c r="F81" s="38" t="s">
        <v>79</v>
      </c>
      <c r="G81" s="40" t="s">
        <v>183</v>
      </c>
      <c r="H81" s="39">
        <v>1</v>
      </c>
      <c r="I81" s="70"/>
      <c r="J81" s="70"/>
      <c r="K81" s="70"/>
      <c r="L81" s="70"/>
      <c r="M81" s="70"/>
      <c r="N81" s="70"/>
      <c r="O81" s="38" t="s">
        <v>39</v>
      </c>
      <c r="P81" s="38" t="s">
        <v>39</v>
      </c>
      <c r="Q81" s="38" t="s">
        <v>40</v>
      </c>
      <c r="R81" s="40"/>
      <c r="S81" s="38"/>
      <c r="T81" s="38"/>
      <c r="U81" s="38"/>
      <c r="V81" s="38"/>
      <c r="W81" s="41"/>
      <c r="X81" s="42"/>
      <c r="Y81" s="43"/>
      <c r="Z81" s="43"/>
      <c r="AA81" s="43"/>
      <c r="AB81" s="41"/>
      <c r="AC81" s="38"/>
      <c r="AD81" s="38"/>
      <c r="AE81" s="38" t="s">
        <v>184</v>
      </c>
      <c r="AF81" s="38"/>
      <c r="AG81" s="38"/>
      <c r="AH81" s="38"/>
      <c r="AI81" s="38"/>
      <c r="AJ81" s="38"/>
      <c r="AK81" s="38"/>
      <c r="AL81" s="44"/>
      <c r="AM81" s="40"/>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row>
    <row r="82" spans="1:158" s="10" customFormat="1" ht="18.3">
      <c r="A82" s="19">
        <v>80</v>
      </c>
      <c r="B82" s="10" t="s">
        <v>119</v>
      </c>
      <c r="C82" s="59" t="s">
        <v>373</v>
      </c>
      <c r="D82" s="38"/>
      <c r="E82" s="38" t="s">
        <v>114</v>
      </c>
      <c r="F82" s="38" t="s">
        <v>99</v>
      </c>
      <c r="G82" s="40"/>
      <c r="H82" s="39"/>
      <c r="I82" s="70"/>
      <c r="J82" s="70"/>
      <c r="K82" s="70"/>
      <c r="L82" s="70"/>
      <c r="M82" s="70"/>
      <c r="N82" s="70"/>
      <c r="O82" s="38"/>
      <c r="P82" s="38"/>
      <c r="Q82" s="38"/>
      <c r="R82" s="40"/>
      <c r="S82" s="38"/>
      <c r="T82" s="38"/>
      <c r="U82" s="38"/>
      <c r="V82" s="38"/>
      <c r="W82" s="41"/>
      <c r="X82" s="42"/>
      <c r="Y82" s="43"/>
      <c r="Z82" s="43"/>
      <c r="AA82" s="43"/>
      <c r="AB82" s="41"/>
      <c r="AC82" s="38"/>
      <c r="AD82" s="38"/>
      <c r="AE82" s="38" t="s">
        <v>173</v>
      </c>
      <c r="AF82" s="38"/>
      <c r="AG82" s="38"/>
      <c r="AH82" s="38"/>
      <c r="AI82" s="38"/>
      <c r="AJ82" s="38"/>
      <c r="AK82" s="38"/>
      <c r="AL82" s="44"/>
      <c r="AM82" s="40"/>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row>
    <row r="83" spans="1:158" s="10" customFormat="1" ht="18.3">
      <c r="A83" s="18">
        <v>81</v>
      </c>
      <c r="B83" s="10" t="s">
        <v>119</v>
      </c>
      <c r="C83" s="59" t="s">
        <v>201</v>
      </c>
      <c r="D83" s="38"/>
      <c r="E83" s="38" t="s">
        <v>202</v>
      </c>
      <c r="F83" s="38" t="s">
        <v>99</v>
      </c>
      <c r="G83" s="40"/>
      <c r="H83" s="39"/>
      <c r="I83" s="70"/>
      <c r="J83" s="70"/>
      <c r="K83" s="70"/>
      <c r="L83" s="70"/>
      <c r="M83" s="70"/>
      <c r="N83" s="70"/>
      <c r="O83" s="38"/>
      <c r="P83" s="38"/>
      <c r="Q83" s="38"/>
      <c r="R83" s="40"/>
      <c r="S83" s="38"/>
      <c r="T83" s="38"/>
      <c r="U83" s="38"/>
      <c r="V83" s="38"/>
      <c r="W83" s="41"/>
      <c r="X83" s="42"/>
      <c r="Y83" s="43"/>
      <c r="Z83" s="43"/>
      <c r="AA83" s="43"/>
      <c r="AB83" s="41"/>
      <c r="AC83" s="38"/>
      <c r="AD83" s="38"/>
      <c r="AE83" s="38" t="s">
        <v>173</v>
      </c>
      <c r="AF83" s="38"/>
      <c r="AG83" s="38"/>
      <c r="AH83" s="38"/>
      <c r="AI83" s="38"/>
      <c r="AJ83" s="38"/>
      <c r="AK83" s="38"/>
      <c r="AL83" s="44"/>
      <c r="AM83" s="40"/>
      <c r="AN83" s="38" t="s">
        <v>203</v>
      </c>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row>
    <row r="84" spans="1:158" s="10" customFormat="1" ht="18.3">
      <c r="A84" s="19">
        <v>82</v>
      </c>
      <c r="B84" s="10" t="s">
        <v>119</v>
      </c>
      <c r="C84" s="59" t="s">
        <v>300</v>
      </c>
      <c r="D84" s="38"/>
      <c r="E84" s="38" t="s">
        <v>301</v>
      </c>
      <c r="F84" s="38" t="s">
        <v>86</v>
      </c>
      <c r="G84" s="40" t="s">
        <v>302</v>
      </c>
      <c r="H84" s="39"/>
      <c r="I84" s="70"/>
      <c r="J84" s="70"/>
      <c r="K84" s="70"/>
      <c r="L84" s="70"/>
      <c r="M84" s="70"/>
      <c r="N84" s="70"/>
      <c r="O84" s="38"/>
      <c r="P84" s="38"/>
      <c r="Q84" s="38"/>
      <c r="R84" s="40"/>
      <c r="S84" s="38"/>
      <c r="T84" s="38"/>
      <c r="U84" s="38"/>
      <c r="V84" s="38"/>
      <c r="W84" s="41"/>
      <c r="X84" s="42"/>
      <c r="Y84" s="43"/>
      <c r="Z84" s="43"/>
      <c r="AA84" s="43"/>
      <c r="AB84" s="41"/>
      <c r="AC84" s="38"/>
      <c r="AD84" s="38"/>
      <c r="AE84" s="38"/>
      <c r="AF84" s="38"/>
      <c r="AG84" s="38"/>
      <c r="AH84" s="38"/>
      <c r="AI84" s="38"/>
      <c r="AJ84" s="38"/>
      <c r="AK84" s="38"/>
      <c r="AL84" s="44"/>
      <c r="AM84" s="40"/>
      <c r="AN84" s="38"/>
      <c r="AO84" s="38"/>
      <c r="AP84" s="38" t="s">
        <v>303</v>
      </c>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row>
    <row r="85" spans="1:158" s="10" customFormat="1" ht="18.3">
      <c r="A85" s="19">
        <v>83</v>
      </c>
      <c r="B85" s="10" t="s">
        <v>119</v>
      </c>
      <c r="C85" s="59" t="s">
        <v>304</v>
      </c>
      <c r="D85" s="38"/>
      <c r="E85" s="38" t="s">
        <v>305</v>
      </c>
      <c r="F85" s="38" t="s">
        <v>86</v>
      </c>
      <c r="G85" s="40"/>
      <c r="H85" s="39">
        <v>2</v>
      </c>
      <c r="I85" s="70">
        <v>22</v>
      </c>
      <c r="J85" s="70"/>
      <c r="K85" s="70">
        <v>30</v>
      </c>
      <c r="L85" s="70"/>
      <c r="M85" s="70">
        <v>45</v>
      </c>
      <c r="N85" s="70"/>
      <c r="O85" s="38"/>
      <c r="P85" s="38"/>
      <c r="Q85" s="38"/>
      <c r="R85" s="40">
        <v>3000</v>
      </c>
      <c r="S85" s="38" t="s">
        <v>176</v>
      </c>
      <c r="T85" s="38"/>
      <c r="U85" s="38"/>
      <c r="V85" s="38"/>
      <c r="W85" s="41"/>
      <c r="X85" s="42" t="s">
        <v>186</v>
      </c>
      <c r="Y85" s="43"/>
      <c r="Z85" s="43"/>
      <c r="AA85" s="43"/>
      <c r="AB85" s="41"/>
      <c r="AC85" s="38"/>
      <c r="AD85" s="38"/>
      <c r="AE85" s="38" t="s">
        <v>173</v>
      </c>
      <c r="AF85" s="38"/>
      <c r="AG85" s="38"/>
      <c r="AH85" s="38"/>
      <c r="AI85" s="38"/>
      <c r="AJ85" s="38"/>
      <c r="AK85" s="38"/>
      <c r="AL85" s="44"/>
      <c r="AM85" s="40"/>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t="s">
        <v>306</v>
      </c>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row>
    <row r="86" spans="1:158" s="10" customFormat="1" ht="18.3">
      <c r="A86" s="19">
        <v>84</v>
      </c>
      <c r="B86" s="10" t="s">
        <v>119</v>
      </c>
      <c r="C86" s="59" t="s">
        <v>307</v>
      </c>
      <c r="D86" s="38"/>
      <c r="E86" s="38" t="s">
        <v>308</v>
      </c>
      <c r="F86" s="38" t="s">
        <v>86</v>
      </c>
      <c r="G86" s="40"/>
      <c r="H86" s="39">
        <v>30</v>
      </c>
      <c r="I86" s="70"/>
      <c r="J86" s="70"/>
      <c r="K86" s="70"/>
      <c r="L86" s="70"/>
      <c r="M86" s="70"/>
      <c r="N86" s="70"/>
      <c r="O86" s="38"/>
      <c r="P86" s="38"/>
      <c r="Q86" s="38"/>
      <c r="R86" s="40">
        <v>500</v>
      </c>
      <c r="S86" s="38" t="s">
        <v>176</v>
      </c>
      <c r="T86" s="38"/>
      <c r="U86" s="38"/>
      <c r="V86" s="38"/>
      <c r="W86" s="41"/>
      <c r="X86" s="42"/>
      <c r="Y86" s="43"/>
      <c r="Z86" s="43"/>
      <c r="AA86" s="43"/>
      <c r="AB86" s="41"/>
      <c r="AC86" s="38"/>
      <c r="AD86" s="38"/>
      <c r="AE86" s="38" t="s">
        <v>309</v>
      </c>
      <c r="AF86" s="38"/>
      <c r="AG86" s="38"/>
      <c r="AH86" s="38"/>
      <c r="AI86" s="38"/>
      <c r="AJ86" s="38"/>
      <c r="AK86" s="38"/>
      <c r="AL86" s="44">
        <v>10500</v>
      </c>
      <c r="AM86" s="40"/>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row>
    <row r="87" spans="1:158" s="10" customFormat="1" ht="18.3">
      <c r="A87" s="19">
        <v>85</v>
      </c>
      <c r="B87" s="10" t="s">
        <v>119</v>
      </c>
      <c r="C87" s="59" t="s">
        <v>311</v>
      </c>
      <c r="D87" s="38"/>
      <c r="E87" s="38" t="s">
        <v>310</v>
      </c>
      <c r="F87" s="38" t="s">
        <v>86</v>
      </c>
      <c r="G87" s="40"/>
      <c r="H87" s="39">
        <v>56</v>
      </c>
      <c r="I87" s="70"/>
      <c r="J87" s="70"/>
      <c r="K87" s="70"/>
      <c r="L87" s="70"/>
      <c r="M87" s="70"/>
      <c r="N87" s="70"/>
      <c r="O87" s="38"/>
      <c r="P87" s="38"/>
      <c r="Q87" s="38"/>
      <c r="R87" s="40">
        <v>2000</v>
      </c>
      <c r="S87" s="38"/>
      <c r="T87" s="38"/>
      <c r="U87" s="38"/>
      <c r="V87" s="38"/>
      <c r="W87" s="41">
        <v>0.7</v>
      </c>
      <c r="X87" s="42"/>
      <c r="Y87" s="43"/>
      <c r="Z87" s="43"/>
      <c r="AA87" s="43"/>
      <c r="AB87" s="41"/>
      <c r="AC87" s="38"/>
      <c r="AD87" s="38"/>
      <c r="AE87" s="38" t="s">
        <v>173</v>
      </c>
      <c r="AF87" s="38"/>
      <c r="AG87" s="38"/>
      <c r="AH87" s="38"/>
      <c r="AI87" s="38"/>
      <c r="AJ87" s="38"/>
      <c r="AK87" s="38"/>
      <c r="AL87" s="44"/>
      <c r="AM87" s="40"/>
      <c r="AN87" s="38"/>
      <c r="AO87" s="38"/>
      <c r="AP87" s="38"/>
      <c r="AQ87" s="38"/>
      <c r="AR87" s="38"/>
      <c r="AS87" s="38"/>
      <c r="AT87" s="38"/>
      <c r="AU87" s="38"/>
      <c r="AV87" s="38"/>
      <c r="AW87" s="38"/>
      <c r="AX87" s="38"/>
      <c r="AY87" s="38"/>
      <c r="AZ87" s="38"/>
      <c r="BA87" s="38"/>
      <c r="BB87" s="38"/>
      <c r="BC87" s="38"/>
      <c r="BD87" s="38"/>
      <c r="BE87" s="38"/>
      <c r="BF87" s="38"/>
      <c r="BG87" s="38"/>
      <c r="BH87" s="38"/>
      <c r="BI87" s="38"/>
      <c r="BJ87" s="38"/>
      <c r="BK87" s="38"/>
      <c r="BL87" s="38"/>
      <c r="BM87" s="38"/>
      <c r="BN87" s="38"/>
      <c r="BO87" s="38"/>
      <c r="BP87" s="38"/>
      <c r="BQ87" s="38"/>
      <c r="BR87" s="38"/>
      <c r="BS87" s="38"/>
      <c r="BT87" s="38"/>
      <c r="BU87" s="38"/>
      <c r="BV87" s="38"/>
      <c r="BW87" s="38"/>
      <c r="BX87" s="38"/>
      <c r="BY87" s="38"/>
      <c r="BZ87" s="38"/>
      <c r="CA87" s="38"/>
      <c r="CB87" s="38"/>
      <c r="CC87" s="38"/>
      <c r="CD87" s="38"/>
      <c r="CE87" s="38"/>
      <c r="CF87" s="38"/>
      <c r="CG87" s="38"/>
      <c r="CH87" s="38"/>
      <c r="CI87" s="38"/>
      <c r="CJ87" s="38"/>
      <c r="CK87" s="38"/>
      <c r="CL87" s="38"/>
      <c r="CM87" s="38"/>
      <c r="CN87" s="38"/>
      <c r="CO87" s="38"/>
      <c r="CP87" s="38"/>
      <c r="CQ87" s="38"/>
      <c r="CR87" s="38"/>
      <c r="CS87" s="38"/>
      <c r="CT87" s="38"/>
      <c r="CU87" s="38"/>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row>
    <row r="88" spans="1:158" s="10" customFormat="1" ht="18.3">
      <c r="A88" s="18">
        <v>86</v>
      </c>
      <c r="B88" s="10" t="s">
        <v>119</v>
      </c>
      <c r="C88" s="59" t="s">
        <v>312</v>
      </c>
      <c r="D88" s="38"/>
      <c r="E88" s="38" t="s">
        <v>313</v>
      </c>
      <c r="F88" s="38" t="s">
        <v>86</v>
      </c>
      <c r="G88" s="40">
        <v>20</v>
      </c>
      <c r="H88" s="39">
        <v>14</v>
      </c>
      <c r="I88" s="70"/>
      <c r="J88" s="70"/>
      <c r="K88" s="70">
        <v>30</v>
      </c>
      <c r="L88" s="70"/>
      <c r="M88" s="70">
        <v>70</v>
      </c>
      <c r="N88" s="70"/>
      <c r="O88" s="38"/>
      <c r="P88" s="38"/>
      <c r="Q88" s="38"/>
      <c r="R88" s="40">
        <v>260</v>
      </c>
      <c r="S88" s="38" t="s">
        <v>176</v>
      </c>
      <c r="T88" s="38"/>
      <c r="U88" s="38"/>
      <c r="V88" s="38"/>
      <c r="W88" s="41"/>
      <c r="X88" s="42"/>
      <c r="Y88" s="43"/>
      <c r="Z88" s="43"/>
      <c r="AA88" s="43"/>
      <c r="AB88" s="41"/>
      <c r="AC88" s="38"/>
      <c r="AD88" s="38"/>
      <c r="AE88" s="38" t="s">
        <v>57</v>
      </c>
      <c r="AF88" s="38"/>
      <c r="AG88" s="38"/>
      <c r="AH88" s="38"/>
      <c r="AI88" s="38"/>
      <c r="AJ88" s="38"/>
      <c r="AK88" s="38"/>
      <c r="AL88" s="44"/>
      <c r="AM88" s="40"/>
      <c r="AN88" s="38"/>
      <c r="AO88" s="38"/>
      <c r="AP88" s="38"/>
      <c r="AQ88" s="38"/>
      <c r="AR88" s="38"/>
      <c r="AS88" s="38"/>
      <c r="AT88" s="38"/>
      <c r="AU88" s="38"/>
      <c r="AV88" s="38"/>
      <c r="AW88" s="38"/>
      <c r="AX88" s="38"/>
      <c r="AY88" s="38"/>
      <c r="AZ88" s="38"/>
      <c r="BA88" s="38"/>
      <c r="BB88" s="38"/>
      <c r="BC88" s="38"/>
      <c r="BD88" s="38"/>
      <c r="BE88" s="38"/>
      <c r="BF88" s="38"/>
      <c r="BG88" s="38"/>
      <c r="BH88" s="38"/>
      <c r="BI88" s="38"/>
      <c r="BJ88" s="38"/>
      <c r="BK88" s="38"/>
      <c r="BL88" s="38"/>
      <c r="BM88" s="38"/>
      <c r="BN88" s="38"/>
      <c r="BO88" s="38"/>
      <c r="BP88" s="38"/>
      <c r="BQ88" s="38"/>
      <c r="BR88" s="38"/>
      <c r="BS88" s="38"/>
      <c r="BT88" s="38"/>
      <c r="BU88" s="38"/>
      <c r="BV88" s="38"/>
      <c r="BW88" s="38"/>
      <c r="BX88" s="38"/>
      <c r="BY88" s="38"/>
      <c r="BZ88" s="38"/>
      <c r="CA88" s="38"/>
      <c r="CB88" s="38"/>
      <c r="CC88" s="38"/>
      <c r="CD88" s="38"/>
      <c r="CE88" s="38"/>
      <c r="CF88" s="38"/>
      <c r="CG88" s="38"/>
      <c r="CH88" s="38"/>
      <c r="CI88" s="38"/>
      <c r="CJ88" s="38"/>
      <c r="CK88" s="38"/>
      <c r="CL88" s="38"/>
      <c r="CM88" s="38"/>
      <c r="CN88" s="38"/>
      <c r="CO88" s="38"/>
      <c r="CP88" s="38"/>
      <c r="CQ88" s="38"/>
      <c r="CR88" s="38"/>
      <c r="CS88" s="38"/>
      <c r="CT88" s="38"/>
      <c r="CU88" s="38"/>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row>
    <row r="89" spans="1:158" s="10" customFormat="1" ht="18.3">
      <c r="A89" s="19">
        <v>87</v>
      </c>
      <c r="B89" s="10" t="s">
        <v>119</v>
      </c>
      <c r="C89" s="59" t="s">
        <v>314</v>
      </c>
      <c r="D89" s="38"/>
      <c r="E89" s="38" t="s">
        <v>315</v>
      </c>
      <c r="F89" s="38" t="s">
        <v>86</v>
      </c>
      <c r="G89" s="40"/>
      <c r="H89" s="39">
        <v>1</v>
      </c>
      <c r="I89" s="70"/>
      <c r="J89" s="70"/>
      <c r="K89" s="70"/>
      <c r="L89" s="70"/>
      <c r="M89" s="70"/>
      <c r="N89" s="70"/>
      <c r="O89" s="38"/>
      <c r="P89" s="38"/>
      <c r="Q89" s="38"/>
      <c r="R89" s="40" t="s">
        <v>211</v>
      </c>
      <c r="S89" s="38" t="s">
        <v>176</v>
      </c>
      <c r="T89" s="38"/>
      <c r="U89" s="38"/>
      <c r="V89" s="38"/>
      <c r="W89" s="41"/>
      <c r="X89" s="42"/>
      <c r="Y89" s="43"/>
      <c r="Z89" s="43"/>
      <c r="AA89" s="43"/>
      <c r="AB89" s="41"/>
      <c r="AC89" s="38"/>
      <c r="AD89" s="38"/>
      <c r="AE89" s="38" t="s">
        <v>57</v>
      </c>
      <c r="AF89" s="38"/>
      <c r="AG89" s="38"/>
      <c r="AH89" s="38"/>
      <c r="AI89" s="38"/>
      <c r="AJ89" s="38"/>
      <c r="AK89" s="38"/>
      <c r="AL89" s="44">
        <v>220</v>
      </c>
      <c r="AM89" s="40">
        <v>50</v>
      </c>
      <c r="AN89" s="38"/>
      <c r="AO89" s="38"/>
      <c r="AP89" s="38"/>
      <c r="AQ89" s="38"/>
      <c r="AR89" s="38"/>
      <c r="AS89" s="38"/>
      <c r="AT89" s="38"/>
      <c r="AU89" s="38"/>
      <c r="AV89" s="38"/>
      <c r="AW89" s="38"/>
      <c r="AX89" s="38"/>
      <c r="AY89" s="38"/>
      <c r="AZ89" s="38"/>
      <c r="BA89" s="38"/>
      <c r="BB89" s="38"/>
      <c r="BC89" s="38"/>
      <c r="BD89" s="38"/>
      <c r="BE89" s="38"/>
      <c r="BF89" s="38"/>
      <c r="BG89" s="38"/>
      <c r="BH89" s="38"/>
      <c r="BI89" s="38"/>
      <c r="BJ89" s="38"/>
      <c r="BK89" s="38"/>
      <c r="BL89" s="38"/>
      <c r="BM89" s="38"/>
      <c r="BN89" s="38"/>
      <c r="BO89" s="38"/>
      <c r="BP89" s="38"/>
      <c r="BQ89" s="38"/>
      <c r="BR89" s="38"/>
      <c r="BS89" s="38"/>
      <c r="BT89" s="38"/>
      <c r="BU89" s="38"/>
      <c r="BV89" s="38"/>
      <c r="BW89" s="38"/>
      <c r="BX89" s="38"/>
      <c r="BY89" s="38"/>
      <c r="BZ89" s="38"/>
      <c r="CA89" s="38"/>
      <c r="CB89" s="38"/>
      <c r="CC89" s="38"/>
      <c r="CD89" s="38"/>
      <c r="CE89" s="38"/>
      <c r="CF89" s="38"/>
      <c r="CG89" s="38"/>
      <c r="CH89" s="38"/>
      <c r="CI89" s="38"/>
      <c r="CJ89" s="38"/>
      <c r="CK89" s="38"/>
      <c r="CL89" s="38"/>
      <c r="CM89" s="38"/>
      <c r="CN89" s="38"/>
      <c r="CO89" s="38"/>
      <c r="CP89" s="38"/>
      <c r="CQ89" s="38"/>
      <c r="CR89" s="38"/>
      <c r="CS89" s="38"/>
      <c r="CT89" s="38"/>
      <c r="CU89" s="38"/>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row>
    <row r="90" spans="1:158" s="10" customFormat="1" ht="18.3">
      <c r="A90" s="19">
        <v>88</v>
      </c>
      <c r="B90" s="10" t="s">
        <v>119</v>
      </c>
      <c r="C90" s="59" t="s">
        <v>316</v>
      </c>
      <c r="D90" s="38"/>
      <c r="E90" s="38" t="s">
        <v>85</v>
      </c>
      <c r="F90" s="38" t="s">
        <v>86</v>
      </c>
      <c r="G90" s="40"/>
      <c r="H90" s="39"/>
      <c r="I90" s="70"/>
      <c r="J90" s="70"/>
      <c r="K90" s="70"/>
      <c r="L90" s="70"/>
      <c r="M90" s="70"/>
      <c r="N90" s="70"/>
      <c r="O90" s="38"/>
      <c r="P90" s="38"/>
      <c r="Q90" s="38"/>
      <c r="R90" s="40"/>
      <c r="S90" s="38"/>
      <c r="T90" s="38"/>
      <c r="U90" s="38"/>
      <c r="V90" s="38"/>
      <c r="W90" s="41"/>
      <c r="X90" s="42"/>
      <c r="Y90" s="43"/>
      <c r="Z90" s="43"/>
      <c r="AA90" s="43"/>
      <c r="AB90" s="41"/>
      <c r="AC90" s="38"/>
      <c r="AD90" s="38"/>
      <c r="AE90" s="38" t="s">
        <v>173</v>
      </c>
      <c r="AF90" s="38"/>
      <c r="AG90" s="38"/>
      <c r="AH90" s="38"/>
      <c r="AI90" s="48">
        <v>90000000</v>
      </c>
      <c r="AJ90" s="38"/>
      <c r="AK90" s="38"/>
      <c r="AL90" s="44">
        <v>2250</v>
      </c>
      <c r="AM90" s="40">
        <v>825</v>
      </c>
      <c r="AN90" s="38"/>
      <c r="AO90" s="38"/>
      <c r="AP90" s="38"/>
      <c r="AQ90" s="38"/>
      <c r="AR90" s="38"/>
      <c r="AS90" s="38"/>
      <c r="AT90" s="38"/>
      <c r="AU90" s="38"/>
      <c r="AV90" s="38"/>
      <c r="AW90" s="38"/>
      <c r="AX90" s="38"/>
      <c r="AY90" s="38"/>
      <c r="AZ90" s="38"/>
      <c r="BA90" s="38"/>
      <c r="BB90" s="38"/>
      <c r="BC90" s="38"/>
      <c r="BD90" s="38"/>
      <c r="BE90" s="38"/>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c r="CD90" s="38"/>
      <c r="CE90" s="38"/>
      <c r="CF90" s="38"/>
      <c r="CG90" s="38"/>
      <c r="CH90" s="38"/>
      <c r="CI90" s="38"/>
      <c r="CJ90" s="38"/>
      <c r="CK90" s="38"/>
      <c r="CL90" s="38"/>
      <c r="CM90" s="38"/>
      <c r="CN90" s="38"/>
      <c r="CO90" s="38"/>
      <c r="CP90" s="38"/>
      <c r="CQ90" s="38"/>
      <c r="CR90" s="38"/>
      <c r="CS90" s="38"/>
      <c r="CT90" s="38"/>
      <c r="CU90" s="38"/>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row>
    <row r="91" spans="1:158" s="10" customFormat="1" ht="18.3">
      <c r="A91" s="19">
        <v>89</v>
      </c>
      <c r="B91" s="10" t="s">
        <v>119</v>
      </c>
      <c r="C91" s="59" t="s">
        <v>317</v>
      </c>
      <c r="D91" s="38"/>
      <c r="E91" s="38" t="s">
        <v>318</v>
      </c>
      <c r="F91" s="38" t="s">
        <v>86</v>
      </c>
      <c r="G91" s="40"/>
      <c r="H91" s="39">
        <v>2.4</v>
      </c>
      <c r="I91" s="70"/>
      <c r="J91" s="70"/>
      <c r="K91" s="70"/>
      <c r="L91" s="70"/>
      <c r="M91" s="70"/>
      <c r="N91" s="70"/>
      <c r="O91" s="38"/>
      <c r="P91" s="38"/>
      <c r="Q91" s="38"/>
      <c r="R91" s="40">
        <v>800</v>
      </c>
      <c r="S91" s="38"/>
      <c r="T91" s="38"/>
      <c r="U91" s="38"/>
      <c r="V91" s="38"/>
      <c r="W91" s="41"/>
      <c r="X91" s="42"/>
      <c r="Y91" s="43"/>
      <c r="Z91" s="43"/>
      <c r="AA91" s="43"/>
      <c r="AB91" s="41"/>
      <c r="AC91" s="38"/>
      <c r="AD91" s="38"/>
      <c r="AE91" s="38"/>
      <c r="AF91" s="38"/>
      <c r="AG91" s="38"/>
      <c r="AH91" s="38"/>
      <c r="AI91" s="38"/>
      <c r="AJ91" s="38"/>
      <c r="AK91" s="38"/>
      <c r="AL91" s="44"/>
      <c r="AM91" s="40"/>
      <c r="AN91" s="38"/>
      <c r="AO91" s="38"/>
      <c r="AP91" s="38"/>
      <c r="AQ91" s="38"/>
      <c r="AR91" s="38"/>
      <c r="AS91" s="38"/>
      <c r="AT91" s="38"/>
      <c r="AU91" s="38"/>
      <c r="AV91" s="38"/>
      <c r="AW91" s="38"/>
      <c r="AX91" s="38"/>
      <c r="AY91" s="38"/>
      <c r="AZ91" s="38"/>
      <c r="BA91" s="38"/>
      <c r="BB91" s="38"/>
      <c r="BC91" s="38"/>
      <c r="BD91" s="38"/>
      <c r="BE91" s="38"/>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c r="CD91" s="38"/>
      <c r="CE91" s="38"/>
      <c r="CF91" s="38"/>
      <c r="CG91" s="38"/>
      <c r="CH91" s="38"/>
      <c r="CI91" s="38"/>
      <c r="CJ91" s="38"/>
      <c r="CK91" s="38"/>
      <c r="CL91" s="38"/>
      <c r="CM91" s="38"/>
      <c r="CN91" s="38"/>
      <c r="CO91" s="38"/>
      <c r="CP91" s="38"/>
      <c r="CQ91" s="38"/>
      <c r="CR91" s="38"/>
      <c r="CS91" s="38"/>
      <c r="CT91" s="38"/>
      <c r="CU91" s="38"/>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row>
    <row r="92" spans="1:158" s="10" customFormat="1" ht="18.3">
      <c r="A92" s="19">
        <v>90</v>
      </c>
      <c r="B92" s="10" t="s">
        <v>119</v>
      </c>
      <c r="C92" s="59" t="s">
        <v>319</v>
      </c>
      <c r="D92" s="38"/>
      <c r="E92" s="38" t="s">
        <v>320</v>
      </c>
      <c r="F92" s="38" t="s">
        <v>86</v>
      </c>
      <c r="G92" s="40"/>
      <c r="H92" s="39"/>
      <c r="I92" s="70"/>
      <c r="J92" s="70"/>
      <c r="K92" s="70"/>
      <c r="L92" s="70"/>
      <c r="M92" s="70"/>
      <c r="N92" s="70"/>
      <c r="O92" s="38"/>
      <c r="P92" s="38"/>
      <c r="Q92" s="38"/>
      <c r="R92" s="40"/>
      <c r="S92" s="38"/>
      <c r="T92" s="38"/>
      <c r="U92" s="38"/>
      <c r="V92" s="38"/>
      <c r="W92" s="41"/>
      <c r="X92" s="42"/>
      <c r="Y92" s="43"/>
      <c r="Z92" s="43"/>
      <c r="AA92" s="43"/>
      <c r="AB92" s="41"/>
      <c r="AC92" s="38"/>
      <c r="AD92" s="38"/>
      <c r="AE92" s="38"/>
      <c r="AF92" s="38"/>
      <c r="AG92" s="38"/>
      <c r="AH92" s="38"/>
      <c r="AI92" s="38"/>
      <c r="AJ92" s="38"/>
      <c r="AK92" s="38"/>
      <c r="AL92" s="44"/>
      <c r="AM92" s="40"/>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row>
    <row r="93" spans="1:158" s="10" customFormat="1" ht="18.3">
      <c r="A93" s="18">
        <v>91</v>
      </c>
      <c r="B93" s="10" t="s">
        <v>119</v>
      </c>
      <c r="C93" s="59" t="s">
        <v>321</v>
      </c>
      <c r="D93" s="38"/>
      <c r="E93" s="38" t="s">
        <v>322</v>
      </c>
      <c r="F93" s="38" t="s">
        <v>86</v>
      </c>
      <c r="G93" s="40"/>
      <c r="H93" s="39"/>
      <c r="I93" s="70"/>
      <c r="J93" s="70"/>
      <c r="K93" s="70"/>
      <c r="L93" s="70"/>
      <c r="M93" s="70"/>
      <c r="N93" s="70"/>
      <c r="O93" s="38"/>
      <c r="P93" s="38"/>
      <c r="Q93" s="38"/>
      <c r="R93" s="40"/>
      <c r="S93" s="38" t="s">
        <v>176</v>
      </c>
      <c r="T93" s="38"/>
      <c r="U93" s="38"/>
      <c r="V93" s="38"/>
      <c r="W93" s="41"/>
      <c r="X93" s="42"/>
      <c r="Y93" s="43"/>
      <c r="Z93" s="43"/>
      <c r="AA93" s="43"/>
      <c r="AB93" s="41"/>
      <c r="AC93" s="38"/>
      <c r="AD93" s="38"/>
      <c r="AE93" s="38"/>
      <c r="AF93" s="38"/>
      <c r="AG93" s="38"/>
      <c r="AH93" s="38"/>
      <c r="AI93" s="45">
        <v>1600000</v>
      </c>
      <c r="AJ93" s="38"/>
      <c r="AK93" s="38"/>
      <c r="AL93" s="44"/>
      <c r="AM93" s="40"/>
      <c r="AN93" s="38"/>
      <c r="AO93" s="38"/>
      <c r="AP93" s="38"/>
      <c r="AQ93" s="38"/>
      <c r="AR93" s="38"/>
      <c r="AS93" s="38"/>
      <c r="AT93" s="38"/>
      <c r="AU93" s="38"/>
      <c r="AV93" s="38"/>
      <c r="AW93" s="38"/>
      <c r="AX93" s="38"/>
      <c r="AY93" s="38"/>
      <c r="AZ93" s="38"/>
      <c r="BA93" s="38"/>
      <c r="BB93" s="38"/>
      <c r="BC93" s="38"/>
      <c r="BD93" s="38"/>
      <c r="BE93" s="38"/>
      <c r="BF93" s="38"/>
      <c r="BG93" s="38"/>
      <c r="BH93" s="38"/>
      <c r="BI93" s="38"/>
      <c r="BJ93" s="38"/>
      <c r="BK93" s="38"/>
      <c r="BL93" s="38"/>
      <c r="BM93" s="38"/>
      <c r="BN93" s="38"/>
      <c r="BO93" s="38"/>
      <c r="BP93" s="38"/>
      <c r="BQ93" s="38"/>
      <c r="BR93" s="38"/>
      <c r="BS93" s="38"/>
      <c r="BT93" s="38"/>
      <c r="BU93" s="38"/>
      <c r="BV93" s="38"/>
      <c r="BW93" s="38"/>
      <c r="BX93" s="38"/>
      <c r="BY93" s="38"/>
      <c r="BZ93" s="38"/>
      <c r="CA93" s="38"/>
      <c r="CB93" s="38"/>
      <c r="CC93" s="38"/>
      <c r="CD93" s="38"/>
      <c r="CE93" s="38"/>
      <c r="CF93" s="38"/>
      <c r="CG93" s="38"/>
      <c r="CH93" s="38"/>
      <c r="CI93" s="38"/>
      <c r="CJ93" s="38"/>
      <c r="CK93" s="38"/>
      <c r="CL93" s="38"/>
      <c r="CM93" s="38"/>
      <c r="CN93" s="38"/>
      <c r="CO93" s="38"/>
      <c r="CP93" s="38"/>
      <c r="CQ93" s="38"/>
      <c r="CR93" s="38"/>
      <c r="CS93" s="38"/>
      <c r="CT93" s="38"/>
      <c r="CU93" s="38"/>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row>
    <row r="94" spans="1:158" s="10" customFormat="1" ht="18.3">
      <c r="A94" s="19">
        <v>92</v>
      </c>
      <c r="B94" s="10" t="s">
        <v>119</v>
      </c>
      <c r="C94" s="59" t="s">
        <v>323</v>
      </c>
      <c r="D94" s="38"/>
      <c r="E94" s="38" t="s">
        <v>324</v>
      </c>
      <c r="F94" s="38" t="s">
        <v>86</v>
      </c>
      <c r="G94" s="40"/>
      <c r="H94" s="39">
        <v>80</v>
      </c>
      <c r="I94" s="70"/>
      <c r="J94" s="70"/>
      <c r="K94" s="70"/>
      <c r="L94" s="70"/>
      <c r="M94" s="70"/>
      <c r="N94" s="70"/>
      <c r="O94" s="38"/>
      <c r="P94" s="38"/>
      <c r="Q94" s="38"/>
      <c r="R94" s="40"/>
      <c r="S94" s="38"/>
      <c r="T94" s="38"/>
      <c r="U94" s="38"/>
      <c r="V94" s="38"/>
      <c r="W94" s="41"/>
      <c r="X94" s="42"/>
      <c r="Y94" s="43"/>
      <c r="Z94" s="43"/>
      <c r="AA94" s="43"/>
      <c r="AB94" s="41"/>
      <c r="AC94" s="38"/>
      <c r="AD94" s="38"/>
      <c r="AE94" s="38"/>
      <c r="AF94" s="38"/>
      <c r="AG94" s="38"/>
      <c r="AH94" s="38"/>
      <c r="AI94" s="38"/>
      <c r="AJ94" s="38"/>
      <c r="AK94" s="38"/>
      <c r="AL94" s="44">
        <v>70000</v>
      </c>
      <c r="AM94" s="40"/>
      <c r="AN94" s="38"/>
      <c r="AO94" s="38"/>
      <c r="AP94" s="38"/>
      <c r="AQ94" s="38"/>
      <c r="AR94" s="38"/>
      <c r="AS94" s="38"/>
      <c r="AT94" s="38"/>
      <c r="AU94" s="38"/>
      <c r="AV94" s="38"/>
      <c r="AW94" s="38"/>
      <c r="AX94" s="38"/>
      <c r="AY94" s="38"/>
      <c r="AZ94" s="38"/>
      <c r="BA94" s="38"/>
      <c r="BB94" s="38"/>
      <c r="BC94" s="38"/>
      <c r="BD94" s="38"/>
      <c r="BE94" s="38"/>
      <c r="BF94" s="38"/>
      <c r="BG94" s="38"/>
      <c r="BH94" s="38"/>
      <c r="BI94" s="38"/>
      <c r="BJ94" s="38"/>
      <c r="BK94" s="38"/>
      <c r="BL94" s="38"/>
      <c r="BM94" s="38"/>
      <c r="BN94" s="38"/>
      <c r="BO94" s="38"/>
      <c r="BP94" s="38"/>
      <c r="BQ94" s="38"/>
      <c r="BR94" s="38"/>
      <c r="BS94" s="38"/>
      <c r="BT94" s="38"/>
      <c r="BU94" s="38"/>
      <c r="BV94" s="38"/>
      <c r="BW94" s="38"/>
      <c r="BX94" s="38"/>
      <c r="BY94" s="38"/>
      <c r="BZ94" s="38"/>
      <c r="CA94" s="38"/>
      <c r="CB94" s="38"/>
      <c r="CC94" s="38"/>
      <c r="CD94" s="38"/>
      <c r="CE94" s="38"/>
      <c r="CF94" s="38"/>
      <c r="CG94" s="38"/>
      <c r="CH94" s="38"/>
      <c r="CI94" s="38"/>
      <c r="CJ94" s="38"/>
      <c r="CK94" s="38"/>
      <c r="CL94" s="38"/>
      <c r="CM94" s="38"/>
      <c r="CN94" s="38"/>
      <c r="CO94" s="38"/>
      <c r="CP94" s="38"/>
      <c r="CQ94" s="38"/>
      <c r="CR94" s="38"/>
      <c r="CS94" s="38"/>
      <c r="CT94" s="38"/>
      <c r="CU94" s="38"/>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row>
    <row r="95" spans="1:158" s="10" customFormat="1" ht="18.3">
      <c r="A95" s="19">
        <v>93</v>
      </c>
      <c r="B95" s="10" t="s">
        <v>119</v>
      </c>
      <c r="C95" s="59" t="s">
        <v>326</v>
      </c>
      <c r="D95" s="38"/>
      <c r="E95" s="38" t="s">
        <v>325</v>
      </c>
      <c r="F95" s="38" t="s">
        <v>86</v>
      </c>
      <c r="G95" s="40"/>
      <c r="H95" s="39">
        <v>35</v>
      </c>
      <c r="I95" s="70"/>
      <c r="J95" s="70"/>
      <c r="K95" s="70"/>
      <c r="L95" s="70"/>
      <c r="M95" s="70">
        <v>30</v>
      </c>
      <c r="N95" s="70"/>
      <c r="O95" s="38"/>
      <c r="P95" s="38"/>
      <c r="Q95" s="38"/>
      <c r="R95" s="40"/>
      <c r="S95" s="38"/>
      <c r="T95" s="38"/>
      <c r="U95" s="38"/>
      <c r="V95" s="38"/>
      <c r="W95" s="41"/>
      <c r="X95" s="42"/>
      <c r="Y95" s="43"/>
      <c r="Z95" s="43"/>
      <c r="AA95" s="43"/>
      <c r="AB95" s="41"/>
      <c r="AC95" s="38"/>
      <c r="AD95" s="38"/>
      <c r="AE95" s="38"/>
      <c r="AF95" s="38"/>
      <c r="AG95" s="38"/>
      <c r="AH95" s="38"/>
      <c r="AI95" s="45">
        <v>100000000</v>
      </c>
      <c r="AJ95" s="38"/>
      <c r="AK95" s="38"/>
      <c r="AL95" s="44">
        <v>10330</v>
      </c>
      <c r="AM95" s="40"/>
      <c r="AN95" s="38"/>
      <c r="AO95" s="38"/>
      <c r="AP95" s="38"/>
      <c r="AQ95" s="38"/>
      <c r="AR95" s="38"/>
      <c r="AS95" s="38"/>
      <c r="AT95" s="38"/>
      <c r="AU95" s="38"/>
      <c r="AV95" s="38"/>
      <c r="AW95" s="38"/>
      <c r="AX95" s="38"/>
      <c r="AY95" s="38"/>
      <c r="AZ95" s="38"/>
      <c r="BA95" s="38"/>
      <c r="BB95" s="38"/>
      <c r="BC95" s="38"/>
      <c r="BD95" s="38"/>
      <c r="BE95" s="38"/>
      <c r="BF95" s="38"/>
      <c r="BG95" s="38"/>
      <c r="BH95" s="38"/>
      <c r="BI95" s="38"/>
      <c r="BJ95" s="38"/>
      <c r="BK95" s="38"/>
      <c r="BL95" s="38"/>
      <c r="BM95" s="38"/>
      <c r="BN95" s="38"/>
      <c r="BO95" s="38"/>
      <c r="BP95" s="38"/>
      <c r="BQ95" s="38"/>
      <c r="BR95" s="38"/>
      <c r="BS95" s="38"/>
      <c r="BT95" s="38"/>
      <c r="BU95" s="38"/>
      <c r="BV95" s="38"/>
      <c r="BW95" s="38"/>
      <c r="BX95" s="38"/>
      <c r="BY95" s="38"/>
      <c r="BZ95" s="38"/>
      <c r="CA95" s="38"/>
      <c r="CB95" s="38"/>
      <c r="CC95" s="38"/>
      <c r="CD95" s="38"/>
      <c r="CE95" s="38"/>
      <c r="CF95" s="38"/>
      <c r="CG95" s="38"/>
      <c r="CH95" s="38"/>
      <c r="CI95" s="38"/>
      <c r="CJ95" s="38"/>
      <c r="CK95" s="38"/>
      <c r="CL95" s="38"/>
      <c r="CM95" s="38"/>
      <c r="CN95" s="38"/>
      <c r="CO95" s="38"/>
      <c r="CP95" s="38"/>
      <c r="CQ95" s="38"/>
      <c r="CR95" s="38"/>
      <c r="CS95" s="38"/>
      <c r="CT95" s="38"/>
      <c r="CU95" s="38"/>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row>
    <row r="96" spans="1:158" s="10" customFormat="1" ht="18.3">
      <c r="A96" s="19">
        <v>94</v>
      </c>
      <c r="B96" s="10" t="s">
        <v>119</v>
      </c>
      <c r="C96" s="59" t="s">
        <v>327</v>
      </c>
      <c r="D96" s="38"/>
      <c r="E96" s="38" t="s">
        <v>328</v>
      </c>
      <c r="F96" s="38" t="s">
        <v>86</v>
      </c>
      <c r="G96" s="40"/>
      <c r="H96" s="39">
        <v>20</v>
      </c>
      <c r="I96" s="70"/>
      <c r="J96" s="70"/>
      <c r="K96" s="70"/>
      <c r="L96" s="70"/>
      <c r="M96" s="70"/>
      <c r="N96" s="70"/>
      <c r="O96" s="38"/>
      <c r="P96" s="38"/>
      <c r="Q96" s="38"/>
      <c r="R96" s="40"/>
      <c r="S96" s="38" t="s">
        <v>176</v>
      </c>
      <c r="T96" s="38"/>
      <c r="U96" s="38"/>
      <c r="V96" s="38"/>
      <c r="W96" s="41"/>
      <c r="X96" s="42"/>
      <c r="Y96" s="43"/>
      <c r="Z96" s="43"/>
      <c r="AA96" s="43"/>
      <c r="AB96" s="41"/>
      <c r="AC96" s="38"/>
      <c r="AD96" s="38"/>
      <c r="AE96" s="38"/>
      <c r="AF96" s="38"/>
      <c r="AG96" s="38"/>
      <c r="AH96" s="38"/>
      <c r="AI96" s="38"/>
      <c r="AJ96" s="38"/>
      <c r="AK96" s="38"/>
      <c r="AL96" s="44"/>
      <c r="AM96" s="40"/>
      <c r="AN96" s="38"/>
      <c r="AO96" s="38"/>
      <c r="AP96" s="38"/>
      <c r="AQ96" s="38"/>
      <c r="AR96" s="38"/>
      <c r="AS96" s="38"/>
      <c r="AT96" s="38"/>
      <c r="AU96" s="38"/>
      <c r="AV96" s="38"/>
      <c r="AW96" s="38"/>
      <c r="AX96" s="38"/>
      <c r="AY96" s="38"/>
      <c r="AZ96" s="38"/>
      <c r="BA96" s="38"/>
      <c r="BB96" s="38"/>
      <c r="BC96" s="38"/>
      <c r="BD96" s="38"/>
      <c r="BE96" s="38"/>
      <c r="BF96" s="38"/>
      <c r="BG96" s="38"/>
      <c r="BH96" s="38"/>
      <c r="BI96" s="38"/>
      <c r="BJ96" s="38"/>
      <c r="BK96" s="38"/>
      <c r="BL96" s="38"/>
      <c r="BM96" s="38"/>
      <c r="BN96" s="38"/>
      <c r="BO96" s="38"/>
      <c r="BP96" s="38"/>
      <c r="BQ96" s="38"/>
      <c r="BR96" s="38"/>
      <c r="BS96" s="38"/>
      <c r="BT96" s="38"/>
      <c r="BU96" s="38"/>
      <c r="BV96" s="38"/>
      <c r="BW96" s="38"/>
      <c r="BX96" s="38"/>
      <c r="BY96" s="38"/>
      <c r="BZ96" s="38"/>
      <c r="CA96" s="38"/>
      <c r="CB96" s="38"/>
      <c r="CC96" s="38"/>
      <c r="CD96" s="38"/>
      <c r="CE96" s="38"/>
      <c r="CF96" s="38"/>
      <c r="CG96" s="38"/>
      <c r="CH96" s="38"/>
      <c r="CI96" s="38"/>
      <c r="CJ96" s="38"/>
      <c r="CK96" s="38"/>
      <c r="CL96" s="38"/>
      <c r="CM96" s="38"/>
      <c r="CN96" s="38"/>
      <c r="CO96" s="38"/>
      <c r="CP96" s="38"/>
      <c r="CQ96" s="38"/>
      <c r="CR96" s="38"/>
      <c r="CS96" s="38"/>
      <c r="CT96" s="38"/>
      <c r="CU96" s="38"/>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row>
    <row r="97" spans="1:158" s="10" customFormat="1" ht="18.3">
      <c r="A97" s="19">
        <v>95</v>
      </c>
      <c r="B97" s="10" t="s">
        <v>119</v>
      </c>
      <c r="C97" s="59" t="s">
        <v>329</v>
      </c>
      <c r="D97" s="38"/>
      <c r="E97" s="38" t="s">
        <v>330</v>
      </c>
      <c r="F97" s="38" t="s">
        <v>86</v>
      </c>
      <c r="G97" s="40"/>
      <c r="H97" s="39">
        <v>54</v>
      </c>
      <c r="I97" s="70"/>
      <c r="J97" s="70"/>
      <c r="K97" s="70"/>
      <c r="L97" s="70"/>
      <c r="M97" s="70"/>
      <c r="N97" s="70"/>
      <c r="O97" s="38"/>
      <c r="P97" s="38"/>
      <c r="Q97" s="38"/>
      <c r="R97" s="40"/>
      <c r="S97" s="38" t="s">
        <v>176</v>
      </c>
      <c r="T97" s="38"/>
      <c r="U97" s="38"/>
      <c r="V97" s="38"/>
      <c r="W97" s="41"/>
      <c r="X97" s="42">
        <v>60</v>
      </c>
      <c r="Y97" s="43"/>
      <c r="Z97" s="43"/>
      <c r="AA97" s="43"/>
      <c r="AB97" s="41"/>
      <c r="AC97" s="38"/>
      <c r="AD97" s="38"/>
      <c r="AE97" s="38"/>
      <c r="AF97" s="38"/>
      <c r="AG97" s="38"/>
      <c r="AH97" s="38"/>
      <c r="AI97" s="45">
        <v>15000000</v>
      </c>
      <c r="AJ97" s="38"/>
      <c r="AK97" s="38"/>
      <c r="AL97" s="44"/>
      <c r="AM97" s="40"/>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8"/>
      <c r="BU97" s="38"/>
      <c r="BV97" s="38"/>
      <c r="BW97" s="38"/>
      <c r="BX97" s="38"/>
      <c r="BY97" s="38"/>
      <c r="BZ97" s="38"/>
      <c r="CA97" s="38"/>
      <c r="CB97" s="38"/>
      <c r="CC97" s="38"/>
      <c r="CD97" s="38"/>
      <c r="CE97" s="38"/>
      <c r="CF97" s="38"/>
      <c r="CG97" s="38"/>
      <c r="CH97" s="38"/>
      <c r="CI97" s="38"/>
      <c r="CJ97" s="38"/>
      <c r="CK97" s="38"/>
      <c r="CL97" s="38"/>
      <c r="CM97" s="38"/>
      <c r="CN97" s="38"/>
      <c r="CO97" s="38"/>
      <c r="CP97" s="38"/>
      <c r="CQ97" s="38"/>
      <c r="CR97" s="38"/>
      <c r="CS97" s="38"/>
      <c r="CT97" s="38"/>
      <c r="CU97" s="38"/>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row>
    <row r="98" spans="1:158" s="10" customFormat="1" ht="18.3">
      <c r="A98" s="18">
        <v>96</v>
      </c>
      <c r="B98" s="10" t="s">
        <v>119</v>
      </c>
      <c r="C98" s="59" t="s">
        <v>331</v>
      </c>
      <c r="D98" s="38"/>
      <c r="E98" s="38" t="s">
        <v>331</v>
      </c>
      <c r="F98" s="38" t="s">
        <v>86</v>
      </c>
      <c r="G98" s="40"/>
      <c r="H98" s="39"/>
      <c r="I98" s="70"/>
      <c r="J98" s="70"/>
      <c r="K98" s="70"/>
      <c r="L98" s="70"/>
      <c r="M98" s="70"/>
      <c r="N98" s="70"/>
      <c r="O98" s="38"/>
      <c r="P98" s="38"/>
      <c r="Q98" s="38"/>
      <c r="R98" s="40"/>
      <c r="S98" s="38"/>
      <c r="T98" s="38"/>
      <c r="U98" s="38"/>
      <c r="V98" s="38"/>
      <c r="W98" s="41"/>
      <c r="X98" s="42"/>
      <c r="Y98" s="43"/>
      <c r="Z98" s="43"/>
      <c r="AA98" s="43"/>
      <c r="AB98" s="41"/>
      <c r="AC98" s="38"/>
      <c r="AD98" s="38"/>
      <c r="AE98" s="38"/>
      <c r="AF98" s="38"/>
      <c r="AG98" s="38"/>
      <c r="AH98" s="38"/>
      <c r="AI98" s="38"/>
      <c r="AJ98" s="38"/>
      <c r="AK98" s="38"/>
      <c r="AL98" s="44"/>
      <c r="AM98" s="40"/>
      <c r="AN98" s="38"/>
      <c r="AO98" s="38"/>
      <c r="AP98" s="38"/>
      <c r="AQ98" s="38"/>
      <c r="AR98" s="38"/>
      <c r="AS98" s="38"/>
      <c r="AT98" s="38"/>
      <c r="AU98" s="38"/>
      <c r="AV98" s="38"/>
      <c r="AW98" s="38"/>
      <c r="AX98" s="38"/>
      <c r="AY98" s="38"/>
      <c r="AZ98" s="38"/>
      <c r="BA98" s="38"/>
      <c r="BB98" s="38"/>
      <c r="BC98" s="38"/>
      <c r="BD98" s="38"/>
      <c r="BE98" s="38"/>
      <c r="BF98" s="38"/>
      <c r="BG98" s="38"/>
      <c r="BH98" s="38"/>
      <c r="BI98" s="38"/>
      <c r="BJ98" s="38"/>
      <c r="BK98" s="38"/>
      <c r="BL98" s="38"/>
      <c r="BM98" s="38"/>
      <c r="BN98" s="38"/>
      <c r="BO98" s="38"/>
      <c r="BP98" s="38"/>
      <c r="BQ98" s="38"/>
      <c r="BR98" s="38"/>
      <c r="BS98" s="38"/>
      <c r="BT98" s="38"/>
      <c r="BU98" s="38"/>
      <c r="BV98" s="38"/>
      <c r="BW98" s="38"/>
      <c r="BX98" s="38"/>
      <c r="BY98" s="38"/>
      <c r="BZ98" s="38"/>
      <c r="CA98" s="38"/>
      <c r="CB98" s="38"/>
      <c r="CC98" s="38"/>
      <c r="CD98" s="38"/>
      <c r="CE98" s="38"/>
      <c r="CF98" s="38"/>
      <c r="CG98" s="38"/>
      <c r="CH98" s="38"/>
      <c r="CI98" s="38"/>
      <c r="CJ98" s="38"/>
      <c r="CK98" s="38"/>
      <c r="CL98" s="38"/>
      <c r="CM98" s="38"/>
      <c r="CN98" s="38"/>
      <c r="CO98" s="38"/>
      <c r="CP98" s="38"/>
      <c r="CQ98" s="38"/>
      <c r="CR98" s="38"/>
      <c r="CS98" s="38"/>
      <c r="CT98" s="38"/>
      <c r="CU98" s="38"/>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row>
    <row r="99" spans="1:158" s="10" customFormat="1" ht="18.3">
      <c r="A99" s="19">
        <v>97</v>
      </c>
      <c r="B99" s="10" t="s">
        <v>119</v>
      </c>
      <c r="C99" s="59" t="s">
        <v>332</v>
      </c>
      <c r="D99" s="38"/>
      <c r="E99" s="38" t="s">
        <v>333</v>
      </c>
      <c r="F99" s="38" t="s">
        <v>86</v>
      </c>
      <c r="G99" s="40"/>
      <c r="H99" s="39">
        <v>15</v>
      </c>
      <c r="I99" s="70"/>
      <c r="J99" s="70"/>
      <c r="K99" s="70"/>
      <c r="L99" s="70"/>
      <c r="M99" s="70"/>
      <c r="N99" s="70"/>
      <c r="O99" s="38"/>
      <c r="P99" s="38"/>
      <c r="Q99" s="38"/>
      <c r="R99" s="40"/>
      <c r="S99" s="38"/>
      <c r="T99" s="38"/>
      <c r="U99" s="38"/>
      <c r="V99" s="38"/>
      <c r="W99" s="41"/>
      <c r="X99" s="42"/>
      <c r="Y99" s="43"/>
      <c r="Z99" s="43"/>
      <c r="AA99" s="43"/>
      <c r="AB99" s="41"/>
      <c r="AC99" s="38"/>
      <c r="AD99" s="38"/>
      <c r="AE99" s="38"/>
      <c r="AF99" s="38"/>
      <c r="AG99" s="38"/>
      <c r="AH99" s="38"/>
      <c r="AI99" s="45">
        <v>500000000</v>
      </c>
      <c r="AJ99" s="38"/>
      <c r="AK99" s="38"/>
      <c r="AL99" s="44"/>
      <c r="AM99" s="40"/>
      <c r="AN99" s="38"/>
      <c r="AO99" s="38"/>
      <c r="AP99" s="38"/>
      <c r="AQ99" s="38"/>
      <c r="AR99" s="38"/>
      <c r="AS99" s="38"/>
      <c r="AT99" s="38"/>
      <c r="AU99" s="38"/>
      <c r="AV99" s="38"/>
      <c r="AW99" s="38"/>
      <c r="AX99" s="38"/>
      <c r="AY99" s="38"/>
      <c r="AZ99" s="38"/>
      <c r="BA99" s="38"/>
      <c r="BB99" s="38"/>
      <c r="BC99" s="38"/>
      <c r="BD99" s="38"/>
      <c r="BE99" s="38"/>
      <c r="BF99" s="38"/>
      <c r="BG99" s="38"/>
      <c r="BH99" s="38"/>
      <c r="BI99" s="38"/>
      <c r="BJ99" s="38"/>
      <c r="BK99" s="38"/>
      <c r="BL99" s="38"/>
      <c r="BM99" s="38"/>
      <c r="BN99" s="38"/>
      <c r="BO99" s="38"/>
      <c r="BP99" s="38"/>
      <c r="BQ99" s="38"/>
      <c r="BR99" s="38"/>
      <c r="BS99" s="38"/>
      <c r="BT99" s="38"/>
      <c r="BU99" s="38"/>
      <c r="BV99" s="38"/>
      <c r="BW99" s="38"/>
      <c r="BX99" s="38"/>
      <c r="BY99" s="38"/>
      <c r="BZ99" s="38"/>
      <c r="CA99" s="38"/>
      <c r="CB99" s="38"/>
      <c r="CC99" s="38"/>
      <c r="CD99" s="38"/>
      <c r="CE99" s="38"/>
      <c r="CF99" s="38"/>
      <c r="CG99" s="38"/>
      <c r="CH99" s="38"/>
      <c r="CI99" s="38"/>
      <c r="CJ99" s="38"/>
      <c r="CK99" s="38"/>
      <c r="CL99" s="38"/>
      <c r="CM99" s="38"/>
      <c r="CN99" s="38"/>
      <c r="CO99" s="38"/>
      <c r="CP99" s="38"/>
      <c r="CQ99" s="38"/>
      <c r="CR99" s="38"/>
      <c r="CS99" s="38"/>
      <c r="CT99" s="38"/>
      <c r="CU99" s="38"/>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row>
    <row r="100" spans="1:158" s="10" customFormat="1" ht="18.3">
      <c r="A100" s="19">
        <v>98</v>
      </c>
      <c r="B100" s="10" t="s">
        <v>119</v>
      </c>
      <c r="C100" s="59" t="s">
        <v>334</v>
      </c>
      <c r="D100" s="38"/>
      <c r="E100" s="38" t="s">
        <v>374</v>
      </c>
      <c r="F100" s="38" t="s">
        <v>86</v>
      </c>
      <c r="G100" s="40"/>
      <c r="H100" s="39">
        <v>9</v>
      </c>
      <c r="I100" s="70"/>
      <c r="J100" s="70"/>
      <c r="K100" s="70"/>
      <c r="L100" s="70"/>
      <c r="M100" s="70"/>
      <c r="N100" s="70"/>
      <c r="O100" s="38"/>
      <c r="P100" s="38"/>
      <c r="Q100" s="38"/>
      <c r="R100" s="40"/>
      <c r="S100" s="38"/>
      <c r="T100" s="38"/>
      <c r="U100" s="38"/>
      <c r="V100" s="38"/>
      <c r="W100" s="41"/>
      <c r="X100" s="42">
        <v>9</v>
      </c>
      <c r="Y100" s="43"/>
      <c r="Z100" s="43"/>
      <c r="AA100" s="43"/>
      <c r="AB100" s="41"/>
      <c r="AC100" s="38"/>
      <c r="AD100" s="38"/>
      <c r="AE100" s="38"/>
      <c r="AF100" s="38"/>
      <c r="AG100" s="38"/>
      <c r="AH100" s="38"/>
      <c r="AI100" s="38"/>
      <c r="AJ100" s="38"/>
      <c r="AK100" s="38"/>
      <c r="AL100" s="44"/>
      <c r="AM100" s="40"/>
      <c r="AN100" s="38"/>
      <c r="AO100" s="38"/>
      <c r="AP100" s="38"/>
      <c r="AQ100" s="38"/>
      <c r="AR100" s="38"/>
      <c r="AS100" s="38"/>
      <c r="AT100" s="38"/>
      <c r="AU100" s="38"/>
      <c r="AV100" s="38"/>
      <c r="AW100" s="38"/>
      <c r="AX100" s="38"/>
      <c r="AY100" s="38"/>
      <c r="AZ100" s="38"/>
      <c r="BA100" s="38"/>
      <c r="BB100" s="38"/>
      <c r="BC100" s="38"/>
      <c r="BD100" s="38"/>
      <c r="BE100" s="38"/>
      <c r="BF100" s="38"/>
      <c r="BG100" s="38"/>
      <c r="BH100" s="38"/>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8"/>
      <c r="CE100" s="38"/>
      <c r="CF100" s="38"/>
      <c r="CG100" s="38"/>
      <c r="CH100" s="38"/>
      <c r="CI100" s="38"/>
      <c r="CJ100" s="38"/>
      <c r="CK100" s="38"/>
      <c r="CL100" s="38"/>
      <c r="CM100" s="38"/>
      <c r="CN100" s="38"/>
      <c r="CO100" s="38"/>
      <c r="CP100" s="38"/>
      <c r="CQ100" s="38"/>
      <c r="CR100" s="38"/>
      <c r="CS100" s="38"/>
      <c r="CT100" s="38"/>
      <c r="CU100" s="38"/>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row>
    <row r="101" spans="1:158" s="10" customFormat="1" ht="17.7">
      <c r="A101" s="19">
        <v>99</v>
      </c>
      <c r="B101" s="9" t="s">
        <v>153</v>
      </c>
      <c r="C101" s="11" t="s">
        <v>72</v>
      </c>
      <c r="D101" s="49">
        <v>45056</v>
      </c>
      <c r="E101" s="38" t="s">
        <v>73</v>
      </c>
      <c r="F101" s="38" t="s">
        <v>70</v>
      </c>
      <c r="G101" s="40" t="s">
        <v>136</v>
      </c>
      <c r="H101" s="39">
        <v>1</v>
      </c>
      <c r="I101" s="70">
        <v>14</v>
      </c>
      <c r="J101" s="70"/>
      <c r="K101" s="70" t="s">
        <v>57</v>
      </c>
      <c r="L101" s="70"/>
      <c r="M101" s="70">
        <v>24</v>
      </c>
      <c r="N101" s="70"/>
      <c r="O101" s="38" t="s">
        <v>57</v>
      </c>
      <c r="P101" s="38" t="s">
        <v>40</v>
      </c>
      <c r="Q101" s="38" t="s">
        <v>40</v>
      </c>
      <c r="R101" s="40"/>
      <c r="S101" s="38" t="s">
        <v>176</v>
      </c>
      <c r="T101" s="38"/>
      <c r="U101" s="38"/>
      <c r="V101" s="38"/>
      <c r="W101" s="43" t="s">
        <v>126</v>
      </c>
      <c r="X101" s="42"/>
      <c r="Y101" s="43"/>
      <c r="Z101" s="43"/>
      <c r="AA101" s="43"/>
      <c r="AB101" s="50" t="s">
        <v>39</v>
      </c>
      <c r="AC101" s="38"/>
      <c r="AD101" s="38" t="s">
        <v>53</v>
      </c>
      <c r="AE101" s="38"/>
      <c r="AF101" s="51" t="s">
        <v>71</v>
      </c>
      <c r="AG101" s="52"/>
      <c r="AH101" s="52"/>
      <c r="AI101" s="52"/>
      <c r="AJ101" s="52"/>
      <c r="AK101" s="52"/>
      <c r="AL101" s="52">
        <v>4800</v>
      </c>
      <c r="AM101" s="53"/>
      <c r="AN101" s="52"/>
      <c r="AO101" s="52"/>
      <c r="AP101" s="38"/>
      <c r="AQ101" s="38"/>
      <c r="AR101" s="38"/>
      <c r="AS101" s="38"/>
      <c r="AT101" s="38"/>
      <c r="AU101" s="38"/>
      <c r="AV101" s="38"/>
      <c r="AW101" s="38"/>
      <c r="AX101" s="38"/>
      <c r="AY101" s="38"/>
      <c r="AZ101" s="38"/>
      <c r="BA101" s="38"/>
      <c r="BB101" s="38"/>
      <c r="BC101" s="38"/>
      <c r="BD101" s="38"/>
      <c r="BE101" s="38"/>
      <c r="BF101" s="38"/>
      <c r="BG101" s="38"/>
      <c r="BH101" s="38"/>
      <c r="BI101" s="38"/>
      <c r="BJ101" s="38"/>
      <c r="BK101" s="38"/>
      <c r="BL101" s="38"/>
      <c r="BM101" s="38"/>
      <c r="BN101" s="38"/>
      <c r="BO101" s="38"/>
      <c r="BP101" s="38"/>
      <c r="BQ101" s="38"/>
      <c r="BR101" s="38"/>
      <c r="BS101" s="38"/>
      <c r="BT101" s="38"/>
      <c r="BU101" s="38"/>
      <c r="BV101" s="38"/>
      <c r="BW101" s="38"/>
      <c r="BX101" s="38"/>
      <c r="BY101" s="38"/>
      <c r="BZ101" s="38"/>
      <c r="CA101" s="38"/>
      <c r="CB101" s="38"/>
      <c r="CC101" s="38"/>
      <c r="CD101" s="38"/>
      <c r="CE101" s="38"/>
      <c r="CF101" s="38"/>
      <c r="CG101" s="38"/>
      <c r="CH101" s="38"/>
      <c r="CI101" s="38"/>
      <c r="CJ101" s="38"/>
      <c r="CK101" s="38"/>
      <c r="CL101" s="38"/>
      <c r="CM101" s="38"/>
      <c r="CN101" s="38"/>
      <c r="CO101" s="38"/>
      <c r="CP101" s="38"/>
      <c r="CQ101" s="38"/>
      <c r="CR101" s="38"/>
      <c r="CS101" s="38"/>
      <c r="CT101" s="38"/>
      <c r="CU101" s="38"/>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row>
    <row r="102" spans="1:158" s="10" customFormat="1" ht="17.7">
      <c r="A102" s="19">
        <v>100</v>
      </c>
      <c r="B102" s="9" t="s">
        <v>119</v>
      </c>
      <c r="C102" s="11" t="s">
        <v>248</v>
      </c>
      <c r="D102" s="49"/>
      <c r="E102" s="38" t="s">
        <v>231</v>
      </c>
      <c r="F102" s="38" t="s">
        <v>70</v>
      </c>
      <c r="G102" s="40"/>
      <c r="H102" s="39">
        <v>21</v>
      </c>
      <c r="I102" s="70"/>
      <c r="J102" s="70"/>
      <c r="K102" s="70"/>
      <c r="L102" s="70"/>
      <c r="M102" s="70"/>
      <c r="N102" s="70"/>
      <c r="O102" s="38"/>
      <c r="P102" s="38"/>
      <c r="Q102" s="38" t="s">
        <v>39</v>
      </c>
      <c r="R102" s="40">
        <v>250</v>
      </c>
      <c r="S102" s="38"/>
      <c r="T102" s="38"/>
      <c r="U102" s="38"/>
      <c r="V102" s="38"/>
      <c r="W102" s="43"/>
      <c r="X102" s="42" t="s">
        <v>233</v>
      </c>
      <c r="Y102" s="43"/>
      <c r="Z102" s="43"/>
      <c r="AA102" s="43"/>
      <c r="AB102" s="50"/>
      <c r="AC102" s="38"/>
      <c r="AD102" s="38" t="s">
        <v>249</v>
      </c>
      <c r="AE102" s="38" t="s">
        <v>250</v>
      </c>
      <c r="AF102" s="51"/>
      <c r="AG102" s="52" t="s">
        <v>251</v>
      </c>
      <c r="AH102" s="52"/>
      <c r="AI102" s="52"/>
      <c r="AJ102" s="52"/>
      <c r="AK102" s="52"/>
      <c r="AL102" s="52"/>
      <c r="AM102" s="53"/>
      <c r="AN102" s="52"/>
      <c r="AO102" s="52"/>
      <c r="AP102" s="38"/>
      <c r="AQ102" s="38"/>
      <c r="AR102" s="38"/>
      <c r="AS102" s="38"/>
      <c r="AT102" s="38"/>
      <c r="AU102" s="38"/>
      <c r="AV102" s="38"/>
      <c r="AW102" s="38"/>
      <c r="AX102" s="38"/>
      <c r="AY102" s="38"/>
      <c r="AZ102" s="38"/>
      <c r="BA102" s="38"/>
      <c r="BB102" s="38"/>
      <c r="BC102" s="38"/>
      <c r="BD102" s="38"/>
      <c r="BE102" s="38"/>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c r="CD102" s="38"/>
      <c r="CE102" s="38"/>
      <c r="CF102" s="38"/>
      <c r="CG102" s="38"/>
      <c r="CH102" s="38"/>
      <c r="CI102" s="38"/>
      <c r="CJ102" s="38"/>
      <c r="CK102" s="38"/>
      <c r="CL102" s="38"/>
      <c r="CM102" s="38"/>
      <c r="CN102" s="38"/>
      <c r="CO102" s="38"/>
      <c r="CP102" s="38"/>
      <c r="CQ102" s="38"/>
      <c r="CR102" s="38"/>
      <c r="CS102" s="38"/>
      <c r="CT102" s="38"/>
      <c r="CU102" s="38"/>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row>
    <row r="103" spans="1:158" s="10" customFormat="1" ht="18.3">
      <c r="A103" s="18">
        <v>101</v>
      </c>
      <c r="B103" s="10" t="s">
        <v>119</v>
      </c>
      <c r="C103" s="59" t="s">
        <v>252</v>
      </c>
      <c r="D103" s="38"/>
      <c r="E103" s="38" t="s">
        <v>253</v>
      </c>
      <c r="F103" s="38" t="s">
        <v>70</v>
      </c>
      <c r="G103" s="40"/>
      <c r="H103" s="39">
        <v>20</v>
      </c>
      <c r="I103" s="70"/>
      <c r="J103" s="70"/>
      <c r="K103" s="70"/>
      <c r="L103" s="70"/>
      <c r="M103" s="70"/>
      <c r="N103" s="70"/>
      <c r="O103" s="38"/>
      <c r="P103" s="38"/>
      <c r="Q103" s="38"/>
      <c r="R103" s="40"/>
      <c r="S103" s="38"/>
      <c r="T103" s="38"/>
      <c r="U103" s="38"/>
      <c r="V103" s="38"/>
      <c r="W103" s="41"/>
      <c r="X103" s="42" t="s">
        <v>218</v>
      </c>
      <c r="Y103" s="43"/>
      <c r="Z103" s="43"/>
      <c r="AA103" s="43"/>
      <c r="AB103" s="41"/>
      <c r="AC103" s="38"/>
      <c r="AD103" s="38"/>
      <c r="AE103" s="38" t="s">
        <v>254</v>
      </c>
      <c r="AF103" s="38"/>
      <c r="AG103" s="38"/>
      <c r="AH103" s="38"/>
      <c r="AI103" s="38"/>
      <c r="AJ103" s="38"/>
      <c r="AK103" s="38"/>
      <c r="AL103" s="38"/>
      <c r="AM103" s="40"/>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8"/>
      <c r="BM103" s="38"/>
      <c r="BN103" s="38"/>
      <c r="BO103" s="38"/>
      <c r="BP103" s="38"/>
      <c r="BQ103" s="38"/>
      <c r="BR103" s="38"/>
      <c r="BS103" s="38"/>
      <c r="BT103" s="38"/>
      <c r="BU103" s="38"/>
      <c r="BV103" s="38"/>
      <c r="BW103" s="38"/>
      <c r="BX103" s="38"/>
      <c r="BY103" s="38"/>
      <c r="BZ103" s="38"/>
      <c r="CA103" s="38"/>
      <c r="CB103" s="38"/>
      <c r="CC103" s="38"/>
      <c r="CD103" s="38"/>
      <c r="CE103" s="38"/>
      <c r="CF103" s="38"/>
      <c r="CG103" s="38"/>
      <c r="CH103" s="38"/>
      <c r="CI103" s="38"/>
      <c r="CJ103" s="38"/>
      <c r="CK103" s="38"/>
      <c r="CL103" s="38"/>
      <c r="CM103" s="38"/>
      <c r="CN103" s="38"/>
      <c r="CO103" s="38"/>
      <c r="CP103" s="38"/>
      <c r="CQ103" s="38"/>
      <c r="CR103" s="38"/>
      <c r="CS103" s="38"/>
      <c r="CT103" s="38"/>
      <c r="CU103" s="38"/>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row>
    <row r="104" spans="1:158" s="10" customFormat="1" ht="18.3">
      <c r="A104" s="19">
        <v>102</v>
      </c>
      <c r="B104" s="10" t="s">
        <v>119</v>
      </c>
      <c r="C104" s="59" t="s">
        <v>267</v>
      </c>
      <c r="D104" s="38"/>
      <c r="E104" s="38" t="s">
        <v>264</v>
      </c>
      <c r="F104" s="38" t="s">
        <v>265</v>
      </c>
      <c r="G104" s="40"/>
      <c r="H104" s="39">
        <v>96</v>
      </c>
      <c r="I104" s="70"/>
      <c r="J104" s="70"/>
      <c r="K104" s="70"/>
      <c r="L104" s="70"/>
      <c r="M104" s="70"/>
      <c r="N104" s="70"/>
      <c r="O104" s="38"/>
      <c r="P104" s="38"/>
      <c r="Q104" s="38"/>
      <c r="R104" s="40"/>
      <c r="S104" s="38"/>
      <c r="T104" s="38"/>
      <c r="U104" s="38"/>
      <c r="V104" s="38"/>
      <c r="W104" s="41"/>
      <c r="X104" s="42"/>
      <c r="Y104" s="43"/>
      <c r="Z104" s="43"/>
      <c r="AA104" s="43"/>
      <c r="AB104" s="41"/>
      <c r="AC104" s="38"/>
      <c r="AD104" s="38"/>
      <c r="AE104" s="38"/>
      <c r="AF104" s="38"/>
      <c r="AG104" s="38"/>
      <c r="AH104" s="38" t="s">
        <v>266</v>
      </c>
      <c r="AI104" s="38"/>
      <c r="AJ104" s="38"/>
      <c r="AK104" s="38"/>
      <c r="AL104" s="38"/>
      <c r="AM104" s="40"/>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8"/>
      <c r="CF104" s="38"/>
      <c r="CG104" s="38"/>
      <c r="CH104" s="38"/>
      <c r="CI104" s="38"/>
      <c r="CJ104" s="38"/>
      <c r="CK104" s="38"/>
      <c r="CL104" s="38"/>
      <c r="CM104" s="38"/>
      <c r="CN104" s="38"/>
      <c r="CO104" s="38"/>
      <c r="CP104" s="38"/>
      <c r="CQ104" s="38"/>
      <c r="CR104" s="38"/>
      <c r="CS104" s="38"/>
      <c r="CT104" s="38"/>
      <c r="CU104" s="38"/>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row>
    <row r="105" spans="1:158" s="10" customFormat="1" ht="18.3">
      <c r="A105" s="19">
        <v>103</v>
      </c>
      <c r="B105" s="10" t="s">
        <v>119</v>
      </c>
      <c r="C105" s="59" t="s">
        <v>273</v>
      </c>
      <c r="D105" s="38"/>
      <c r="E105" s="38" t="s">
        <v>274</v>
      </c>
      <c r="F105" s="38" t="s">
        <v>272</v>
      </c>
      <c r="G105" s="40"/>
      <c r="H105" s="39">
        <v>4</v>
      </c>
      <c r="I105" s="70">
        <v>12</v>
      </c>
      <c r="J105" s="70"/>
      <c r="K105" s="70">
        <v>25</v>
      </c>
      <c r="L105" s="70"/>
      <c r="M105" s="70">
        <v>22</v>
      </c>
      <c r="N105" s="70"/>
      <c r="O105" s="38"/>
      <c r="P105" s="38"/>
      <c r="Q105" s="38"/>
      <c r="R105" s="40"/>
      <c r="S105" s="38"/>
      <c r="T105" s="38"/>
      <c r="U105" s="38"/>
      <c r="V105" s="38"/>
      <c r="W105" s="41"/>
      <c r="X105" s="42"/>
      <c r="Y105" s="43"/>
      <c r="Z105" s="43"/>
      <c r="AA105" s="43"/>
      <c r="AB105" s="41"/>
      <c r="AC105" s="38"/>
      <c r="AD105" s="38"/>
      <c r="AE105" s="38" t="s">
        <v>131</v>
      </c>
      <c r="AF105" s="38"/>
      <c r="AG105" s="38"/>
      <c r="AH105" s="38"/>
      <c r="AI105" s="38"/>
      <c r="AJ105" s="38"/>
      <c r="AK105" s="38"/>
      <c r="AL105" s="38"/>
      <c r="AM105" s="40"/>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c r="CI105" s="38"/>
      <c r="CJ105" s="38"/>
      <c r="CK105" s="38"/>
      <c r="CL105" s="38"/>
      <c r="CM105" s="38"/>
      <c r="CN105" s="38"/>
      <c r="CO105" s="38"/>
      <c r="CP105" s="38"/>
      <c r="CQ105" s="38"/>
      <c r="CR105" s="38"/>
      <c r="CS105" s="38"/>
      <c r="CT105" s="38"/>
      <c r="CU105" s="38"/>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row>
    <row r="106" spans="1:158" s="10" customFormat="1" ht="18.3">
      <c r="A106" s="19">
        <v>104</v>
      </c>
      <c r="B106" s="10" t="s">
        <v>119</v>
      </c>
      <c r="C106" s="59" t="s">
        <v>278</v>
      </c>
      <c r="D106" s="38"/>
      <c r="E106" s="38" t="s">
        <v>279</v>
      </c>
      <c r="F106" s="38" t="s">
        <v>272</v>
      </c>
      <c r="G106" s="40"/>
      <c r="H106" s="39">
        <v>0.2</v>
      </c>
      <c r="I106" s="70"/>
      <c r="J106" s="70"/>
      <c r="K106" s="70"/>
      <c r="L106" s="70"/>
      <c r="M106" s="70"/>
      <c r="N106" s="70"/>
      <c r="O106" s="38"/>
      <c r="P106" s="38"/>
      <c r="Q106" s="38"/>
      <c r="R106" s="40"/>
      <c r="S106" s="38"/>
      <c r="T106" s="38"/>
      <c r="U106" s="38"/>
      <c r="V106" s="38"/>
      <c r="W106" s="41"/>
      <c r="X106" s="42"/>
      <c r="Y106" s="43"/>
      <c r="Z106" s="43"/>
      <c r="AA106" s="43"/>
      <c r="AB106" s="41" t="s">
        <v>39</v>
      </c>
      <c r="AC106" s="38"/>
      <c r="AD106" s="38"/>
      <c r="AE106" s="38"/>
      <c r="AF106" s="38"/>
      <c r="AG106" s="38"/>
      <c r="AH106" s="38"/>
      <c r="AI106" s="38"/>
      <c r="AJ106" s="38"/>
      <c r="AK106" s="38"/>
      <c r="AL106" s="38"/>
      <c r="AM106" s="40"/>
      <c r="AN106" s="38"/>
      <c r="AO106" s="38"/>
      <c r="AP106" s="38"/>
      <c r="AQ106" s="38"/>
      <c r="AR106" s="38"/>
      <c r="AS106" s="38"/>
      <c r="AT106" s="38"/>
      <c r="AU106" s="38"/>
      <c r="AV106" s="38"/>
      <c r="AW106" s="38"/>
      <c r="AX106" s="38"/>
      <c r="AY106" s="38"/>
      <c r="AZ106" s="38"/>
      <c r="BA106" s="38"/>
      <c r="BB106" s="38"/>
      <c r="BC106" s="38"/>
      <c r="BD106" s="38"/>
      <c r="BE106" s="38"/>
      <c r="BF106" s="38"/>
      <c r="BG106" s="38"/>
      <c r="BH106" s="38"/>
      <c r="BI106" s="38"/>
      <c r="BJ106" s="38"/>
      <c r="BK106" s="38"/>
      <c r="BL106" s="38"/>
      <c r="BM106" s="38"/>
      <c r="BN106" s="38"/>
      <c r="BO106" s="38"/>
      <c r="BP106" s="38"/>
      <c r="BQ106" s="38"/>
      <c r="BR106" s="38"/>
      <c r="BS106" s="38"/>
      <c r="BT106" s="38"/>
      <c r="BU106" s="38"/>
      <c r="BV106" s="38"/>
      <c r="BW106" s="38"/>
      <c r="BX106" s="38"/>
      <c r="BY106" s="38"/>
      <c r="BZ106" s="38"/>
      <c r="CA106" s="38"/>
      <c r="CB106" s="38"/>
      <c r="CC106" s="38"/>
      <c r="CD106" s="38"/>
      <c r="CE106" s="38"/>
      <c r="CF106" s="38"/>
      <c r="CG106" s="38"/>
      <c r="CH106" s="38"/>
      <c r="CI106" s="38"/>
      <c r="CJ106" s="38"/>
      <c r="CK106" s="38"/>
      <c r="CL106" s="38"/>
      <c r="CM106" s="38"/>
      <c r="CN106" s="38"/>
      <c r="CO106" s="38"/>
      <c r="CP106" s="38"/>
      <c r="CQ106" s="38"/>
      <c r="CR106" s="38"/>
      <c r="CS106" s="38"/>
      <c r="CT106" s="38"/>
      <c r="CU106" s="38"/>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row>
    <row r="107" spans="1:158" s="10" customFormat="1" ht="18.3">
      <c r="A107" s="19">
        <v>105</v>
      </c>
      <c r="B107" s="10" t="s">
        <v>119</v>
      </c>
      <c r="C107" s="59" t="s">
        <v>280</v>
      </c>
      <c r="D107" s="38"/>
      <c r="E107" s="38" t="s">
        <v>281</v>
      </c>
      <c r="F107" s="38" t="s">
        <v>272</v>
      </c>
      <c r="G107" s="40"/>
      <c r="H107" s="39"/>
      <c r="I107" s="70"/>
      <c r="J107" s="70"/>
      <c r="K107" s="70"/>
      <c r="L107" s="70"/>
      <c r="M107" s="70"/>
      <c r="N107" s="70"/>
      <c r="O107" s="38"/>
      <c r="P107" s="38"/>
      <c r="Q107" s="38"/>
      <c r="R107" s="40"/>
      <c r="S107" s="38"/>
      <c r="T107" s="38"/>
      <c r="U107" s="38"/>
      <c r="V107" s="38"/>
      <c r="W107" s="41"/>
      <c r="X107" s="42"/>
      <c r="Y107" s="43"/>
      <c r="Z107" s="43"/>
      <c r="AA107" s="43"/>
      <c r="AB107" s="41"/>
      <c r="AC107" s="38"/>
      <c r="AD107" s="38"/>
      <c r="AE107" s="38" t="s">
        <v>282</v>
      </c>
      <c r="AF107" s="38"/>
      <c r="AG107" s="38"/>
      <c r="AH107" s="38"/>
      <c r="AI107" s="38"/>
      <c r="AJ107" s="38"/>
      <c r="AK107" s="38"/>
      <c r="AL107" s="38"/>
      <c r="AM107" s="40"/>
      <c r="AN107" s="38"/>
      <c r="AO107" s="38"/>
      <c r="AP107" s="38"/>
      <c r="AQ107" s="38"/>
      <c r="AR107" s="38"/>
      <c r="AS107" s="38"/>
      <c r="AT107" s="38"/>
      <c r="AU107" s="38"/>
      <c r="AV107" s="38"/>
      <c r="AW107" s="38"/>
      <c r="AX107" s="38"/>
      <c r="AY107" s="38"/>
      <c r="AZ107" s="38"/>
      <c r="BA107" s="38"/>
      <c r="BB107" s="38"/>
      <c r="BC107" s="38"/>
      <c r="BD107" s="38"/>
      <c r="BE107" s="38"/>
      <c r="BF107" s="38"/>
      <c r="BG107" s="38"/>
      <c r="BH107" s="38"/>
      <c r="BI107" s="38"/>
      <c r="BJ107" s="38"/>
      <c r="BK107" s="38"/>
      <c r="BL107" s="38"/>
      <c r="BM107" s="38"/>
      <c r="BN107" s="38"/>
      <c r="BO107" s="38"/>
      <c r="BP107" s="38"/>
      <c r="BQ107" s="38"/>
      <c r="BR107" s="38"/>
      <c r="BS107" s="38"/>
      <c r="BT107" s="38"/>
      <c r="BU107" s="38"/>
      <c r="BV107" s="38"/>
      <c r="BW107" s="38"/>
      <c r="BX107" s="38"/>
      <c r="BY107" s="38"/>
      <c r="BZ107" s="38"/>
      <c r="CA107" s="38"/>
      <c r="CB107" s="38"/>
      <c r="CC107" s="38"/>
      <c r="CD107" s="38"/>
      <c r="CE107" s="38"/>
      <c r="CF107" s="38"/>
      <c r="CG107" s="38"/>
      <c r="CH107" s="38"/>
      <c r="CI107" s="38"/>
      <c r="CJ107" s="38"/>
      <c r="CK107" s="38"/>
      <c r="CL107" s="38"/>
      <c r="CM107" s="38"/>
      <c r="CN107" s="38"/>
      <c r="CO107" s="38"/>
      <c r="CP107" s="38"/>
      <c r="CQ107" s="38"/>
      <c r="CR107" s="38"/>
      <c r="CS107" s="38"/>
      <c r="CT107" s="38"/>
      <c r="CU107" s="38"/>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row>
    <row r="108" spans="1:158" s="10" customFormat="1" ht="17.7">
      <c r="A108" s="18">
        <v>106</v>
      </c>
      <c r="B108" s="10" t="s">
        <v>119</v>
      </c>
      <c r="C108" s="11" t="s">
        <v>288</v>
      </c>
      <c r="D108" s="38"/>
      <c r="E108" s="38" t="s">
        <v>289</v>
      </c>
      <c r="F108" s="38" t="s">
        <v>272</v>
      </c>
      <c r="G108" s="40"/>
      <c r="H108" s="39"/>
      <c r="I108" s="70"/>
      <c r="J108" s="70"/>
      <c r="K108" s="70">
        <v>60</v>
      </c>
      <c r="L108" s="70"/>
      <c r="M108" s="70"/>
      <c r="N108" s="70"/>
      <c r="O108" s="38"/>
      <c r="P108" s="38"/>
      <c r="Q108" s="38"/>
      <c r="R108" s="40"/>
      <c r="S108" s="38"/>
      <c r="T108" s="38"/>
      <c r="U108" s="38"/>
      <c r="V108" s="38"/>
      <c r="W108" s="41"/>
      <c r="X108" s="42"/>
      <c r="Y108" s="43"/>
      <c r="Z108" s="43"/>
      <c r="AA108" s="43"/>
      <c r="AB108" s="41"/>
      <c r="AC108" s="38"/>
      <c r="AD108" s="38"/>
      <c r="AE108" s="38"/>
      <c r="AF108" s="38"/>
      <c r="AG108" s="38"/>
      <c r="AH108" s="38"/>
      <c r="AI108" s="38"/>
      <c r="AJ108" s="38"/>
      <c r="AK108" s="38"/>
      <c r="AL108" s="38"/>
      <c r="AM108" s="40"/>
      <c r="AN108" s="38"/>
      <c r="AO108" s="38"/>
      <c r="AP108" s="38"/>
      <c r="AQ108" s="38"/>
      <c r="AR108" s="38"/>
      <c r="AS108" s="38"/>
      <c r="AT108" s="38"/>
      <c r="AU108" s="38"/>
      <c r="AV108" s="38"/>
      <c r="AW108" s="38"/>
      <c r="AX108" s="38"/>
      <c r="AY108" s="38"/>
      <c r="AZ108" s="38"/>
      <c r="BA108" s="38"/>
      <c r="BB108" s="38"/>
      <c r="BC108" s="38"/>
      <c r="BD108" s="38"/>
      <c r="BE108" s="38"/>
      <c r="BF108" s="38"/>
      <c r="BG108" s="38"/>
      <c r="BH108" s="38"/>
      <c r="BI108" s="38"/>
      <c r="BJ108" s="38"/>
      <c r="BK108" s="38"/>
      <c r="BL108" s="38"/>
      <c r="BM108" s="38"/>
      <c r="BN108" s="38"/>
      <c r="BO108" s="38"/>
      <c r="BP108" s="38"/>
      <c r="BQ108" s="38"/>
      <c r="BR108" s="38"/>
      <c r="BS108" s="38"/>
      <c r="BT108" s="38"/>
      <c r="BU108" s="38"/>
      <c r="BV108" s="38"/>
      <c r="BW108" s="38"/>
      <c r="BX108" s="38"/>
      <c r="BY108" s="38"/>
      <c r="BZ108" s="38"/>
      <c r="CA108" s="38"/>
      <c r="CB108" s="38"/>
      <c r="CC108" s="38"/>
      <c r="CD108" s="38"/>
      <c r="CE108" s="38"/>
      <c r="CF108" s="38"/>
      <c r="CG108" s="38"/>
      <c r="CH108" s="38"/>
      <c r="CI108" s="38"/>
      <c r="CJ108" s="38"/>
      <c r="CK108" s="38"/>
      <c r="CL108" s="38"/>
      <c r="CM108" s="38"/>
      <c r="CN108" s="38"/>
      <c r="CO108" s="38"/>
      <c r="CP108" s="38"/>
      <c r="CQ108" s="38"/>
      <c r="CR108" s="38"/>
      <c r="CS108" s="38"/>
      <c r="CT108" s="38"/>
      <c r="CU108" s="38"/>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row>
    <row r="109" spans="1:158" s="10" customFormat="1" ht="18.3">
      <c r="A109" s="19">
        <v>107</v>
      </c>
      <c r="B109" s="10" t="s">
        <v>119</v>
      </c>
      <c r="C109" s="59" t="s">
        <v>290</v>
      </c>
      <c r="D109" s="38"/>
      <c r="E109" s="38" t="s">
        <v>279</v>
      </c>
      <c r="F109" s="38" t="s">
        <v>272</v>
      </c>
      <c r="G109" s="40"/>
      <c r="H109" s="39"/>
      <c r="I109" s="70"/>
      <c r="J109" s="70"/>
      <c r="K109" s="70"/>
      <c r="L109" s="70"/>
      <c r="M109" s="70"/>
      <c r="N109" s="70"/>
      <c r="O109" s="38"/>
      <c r="P109" s="38"/>
      <c r="Q109" s="38"/>
      <c r="R109" s="40"/>
      <c r="S109" s="38"/>
      <c r="T109" s="38"/>
      <c r="U109" s="38"/>
      <c r="V109" s="38"/>
      <c r="W109" s="41">
        <v>1</v>
      </c>
      <c r="X109" s="42"/>
      <c r="Y109" s="43"/>
      <c r="Z109" s="43"/>
      <c r="AA109" s="43"/>
      <c r="AB109" s="41"/>
      <c r="AC109" s="38"/>
      <c r="AD109" s="38"/>
      <c r="AE109" s="38"/>
      <c r="AF109" s="38"/>
      <c r="AG109" s="38"/>
      <c r="AH109" s="38"/>
      <c r="AI109" s="38"/>
      <c r="AJ109" s="38"/>
      <c r="AK109" s="38"/>
      <c r="AL109" s="38"/>
      <c r="AM109" s="40"/>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c r="CI109" s="38"/>
      <c r="CJ109" s="38"/>
      <c r="CK109" s="38"/>
      <c r="CL109" s="38"/>
      <c r="CM109" s="38"/>
      <c r="CN109" s="38"/>
      <c r="CO109" s="38"/>
      <c r="CP109" s="38"/>
      <c r="CQ109" s="38"/>
      <c r="CR109" s="38"/>
      <c r="CS109" s="38"/>
      <c r="CT109" s="38"/>
      <c r="CU109" s="38"/>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row>
    <row r="110" spans="1:158" s="10" customFormat="1" ht="18.3">
      <c r="A110" s="19">
        <v>108</v>
      </c>
      <c r="B110" s="10" t="s">
        <v>119</v>
      </c>
      <c r="C110" s="59" t="s">
        <v>299</v>
      </c>
      <c r="D110" s="38"/>
      <c r="E110" s="38" t="s">
        <v>81</v>
      </c>
      <c r="F110" s="38" t="s">
        <v>82</v>
      </c>
      <c r="G110" s="40"/>
      <c r="H110" s="39"/>
      <c r="I110" s="70"/>
      <c r="J110" s="70"/>
      <c r="K110" s="70"/>
      <c r="L110" s="70"/>
      <c r="M110" s="70"/>
      <c r="N110" s="70"/>
      <c r="O110" s="38"/>
      <c r="P110" s="38"/>
      <c r="Q110" s="38"/>
      <c r="R110" s="40"/>
      <c r="S110" s="38"/>
      <c r="T110" s="38"/>
      <c r="U110" s="38"/>
      <c r="V110" s="38"/>
      <c r="W110" s="41"/>
      <c r="X110" s="42"/>
      <c r="Y110" s="43"/>
      <c r="Z110" s="43"/>
      <c r="AA110" s="43"/>
      <c r="AB110" s="41"/>
      <c r="AC110" s="38"/>
      <c r="AD110" s="38"/>
      <c r="AE110" s="38" t="s">
        <v>282</v>
      </c>
      <c r="AF110" s="38"/>
      <c r="AG110" s="38"/>
      <c r="AH110" s="38"/>
      <c r="AI110" s="38"/>
      <c r="AJ110" s="38"/>
      <c r="AK110" s="38"/>
      <c r="AL110" s="38"/>
      <c r="AM110" s="40"/>
      <c r="AN110" s="38"/>
      <c r="AO110" s="38"/>
      <c r="AP110" s="38"/>
      <c r="AQ110" s="38"/>
      <c r="AR110" s="38"/>
      <c r="AS110" s="38"/>
      <c r="AT110" s="38"/>
      <c r="AU110" s="38"/>
      <c r="AV110" s="38"/>
      <c r="AW110" s="38"/>
      <c r="AX110" s="38"/>
      <c r="AY110" s="38"/>
      <c r="AZ110" s="38"/>
      <c r="BA110" s="38"/>
      <c r="BB110" s="38"/>
      <c r="BC110" s="38"/>
      <c r="BD110" s="38"/>
      <c r="BE110" s="38"/>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c r="CD110" s="38"/>
      <c r="CE110" s="38"/>
      <c r="CF110" s="38"/>
      <c r="CG110" s="38"/>
      <c r="CH110" s="38"/>
      <c r="CI110" s="38"/>
      <c r="CJ110" s="38"/>
      <c r="CK110" s="38"/>
      <c r="CL110" s="38"/>
      <c r="CM110" s="38"/>
      <c r="CN110" s="38"/>
      <c r="CO110" s="38"/>
      <c r="CP110" s="38"/>
      <c r="CQ110" s="38"/>
      <c r="CR110" s="38"/>
      <c r="CS110" s="38"/>
      <c r="CT110" s="38"/>
      <c r="CU110" s="38"/>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row>
    <row r="111" spans="1:158" s="10" customFormat="1" ht="18.3">
      <c r="A111" s="19">
        <v>109</v>
      </c>
      <c r="B111" s="10" t="s">
        <v>153</v>
      </c>
      <c r="C111" s="59" t="s">
        <v>375</v>
      </c>
      <c r="D111" s="38"/>
      <c r="E111" s="38" t="s">
        <v>376</v>
      </c>
      <c r="F111" s="38" t="s">
        <v>377</v>
      </c>
      <c r="G111" s="40"/>
      <c r="H111" s="39">
        <v>120</v>
      </c>
      <c r="I111" s="70"/>
      <c r="J111" s="70"/>
      <c r="K111" s="70"/>
      <c r="L111" s="70"/>
      <c r="M111" s="70"/>
      <c r="N111" s="70"/>
      <c r="O111" s="38"/>
      <c r="P111" s="38"/>
      <c r="Q111" s="38"/>
      <c r="R111" s="40"/>
      <c r="S111" s="38"/>
      <c r="T111" s="38"/>
      <c r="U111" s="38"/>
      <c r="V111" s="38"/>
      <c r="W111" s="41">
        <v>1</v>
      </c>
      <c r="X111" s="42"/>
      <c r="Y111" s="43"/>
      <c r="Z111" s="43"/>
      <c r="AA111" s="43"/>
      <c r="AB111" s="41"/>
      <c r="AC111" s="38"/>
      <c r="AD111" s="38"/>
      <c r="AE111" s="38" t="s">
        <v>131</v>
      </c>
      <c r="AF111" s="38"/>
      <c r="AG111" s="38"/>
      <c r="AH111" s="38" t="s">
        <v>378</v>
      </c>
      <c r="AI111" s="38"/>
      <c r="AJ111" s="38"/>
      <c r="AK111" s="38"/>
      <c r="AL111" s="38"/>
      <c r="AM111" s="40"/>
      <c r="AN111" s="38"/>
      <c r="AO111" s="38"/>
      <c r="AP111" s="38"/>
      <c r="AQ111" s="38"/>
      <c r="AR111" s="38"/>
      <c r="AS111" s="38"/>
      <c r="AT111" s="38"/>
      <c r="AU111" s="38"/>
      <c r="AV111" s="38"/>
      <c r="AW111" s="38"/>
      <c r="AX111" s="38"/>
      <c r="AY111" s="38"/>
      <c r="AZ111" s="38"/>
      <c r="BA111" s="38"/>
      <c r="BB111" s="38"/>
      <c r="BC111" s="38"/>
      <c r="BD111" s="38"/>
      <c r="BE111" s="38"/>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c r="CD111" s="38"/>
      <c r="CE111" s="38"/>
      <c r="CF111" s="38"/>
      <c r="CG111" s="38"/>
      <c r="CH111" s="38"/>
      <c r="CI111" s="38"/>
      <c r="CJ111" s="38"/>
      <c r="CK111" s="38"/>
      <c r="CL111" s="38"/>
      <c r="CM111" s="38"/>
      <c r="CN111" s="38"/>
      <c r="CO111" s="38"/>
      <c r="CP111" s="38"/>
      <c r="CQ111" s="38"/>
      <c r="CR111" s="38"/>
      <c r="CS111" s="38"/>
      <c r="CT111" s="38"/>
      <c r="CU111" s="38"/>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row>
    <row r="112" spans="1:158" s="10" customFormat="1" ht="18.3">
      <c r="A112" s="19">
        <v>110</v>
      </c>
      <c r="C112" s="59"/>
      <c r="D112" s="38"/>
      <c r="E112" s="38"/>
      <c r="F112" s="38"/>
      <c r="G112" s="40"/>
      <c r="H112" s="39"/>
      <c r="I112" s="70"/>
      <c r="J112" s="70"/>
      <c r="K112" s="70"/>
      <c r="L112" s="70"/>
      <c r="M112" s="70"/>
      <c r="N112" s="70"/>
      <c r="O112" s="38"/>
      <c r="P112" s="38"/>
      <c r="Q112" s="38"/>
      <c r="R112" s="40"/>
      <c r="S112" s="38"/>
      <c r="T112" s="38"/>
      <c r="U112" s="38"/>
      <c r="V112" s="38"/>
      <c r="W112" s="41"/>
      <c r="X112" s="42"/>
      <c r="Y112" s="43"/>
      <c r="Z112" s="43"/>
      <c r="AA112" s="43"/>
      <c r="AB112" s="41"/>
      <c r="AC112" s="38"/>
      <c r="AD112" s="38"/>
      <c r="AE112" s="38"/>
      <c r="AF112" s="38"/>
      <c r="AG112" s="38"/>
      <c r="AH112" s="38"/>
      <c r="AI112" s="38"/>
      <c r="AJ112" s="38"/>
      <c r="AK112" s="38"/>
      <c r="AL112" s="38"/>
      <c r="AM112" s="40"/>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c r="CI112" s="38"/>
      <c r="CJ112" s="38"/>
      <c r="CK112" s="38"/>
      <c r="CL112" s="38"/>
      <c r="CM112" s="38"/>
      <c r="CN112" s="38"/>
      <c r="CO112" s="38"/>
      <c r="CP112" s="38"/>
      <c r="CQ112" s="38"/>
      <c r="CR112" s="38"/>
      <c r="CS112" s="38"/>
      <c r="CT112" s="38"/>
      <c r="CU112" s="38"/>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row>
    <row r="113" spans="1:158" s="10" customFormat="1" ht="18.3">
      <c r="A113" s="19">
        <v>111</v>
      </c>
      <c r="C113" s="59"/>
      <c r="D113" s="38"/>
      <c r="E113" s="38"/>
      <c r="F113" s="38"/>
      <c r="G113" s="40"/>
      <c r="H113" s="39"/>
      <c r="I113" s="70"/>
      <c r="J113" s="70"/>
      <c r="K113" s="70"/>
      <c r="L113" s="70"/>
      <c r="M113" s="70"/>
      <c r="N113" s="70"/>
      <c r="O113" s="38"/>
      <c r="P113" s="38"/>
      <c r="Q113" s="38"/>
      <c r="R113" s="40"/>
      <c r="S113" s="38"/>
      <c r="T113" s="38"/>
      <c r="U113" s="38"/>
      <c r="V113" s="38"/>
      <c r="W113" s="41"/>
      <c r="X113" s="42"/>
      <c r="Y113" s="43"/>
      <c r="Z113" s="43"/>
      <c r="AA113" s="43"/>
      <c r="AB113" s="41"/>
      <c r="AC113" s="38"/>
      <c r="AD113" s="38"/>
      <c r="AE113" s="38"/>
      <c r="AF113" s="38"/>
      <c r="AG113" s="38"/>
      <c r="AH113" s="38"/>
      <c r="AI113" s="38"/>
      <c r="AJ113" s="38"/>
      <c r="AK113" s="38"/>
      <c r="AL113" s="38"/>
      <c r="AM113" s="40"/>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c r="CI113" s="38"/>
      <c r="CJ113" s="38"/>
      <c r="CK113" s="38"/>
      <c r="CL113" s="38"/>
      <c r="CM113" s="38"/>
      <c r="CN113" s="38"/>
      <c r="CO113" s="38"/>
      <c r="CP113" s="38"/>
      <c r="CQ113" s="38"/>
      <c r="CR113" s="38"/>
      <c r="CS113" s="38"/>
      <c r="CT113" s="38"/>
      <c r="CU113" s="38"/>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row>
    <row r="114" spans="1:158" s="10" customFormat="1" ht="18.3">
      <c r="A114" s="19"/>
      <c r="C114" s="59"/>
      <c r="D114" s="38"/>
      <c r="E114" s="38"/>
      <c r="F114" s="38"/>
      <c r="G114" s="40"/>
      <c r="H114" s="39"/>
      <c r="I114" s="70"/>
      <c r="J114" s="70"/>
      <c r="K114" s="70"/>
      <c r="L114" s="70"/>
      <c r="M114" s="70"/>
      <c r="N114" s="70"/>
      <c r="O114" s="38"/>
      <c r="P114" s="38"/>
      <c r="Q114" s="38"/>
      <c r="R114" s="40"/>
      <c r="S114" s="38"/>
      <c r="T114" s="38"/>
      <c r="U114" s="38"/>
      <c r="V114" s="38"/>
      <c r="W114" s="41"/>
      <c r="X114" s="42"/>
      <c r="Y114" s="43"/>
      <c r="Z114" s="43"/>
      <c r="AA114" s="43"/>
      <c r="AB114" s="41"/>
      <c r="AC114" s="38"/>
      <c r="AD114" s="38"/>
      <c r="AE114" s="38"/>
      <c r="AF114" s="38"/>
      <c r="AG114" s="38"/>
      <c r="AH114" s="38"/>
      <c r="AI114" s="38"/>
      <c r="AJ114" s="38"/>
      <c r="AK114" s="38"/>
      <c r="AL114" s="38"/>
      <c r="AM114" s="40"/>
      <c r="AN114" s="38"/>
      <c r="AO114" s="38"/>
      <c r="AP114" s="38"/>
      <c r="AQ114" s="38"/>
      <c r="AR114" s="38"/>
      <c r="AS114" s="38"/>
      <c r="AT114" s="38"/>
      <c r="AU114" s="38"/>
      <c r="AV114" s="38"/>
      <c r="AW114" s="38"/>
      <c r="AX114" s="38"/>
      <c r="AY114" s="38"/>
      <c r="AZ114" s="38"/>
      <c r="BA114" s="38"/>
      <c r="BB114" s="38"/>
      <c r="BC114" s="38"/>
      <c r="BD114" s="38"/>
      <c r="BE114" s="38"/>
      <c r="BF114" s="38"/>
      <c r="BG114" s="38"/>
      <c r="BH114" s="38"/>
      <c r="BI114" s="38"/>
      <c r="BJ114" s="38"/>
      <c r="BK114" s="38"/>
      <c r="BL114" s="38"/>
      <c r="BM114" s="38"/>
      <c r="BN114" s="38"/>
      <c r="BO114" s="38"/>
      <c r="BP114" s="38"/>
      <c r="BQ114" s="38"/>
      <c r="BR114" s="38"/>
      <c r="BS114" s="38"/>
      <c r="BT114" s="38"/>
      <c r="BU114" s="38"/>
      <c r="BV114" s="38"/>
      <c r="BW114" s="38"/>
      <c r="BX114" s="38"/>
      <c r="BY114" s="38"/>
      <c r="BZ114" s="38"/>
      <c r="CA114" s="38"/>
      <c r="CB114" s="38"/>
      <c r="CC114" s="38"/>
      <c r="CD114" s="38"/>
      <c r="CE114" s="38"/>
      <c r="CF114" s="38"/>
      <c r="CG114" s="38"/>
      <c r="CH114" s="38"/>
      <c r="CI114" s="38"/>
      <c r="CJ114" s="38"/>
      <c r="CK114" s="38"/>
      <c r="CL114" s="38"/>
      <c r="CM114" s="38"/>
      <c r="CN114" s="38"/>
      <c r="CO114" s="38"/>
      <c r="CP114" s="38"/>
      <c r="CQ114" s="38"/>
      <c r="CR114" s="38"/>
      <c r="CS114" s="38"/>
      <c r="CT114" s="38"/>
      <c r="CU114" s="38"/>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row>
    <row r="115" spans="1:158" s="10" customFormat="1" ht="18.3">
      <c r="A115" s="19"/>
      <c r="C115" s="59"/>
      <c r="D115" s="38"/>
      <c r="E115" s="38"/>
      <c r="F115" s="38"/>
      <c r="G115" s="40"/>
      <c r="H115" s="39"/>
      <c r="I115" s="70"/>
      <c r="J115" s="70"/>
      <c r="K115" s="70"/>
      <c r="L115" s="70"/>
      <c r="M115" s="70"/>
      <c r="N115" s="70"/>
      <c r="O115" s="38"/>
      <c r="P115" s="38"/>
      <c r="Q115" s="38"/>
      <c r="R115" s="40"/>
      <c r="S115" s="38"/>
      <c r="T115" s="38"/>
      <c r="U115" s="38"/>
      <c r="V115" s="38"/>
      <c r="W115" s="41"/>
      <c r="X115" s="42"/>
      <c r="Y115" s="43"/>
      <c r="Z115" s="43"/>
      <c r="AA115" s="43"/>
      <c r="AB115" s="41"/>
      <c r="AC115" s="38"/>
      <c r="AD115" s="38"/>
      <c r="AE115" s="38"/>
      <c r="AF115" s="38"/>
      <c r="AG115" s="38"/>
      <c r="AH115" s="38"/>
      <c r="AI115" s="38"/>
      <c r="AJ115" s="38"/>
      <c r="AK115" s="38"/>
      <c r="AL115" s="38"/>
      <c r="AM115" s="40"/>
      <c r="AN115" s="38"/>
      <c r="AO115" s="38"/>
      <c r="AP115" s="38"/>
      <c r="AQ115" s="38"/>
      <c r="AR115" s="38"/>
      <c r="AS115" s="38"/>
      <c r="AT115" s="38"/>
      <c r="AU115" s="38"/>
      <c r="AV115" s="38"/>
      <c r="AW115" s="38"/>
      <c r="AX115" s="38"/>
      <c r="AY115" s="38"/>
      <c r="AZ115" s="38"/>
      <c r="BA115" s="38"/>
      <c r="BB115" s="38"/>
      <c r="BC115" s="38"/>
      <c r="BD115" s="38"/>
      <c r="BE115" s="38"/>
      <c r="BF115" s="38"/>
      <c r="BG115" s="38"/>
      <c r="BH115" s="38"/>
      <c r="BI115" s="38"/>
      <c r="BJ115" s="38"/>
      <c r="BK115" s="38"/>
      <c r="BL115" s="38"/>
      <c r="BM115" s="38"/>
      <c r="BN115" s="38"/>
      <c r="BO115" s="38"/>
      <c r="BP115" s="38"/>
      <c r="BQ115" s="38"/>
      <c r="BR115" s="38"/>
      <c r="BS115" s="38"/>
      <c r="BT115" s="38"/>
      <c r="BU115" s="38"/>
      <c r="BV115" s="38"/>
      <c r="BW115" s="38"/>
      <c r="BX115" s="38"/>
      <c r="BY115" s="38"/>
      <c r="BZ115" s="38"/>
      <c r="CA115" s="38"/>
      <c r="CB115" s="38"/>
      <c r="CC115" s="38"/>
      <c r="CD115" s="38"/>
      <c r="CE115" s="38"/>
      <c r="CF115" s="38"/>
      <c r="CG115" s="38"/>
      <c r="CH115" s="38"/>
      <c r="CI115" s="38"/>
      <c r="CJ115" s="38"/>
      <c r="CK115" s="38"/>
      <c r="CL115" s="38"/>
      <c r="CM115" s="38"/>
      <c r="CN115" s="38"/>
      <c r="CO115" s="38"/>
      <c r="CP115" s="38"/>
      <c r="CQ115" s="38"/>
      <c r="CR115" s="38"/>
      <c r="CS115" s="38"/>
      <c r="CT115" s="38"/>
      <c r="CU115" s="38"/>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row>
    <row r="116" spans="1:158" s="10" customFormat="1" ht="18.3">
      <c r="A116" s="19"/>
      <c r="C116" s="59"/>
      <c r="D116" s="38"/>
      <c r="E116" s="38"/>
      <c r="F116" s="38"/>
      <c r="G116" s="40"/>
      <c r="H116" s="39"/>
      <c r="I116" s="70"/>
      <c r="J116" s="70"/>
      <c r="K116" s="70"/>
      <c r="L116" s="70"/>
      <c r="M116" s="70"/>
      <c r="N116" s="70"/>
      <c r="O116" s="38"/>
      <c r="P116" s="38"/>
      <c r="Q116" s="38"/>
      <c r="R116" s="40"/>
      <c r="S116" s="38"/>
      <c r="T116" s="38"/>
      <c r="U116" s="38"/>
      <c r="V116" s="38"/>
      <c r="W116" s="41"/>
      <c r="X116" s="42"/>
      <c r="Y116" s="43"/>
      <c r="Z116" s="43"/>
      <c r="AA116" s="43"/>
      <c r="AB116" s="41"/>
      <c r="AC116" s="38"/>
      <c r="AD116" s="38"/>
      <c r="AE116" s="38"/>
      <c r="AF116" s="38"/>
      <c r="AG116" s="38"/>
      <c r="AH116" s="38"/>
      <c r="AI116" s="38"/>
      <c r="AJ116" s="38"/>
      <c r="AK116" s="38"/>
      <c r="AL116" s="38"/>
      <c r="AM116" s="40"/>
      <c r="AN116" s="38"/>
      <c r="AO116" s="38"/>
      <c r="AP116" s="38"/>
      <c r="AQ116" s="38"/>
      <c r="AR116" s="38"/>
      <c r="AS116" s="38"/>
      <c r="AT116" s="38"/>
      <c r="AU116" s="38"/>
      <c r="AV116" s="38"/>
      <c r="AW116" s="38"/>
      <c r="AX116" s="38"/>
      <c r="AY116" s="38"/>
      <c r="AZ116" s="38"/>
      <c r="BA116" s="38"/>
      <c r="BB116" s="38"/>
      <c r="BC116" s="38"/>
      <c r="BD116" s="38"/>
      <c r="BE116" s="38"/>
      <c r="BF116" s="38"/>
      <c r="BG116" s="38"/>
      <c r="BH116" s="38"/>
      <c r="BI116" s="38"/>
      <c r="BJ116" s="38"/>
      <c r="BK116" s="38"/>
      <c r="BL116" s="38"/>
      <c r="BM116" s="38"/>
      <c r="BN116" s="38"/>
      <c r="BO116" s="38"/>
      <c r="BP116" s="38"/>
      <c r="BQ116" s="38"/>
      <c r="BR116" s="38"/>
      <c r="BS116" s="38"/>
      <c r="BT116" s="38"/>
      <c r="BU116" s="38"/>
      <c r="BV116" s="38"/>
      <c r="BW116" s="38"/>
      <c r="BX116" s="38"/>
      <c r="BY116" s="38"/>
      <c r="BZ116" s="38"/>
      <c r="CA116" s="38"/>
      <c r="CB116" s="38"/>
      <c r="CC116" s="38"/>
      <c r="CD116" s="38"/>
      <c r="CE116" s="38"/>
      <c r="CF116" s="38"/>
      <c r="CG116" s="38"/>
      <c r="CH116" s="38"/>
      <c r="CI116" s="38"/>
      <c r="CJ116" s="38"/>
      <c r="CK116" s="38"/>
      <c r="CL116" s="38"/>
      <c r="CM116" s="38"/>
      <c r="CN116" s="38"/>
      <c r="CO116" s="38"/>
      <c r="CP116" s="38"/>
      <c r="CQ116" s="38"/>
      <c r="CR116" s="38"/>
      <c r="CS116" s="38"/>
      <c r="CT116" s="38"/>
      <c r="CU116" s="38"/>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row>
    <row r="117" spans="1:158" s="10" customFormat="1" ht="18.3">
      <c r="A117" s="19"/>
      <c r="C117" s="59"/>
      <c r="D117" s="38"/>
      <c r="E117" s="38"/>
      <c r="F117" s="38"/>
      <c r="G117" s="40"/>
      <c r="H117" s="39"/>
      <c r="I117" s="70"/>
      <c r="J117" s="70"/>
      <c r="K117" s="70"/>
      <c r="L117" s="70"/>
      <c r="M117" s="70"/>
      <c r="N117" s="70"/>
      <c r="O117" s="38"/>
      <c r="P117" s="38"/>
      <c r="Q117" s="38"/>
      <c r="R117" s="40"/>
      <c r="S117" s="38"/>
      <c r="T117" s="38"/>
      <c r="U117" s="38"/>
      <c r="V117" s="38"/>
      <c r="W117" s="41"/>
      <c r="X117" s="42"/>
      <c r="Y117" s="43"/>
      <c r="Z117" s="43"/>
      <c r="AA117" s="43"/>
      <c r="AB117" s="41"/>
      <c r="AC117" s="38"/>
      <c r="AD117" s="38"/>
      <c r="AE117" s="38"/>
      <c r="AF117" s="38"/>
      <c r="AG117" s="38"/>
      <c r="AH117" s="38"/>
      <c r="AI117" s="38"/>
      <c r="AJ117" s="38"/>
      <c r="AK117" s="38"/>
      <c r="AL117" s="38"/>
      <c r="AM117" s="40"/>
      <c r="AN117" s="38"/>
      <c r="AO117" s="38"/>
      <c r="AP117" s="38"/>
      <c r="AQ117" s="38"/>
      <c r="AR117" s="38"/>
      <c r="AS117" s="38"/>
      <c r="AT117" s="38"/>
      <c r="AU117" s="38"/>
      <c r="AV117" s="38"/>
      <c r="AW117" s="38"/>
      <c r="AX117" s="38"/>
      <c r="AY117" s="38"/>
      <c r="AZ117" s="38"/>
      <c r="BA117" s="38"/>
      <c r="BB117" s="38"/>
      <c r="BC117" s="38"/>
      <c r="BD117" s="38"/>
      <c r="BE117" s="38"/>
      <c r="BF117" s="38"/>
      <c r="BG117" s="38"/>
      <c r="BH117" s="38"/>
      <c r="BI117" s="38"/>
      <c r="BJ117" s="38"/>
      <c r="BK117" s="38"/>
      <c r="BL117" s="38"/>
      <c r="BM117" s="38"/>
      <c r="BN117" s="38"/>
      <c r="BO117" s="38"/>
      <c r="BP117" s="38"/>
      <c r="BQ117" s="38"/>
      <c r="BR117" s="38"/>
      <c r="BS117" s="38"/>
      <c r="BT117" s="38"/>
      <c r="BU117" s="38"/>
      <c r="BV117" s="38"/>
      <c r="BW117" s="38"/>
      <c r="BX117" s="38"/>
      <c r="BY117" s="38"/>
      <c r="BZ117" s="38"/>
      <c r="CA117" s="38"/>
      <c r="CB117" s="38"/>
      <c r="CC117" s="38"/>
      <c r="CD117" s="38"/>
      <c r="CE117" s="38"/>
      <c r="CF117" s="38"/>
      <c r="CG117" s="38"/>
      <c r="CH117" s="38"/>
      <c r="CI117" s="38"/>
      <c r="CJ117" s="38"/>
      <c r="CK117" s="38"/>
      <c r="CL117" s="38"/>
      <c r="CM117" s="38"/>
      <c r="CN117" s="38"/>
      <c r="CO117" s="38"/>
      <c r="CP117" s="38"/>
      <c r="CQ117" s="38"/>
      <c r="CR117" s="38"/>
      <c r="CS117" s="38"/>
      <c r="CT117" s="38"/>
      <c r="CU117" s="38"/>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row>
    <row r="118" spans="1:158" s="10" customFormat="1" ht="18.3">
      <c r="A118" s="19"/>
      <c r="C118" s="59"/>
      <c r="D118" s="38"/>
      <c r="E118" s="38"/>
      <c r="F118" s="38"/>
      <c r="G118" s="40"/>
      <c r="H118" s="39"/>
      <c r="I118" s="70"/>
      <c r="J118" s="70"/>
      <c r="K118" s="70"/>
      <c r="L118" s="70"/>
      <c r="M118" s="70"/>
      <c r="N118" s="70"/>
      <c r="O118" s="38"/>
      <c r="P118" s="38"/>
      <c r="Q118" s="38"/>
      <c r="R118" s="40"/>
      <c r="S118" s="38"/>
      <c r="T118" s="38"/>
      <c r="U118" s="38"/>
      <c r="V118" s="38"/>
      <c r="W118" s="41"/>
      <c r="X118" s="42"/>
      <c r="Y118" s="43"/>
      <c r="Z118" s="43"/>
      <c r="AA118" s="43"/>
      <c r="AB118" s="41"/>
      <c r="AC118" s="38"/>
      <c r="AD118" s="38"/>
      <c r="AE118" s="38"/>
      <c r="AF118" s="38"/>
      <c r="AG118" s="38"/>
      <c r="AH118" s="38"/>
      <c r="AI118" s="38"/>
      <c r="AJ118" s="38"/>
      <c r="AK118" s="38"/>
      <c r="AL118" s="38"/>
      <c r="AM118" s="40"/>
      <c r="AN118" s="38"/>
      <c r="AO118" s="38"/>
      <c r="AP118" s="38"/>
      <c r="AQ118" s="38"/>
      <c r="AR118" s="38"/>
      <c r="AS118" s="38"/>
      <c r="AT118" s="38"/>
      <c r="AU118" s="38"/>
      <c r="AV118" s="38"/>
      <c r="AW118" s="38"/>
      <c r="AX118" s="38"/>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c r="CH118" s="38"/>
      <c r="CI118" s="38"/>
      <c r="CJ118" s="38"/>
      <c r="CK118" s="38"/>
      <c r="CL118" s="38"/>
      <c r="CM118" s="38"/>
      <c r="CN118" s="38"/>
      <c r="CO118" s="38"/>
      <c r="CP118" s="38"/>
      <c r="CQ118" s="38"/>
      <c r="CR118" s="38"/>
      <c r="CS118" s="38"/>
      <c r="CT118" s="38"/>
      <c r="CU118" s="38"/>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row>
    <row r="119" spans="1:158" s="10" customFormat="1" ht="18.3">
      <c r="A119" s="19"/>
      <c r="C119" s="59"/>
      <c r="D119" s="38"/>
      <c r="E119" s="38"/>
      <c r="F119" s="38"/>
      <c r="G119" s="40"/>
      <c r="H119" s="39"/>
      <c r="I119" s="70"/>
      <c r="J119" s="70"/>
      <c r="K119" s="70"/>
      <c r="L119" s="70"/>
      <c r="M119" s="70"/>
      <c r="N119" s="70"/>
      <c r="O119" s="38"/>
      <c r="P119" s="38"/>
      <c r="Q119" s="38"/>
      <c r="R119" s="40"/>
      <c r="S119" s="38"/>
      <c r="T119" s="38"/>
      <c r="U119" s="38"/>
      <c r="V119" s="38"/>
      <c r="W119" s="41"/>
      <c r="X119" s="42"/>
      <c r="Y119" s="43"/>
      <c r="Z119" s="43"/>
      <c r="AA119" s="43"/>
      <c r="AB119" s="41"/>
      <c r="AC119" s="38"/>
      <c r="AD119" s="38"/>
      <c r="AE119" s="38"/>
      <c r="AF119" s="38"/>
      <c r="AG119" s="38"/>
      <c r="AH119" s="38"/>
      <c r="AI119" s="38"/>
      <c r="AJ119" s="38"/>
      <c r="AK119" s="38"/>
      <c r="AL119" s="38"/>
      <c r="AM119" s="40"/>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8"/>
      <c r="CE119" s="38"/>
      <c r="CF119" s="38"/>
      <c r="CG119" s="38"/>
      <c r="CH119" s="38"/>
      <c r="CI119" s="38"/>
      <c r="CJ119" s="38"/>
      <c r="CK119" s="38"/>
      <c r="CL119" s="38"/>
      <c r="CM119" s="38"/>
      <c r="CN119" s="38"/>
      <c r="CO119" s="38"/>
      <c r="CP119" s="38"/>
      <c r="CQ119" s="38"/>
      <c r="CR119" s="38"/>
      <c r="CS119" s="38"/>
      <c r="CT119" s="38"/>
      <c r="CU119" s="38"/>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row>
    <row r="120" spans="1:158" s="10" customFormat="1" ht="18.3">
      <c r="A120" s="19"/>
      <c r="C120" s="59"/>
      <c r="D120" s="38"/>
      <c r="E120" s="38"/>
      <c r="F120" s="38"/>
      <c r="G120" s="40"/>
      <c r="H120" s="39"/>
      <c r="I120" s="70"/>
      <c r="J120" s="70"/>
      <c r="K120" s="70"/>
      <c r="L120" s="70"/>
      <c r="M120" s="70"/>
      <c r="N120" s="70"/>
      <c r="O120" s="38"/>
      <c r="P120" s="38"/>
      <c r="Q120" s="38"/>
      <c r="R120" s="40"/>
      <c r="S120" s="38"/>
      <c r="T120" s="38"/>
      <c r="U120" s="38"/>
      <c r="V120" s="38"/>
      <c r="W120" s="41"/>
      <c r="X120" s="42"/>
      <c r="Y120" s="43"/>
      <c r="Z120" s="43"/>
      <c r="AA120" s="43"/>
      <c r="AB120" s="41"/>
      <c r="AC120" s="38"/>
      <c r="AD120" s="38"/>
      <c r="AE120" s="38"/>
      <c r="AF120" s="38"/>
      <c r="AG120" s="38"/>
      <c r="AH120" s="38"/>
      <c r="AI120" s="38"/>
      <c r="AJ120" s="38"/>
      <c r="AK120" s="38"/>
      <c r="AL120" s="38"/>
      <c r="AM120" s="40"/>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8"/>
      <c r="CE120" s="38"/>
      <c r="CF120" s="38"/>
      <c r="CG120" s="38"/>
      <c r="CH120" s="38"/>
      <c r="CI120" s="38"/>
      <c r="CJ120" s="38"/>
      <c r="CK120" s="38"/>
      <c r="CL120" s="38"/>
      <c r="CM120" s="38"/>
      <c r="CN120" s="38"/>
      <c r="CO120" s="38"/>
      <c r="CP120" s="38"/>
      <c r="CQ120" s="38"/>
      <c r="CR120" s="38"/>
      <c r="CS120" s="38"/>
      <c r="CT120" s="38"/>
      <c r="CU120" s="38"/>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row>
    <row r="121" spans="1:158" s="10" customFormat="1">
      <c r="A121" s="19"/>
      <c r="G121" s="32"/>
      <c r="H121" s="35"/>
      <c r="I121" s="69"/>
      <c r="J121" s="69"/>
      <c r="K121" s="69"/>
      <c r="L121" s="69"/>
      <c r="M121" s="69"/>
      <c r="N121" s="69"/>
      <c r="R121" s="32"/>
      <c r="W121" s="21"/>
      <c r="X121" s="29"/>
      <c r="Y121" s="26"/>
      <c r="Z121" s="26"/>
      <c r="AA121" s="26"/>
      <c r="AB121" s="21"/>
      <c r="AM121" s="32"/>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row>
    <row r="122" spans="1:158" s="10" customFormat="1">
      <c r="A122" s="19"/>
      <c r="G122" s="32"/>
      <c r="H122" s="35"/>
      <c r="I122" s="69"/>
      <c r="J122" s="69"/>
      <c r="K122" s="69"/>
      <c r="L122" s="69"/>
      <c r="M122" s="69"/>
      <c r="N122" s="69"/>
      <c r="R122" s="32"/>
      <c r="W122" s="21"/>
      <c r="X122" s="29"/>
      <c r="Y122" s="26"/>
      <c r="Z122" s="26"/>
      <c r="AA122" s="26"/>
      <c r="AB122" s="21"/>
      <c r="AM122" s="32"/>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row>
    <row r="123" spans="1:158" s="10" customFormat="1">
      <c r="A123" s="19"/>
      <c r="G123" s="32"/>
      <c r="H123" s="35"/>
      <c r="I123" s="69"/>
      <c r="J123" s="69"/>
      <c r="K123" s="69"/>
      <c r="L123" s="69"/>
      <c r="M123" s="69"/>
      <c r="N123" s="69"/>
      <c r="R123" s="32"/>
      <c r="W123" s="21"/>
      <c r="X123" s="29"/>
      <c r="Y123" s="26"/>
      <c r="Z123" s="26"/>
      <c r="AA123" s="26"/>
      <c r="AB123" s="21"/>
      <c r="AM123" s="32"/>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row>
    <row r="124" spans="1:158" s="10" customFormat="1">
      <c r="A124" s="19"/>
      <c r="G124" s="32"/>
      <c r="H124" s="35"/>
      <c r="I124" s="69"/>
      <c r="J124" s="69"/>
      <c r="K124" s="69"/>
      <c r="L124" s="69"/>
      <c r="M124" s="69"/>
      <c r="N124" s="69"/>
      <c r="R124" s="32"/>
      <c r="W124" s="21"/>
      <c r="X124" s="29"/>
      <c r="Y124" s="26"/>
      <c r="Z124" s="26"/>
      <c r="AA124" s="26"/>
      <c r="AB124" s="21"/>
      <c r="AM124" s="32"/>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row>
    <row r="125" spans="1:158" s="10" customFormat="1">
      <c r="A125" s="19"/>
      <c r="G125" s="32"/>
      <c r="H125" s="35"/>
      <c r="I125" s="69"/>
      <c r="J125" s="69"/>
      <c r="K125" s="69"/>
      <c r="L125" s="69"/>
      <c r="M125" s="69"/>
      <c r="N125" s="69"/>
      <c r="R125" s="32"/>
      <c r="W125" s="21"/>
      <c r="X125" s="29"/>
      <c r="Y125" s="26"/>
      <c r="Z125" s="26"/>
      <c r="AA125" s="26"/>
      <c r="AB125" s="21"/>
      <c r="AM125" s="32"/>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row>
    <row r="126" spans="1:158" s="10" customFormat="1">
      <c r="A126" s="19"/>
      <c r="G126" s="32"/>
      <c r="H126" s="35"/>
      <c r="I126" s="69"/>
      <c r="J126" s="69"/>
      <c r="K126" s="69"/>
      <c r="L126" s="69"/>
      <c r="M126" s="69"/>
      <c r="N126" s="69"/>
      <c r="R126" s="32"/>
      <c r="W126" s="21"/>
      <c r="X126" s="29"/>
      <c r="Y126" s="26"/>
      <c r="Z126" s="26"/>
      <c r="AA126" s="26"/>
      <c r="AB126" s="21"/>
      <c r="AM126" s="32"/>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row>
    <row r="127" spans="1:158" s="10" customFormat="1">
      <c r="A127" s="19"/>
      <c r="G127" s="32"/>
      <c r="H127" s="35"/>
      <c r="I127" s="69"/>
      <c r="J127" s="69"/>
      <c r="K127" s="69"/>
      <c r="L127" s="69"/>
      <c r="M127" s="69"/>
      <c r="N127" s="69"/>
      <c r="R127" s="32"/>
      <c r="W127" s="21"/>
      <c r="X127" s="29"/>
      <c r="Y127" s="26"/>
      <c r="Z127" s="26"/>
      <c r="AA127" s="26"/>
      <c r="AB127" s="21"/>
      <c r="AM127" s="32"/>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row>
    <row r="128" spans="1:158" s="10" customFormat="1">
      <c r="A128" s="19"/>
      <c r="G128" s="32"/>
      <c r="H128" s="35"/>
      <c r="I128" s="69"/>
      <c r="J128" s="69"/>
      <c r="K128" s="69"/>
      <c r="L128" s="69"/>
      <c r="M128" s="69"/>
      <c r="N128" s="69"/>
      <c r="R128" s="32"/>
      <c r="W128" s="21"/>
      <c r="X128" s="29"/>
      <c r="Y128" s="26"/>
      <c r="Z128" s="26"/>
      <c r="AA128" s="26"/>
      <c r="AB128" s="21"/>
      <c r="AM128" s="32"/>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row>
    <row r="129" spans="1:172" s="10" customFormat="1">
      <c r="A129" s="19"/>
      <c r="G129" s="32"/>
      <c r="H129" s="35"/>
      <c r="I129" s="69"/>
      <c r="J129" s="69"/>
      <c r="K129" s="69"/>
      <c r="L129" s="69"/>
      <c r="M129" s="69"/>
      <c r="N129" s="69"/>
      <c r="R129" s="32"/>
      <c r="W129" s="21"/>
      <c r="X129" s="29"/>
      <c r="Y129" s="26"/>
      <c r="Z129" s="26"/>
      <c r="AA129" s="26"/>
      <c r="AB129" s="21"/>
      <c r="AM129" s="32"/>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row>
    <row r="130" spans="1:172" s="10" customFormat="1">
      <c r="A130" s="19"/>
      <c r="G130" s="32"/>
      <c r="H130" s="35"/>
      <c r="I130" s="69"/>
      <c r="J130" s="69"/>
      <c r="K130" s="69"/>
      <c r="L130" s="69"/>
      <c r="M130" s="69"/>
      <c r="N130" s="69"/>
      <c r="R130" s="32"/>
      <c r="W130" s="21"/>
      <c r="X130" s="29"/>
      <c r="Y130" s="26"/>
      <c r="Z130" s="26"/>
      <c r="AA130" s="26"/>
      <c r="AB130" s="21"/>
      <c r="AM130" s="32"/>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row>
    <row r="131" spans="1:172" s="10" customFormat="1">
      <c r="A131" s="19"/>
      <c r="G131" s="32"/>
      <c r="H131" s="35"/>
      <c r="I131" s="69"/>
      <c r="J131" s="69"/>
      <c r="K131" s="69"/>
      <c r="L131" s="69"/>
      <c r="M131" s="69"/>
      <c r="N131" s="69"/>
      <c r="R131" s="32"/>
      <c r="W131" s="21"/>
      <c r="X131" s="29"/>
      <c r="Y131" s="26"/>
      <c r="Z131" s="26"/>
      <c r="AA131" s="26"/>
      <c r="AB131" s="21"/>
      <c r="AM131" s="32"/>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row>
    <row r="132" spans="1:172" s="10" customFormat="1">
      <c r="A132" s="19"/>
      <c r="G132" s="32"/>
      <c r="H132" s="35"/>
      <c r="I132" s="69"/>
      <c r="J132" s="69"/>
      <c r="K132" s="69"/>
      <c r="L132" s="69"/>
      <c r="M132" s="69"/>
      <c r="N132" s="69"/>
      <c r="R132" s="32"/>
      <c r="W132" s="21"/>
      <c r="X132" s="29"/>
      <c r="Y132" s="26"/>
      <c r="Z132" s="26"/>
      <c r="AA132" s="26"/>
      <c r="AB132" s="21"/>
      <c r="AM132" s="32"/>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row>
    <row r="133" spans="1:172" s="10" customFormat="1">
      <c r="A133" s="19"/>
      <c r="G133" s="32"/>
      <c r="H133" s="35"/>
      <c r="I133" s="69"/>
      <c r="J133" s="69"/>
      <c r="K133" s="69"/>
      <c r="L133" s="69"/>
      <c r="M133" s="69"/>
      <c r="N133" s="69"/>
      <c r="R133" s="32"/>
      <c r="W133" s="21"/>
      <c r="X133" s="29"/>
      <c r="Y133" s="26"/>
      <c r="Z133" s="26"/>
      <c r="AA133" s="26"/>
      <c r="AB133" s="21"/>
      <c r="AM133" s="32"/>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row>
    <row r="134" spans="1:172" s="10" customFormat="1">
      <c r="A134" s="19"/>
      <c r="G134" s="32"/>
      <c r="H134" s="35"/>
      <c r="I134" s="69"/>
      <c r="J134" s="69"/>
      <c r="K134" s="69"/>
      <c r="L134" s="69"/>
      <c r="M134" s="69"/>
      <c r="N134" s="69"/>
      <c r="R134" s="32"/>
      <c r="W134" s="21"/>
      <c r="X134" s="29"/>
      <c r="Y134" s="26"/>
      <c r="Z134" s="26"/>
      <c r="AA134" s="26"/>
      <c r="AB134" s="21"/>
      <c r="AM134" s="32"/>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row>
    <row r="135" spans="1:172" s="10" customFormat="1">
      <c r="A135" s="19"/>
      <c r="G135" s="32"/>
      <c r="H135" s="35"/>
      <c r="I135" s="69"/>
      <c r="J135" s="69"/>
      <c r="K135" s="69"/>
      <c r="L135" s="69"/>
      <c r="M135" s="69"/>
      <c r="N135" s="69"/>
      <c r="R135" s="32"/>
      <c r="W135" s="21"/>
      <c r="X135" s="29"/>
      <c r="Y135" s="26"/>
      <c r="Z135" s="26"/>
      <c r="AA135" s="26"/>
      <c r="AB135" s="21"/>
      <c r="AM135" s="32"/>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row>
    <row r="136" spans="1:172" s="10" customFormat="1">
      <c r="A136" s="19"/>
      <c r="G136" s="32"/>
      <c r="H136" s="35"/>
      <c r="I136" s="69"/>
      <c r="J136" s="69"/>
      <c r="K136" s="69"/>
      <c r="L136" s="69"/>
      <c r="M136" s="69"/>
      <c r="N136" s="69"/>
      <c r="R136" s="32"/>
      <c r="W136" s="21"/>
      <c r="X136" s="29"/>
      <c r="Y136" s="26"/>
      <c r="Z136" s="26"/>
      <c r="AA136" s="26"/>
      <c r="AB136" s="21"/>
      <c r="AM136" s="32"/>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row>
    <row r="137" spans="1:172" s="10" customFormat="1">
      <c r="A137" s="19"/>
      <c r="G137" s="32"/>
      <c r="H137" s="35"/>
      <c r="I137" s="69"/>
      <c r="J137" s="69"/>
      <c r="K137" s="69"/>
      <c r="L137" s="69"/>
      <c r="M137" s="69"/>
      <c r="N137" s="69"/>
      <c r="R137" s="32"/>
      <c r="W137" s="21"/>
      <c r="X137" s="29"/>
      <c r="Y137" s="26"/>
      <c r="Z137" s="26"/>
      <c r="AA137" s="26"/>
      <c r="AB137" s="21"/>
      <c r="AM137" s="32"/>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row>
    <row r="138" spans="1:172" s="10" customFormat="1">
      <c r="A138" s="19"/>
      <c r="G138" s="32"/>
      <c r="H138" s="35"/>
      <c r="I138" s="69"/>
      <c r="J138" s="69"/>
      <c r="K138" s="69"/>
      <c r="L138" s="69"/>
      <c r="M138" s="69"/>
      <c r="N138" s="69"/>
      <c r="R138" s="32"/>
      <c r="W138" s="21"/>
      <c r="X138" s="29"/>
      <c r="Y138" s="26"/>
      <c r="Z138" s="26"/>
      <c r="AA138" s="26"/>
      <c r="AB138" s="21"/>
      <c r="AM138" s="32"/>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row>
    <row r="139" spans="1:172" s="10" customFormat="1">
      <c r="A139" s="19"/>
      <c r="G139" s="32"/>
      <c r="H139" s="35"/>
      <c r="I139" s="69"/>
      <c r="J139" s="69"/>
      <c r="K139" s="69"/>
      <c r="L139" s="69"/>
      <c r="M139" s="69"/>
      <c r="N139" s="69"/>
      <c r="R139" s="32"/>
      <c r="W139" s="21"/>
      <c r="X139" s="29"/>
      <c r="Y139" s="26"/>
      <c r="Z139" s="26"/>
      <c r="AA139" s="26"/>
      <c r="AB139" s="21"/>
      <c r="AM139" s="32"/>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row>
    <row r="140" spans="1:172" s="10" customFormat="1">
      <c r="A140" s="19"/>
      <c r="G140" s="32"/>
      <c r="H140" s="35"/>
      <c r="I140" s="69"/>
      <c r="J140" s="69"/>
      <c r="K140" s="69"/>
      <c r="L140" s="69"/>
      <c r="M140" s="69"/>
      <c r="N140" s="69"/>
      <c r="R140" s="32"/>
      <c r="W140" s="21"/>
      <c r="X140" s="29"/>
      <c r="Y140" s="26"/>
      <c r="Z140" s="26"/>
      <c r="AA140" s="26"/>
      <c r="AB140" s="21"/>
      <c r="AM140" s="32"/>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row>
    <row r="141" spans="1:172" s="10" customFormat="1">
      <c r="A141" s="19"/>
      <c r="G141" s="32"/>
      <c r="H141" s="35"/>
      <c r="I141" s="69"/>
      <c r="J141" s="69"/>
      <c r="K141" s="69"/>
      <c r="L141" s="69"/>
      <c r="M141" s="69"/>
      <c r="N141" s="69"/>
      <c r="R141" s="32"/>
      <c r="W141" s="21"/>
      <c r="X141" s="29"/>
      <c r="Y141" s="26"/>
      <c r="Z141" s="26"/>
      <c r="AA141" s="26"/>
      <c r="AB141" s="21"/>
      <c r="AM141" s="32"/>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row>
    <row r="142" spans="1:172" s="8" customFormat="1">
      <c r="A142" s="60"/>
      <c r="B142" s="60"/>
      <c r="C142" s="60"/>
      <c r="D142" s="60"/>
      <c r="E142" s="60"/>
      <c r="F142" s="60"/>
      <c r="G142" s="63"/>
      <c r="H142" s="60"/>
      <c r="I142" s="71"/>
      <c r="J142" s="71"/>
      <c r="K142" s="71"/>
      <c r="L142" s="71"/>
      <c r="M142" s="71"/>
      <c r="N142" s="71"/>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c r="FM142" s="20"/>
      <c r="FN142" s="20"/>
      <c r="FO142" s="20"/>
    </row>
    <row r="143" spans="1:172" s="8" customFormat="1">
      <c r="A143" s="60"/>
      <c r="B143" s="61"/>
      <c r="C143" s="61"/>
      <c r="D143" s="61"/>
      <c r="E143" s="61"/>
      <c r="F143" s="61"/>
      <c r="G143" s="63"/>
      <c r="H143" s="62"/>
      <c r="I143" s="72"/>
      <c r="J143" s="72"/>
      <c r="K143" s="72"/>
      <c r="L143" s="72"/>
      <c r="M143" s="72"/>
      <c r="N143" s="72"/>
      <c r="O143" s="61"/>
      <c r="P143" s="61"/>
      <c r="Q143" s="61"/>
      <c r="R143" s="63"/>
      <c r="S143" s="61"/>
      <c r="T143" s="61"/>
      <c r="U143" s="61"/>
      <c r="V143" s="61"/>
      <c r="W143" s="64"/>
      <c r="X143" s="65"/>
      <c r="Y143" s="66"/>
      <c r="Z143" s="66"/>
      <c r="AA143" s="66"/>
      <c r="AB143" s="64"/>
      <c r="AC143" s="61"/>
      <c r="AD143" s="61"/>
      <c r="AE143" s="61"/>
      <c r="AF143" s="61"/>
      <c r="AG143" s="61"/>
      <c r="AH143" s="61"/>
      <c r="AI143" s="61"/>
      <c r="AJ143" s="61"/>
      <c r="AK143" s="61"/>
      <c r="AL143" s="61"/>
      <c r="AM143" s="63"/>
      <c r="AN143" s="61"/>
      <c r="AO143" s="61"/>
      <c r="AP143" s="61"/>
      <c r="AQ143" s="61"/>
      <c r="AR143" s="61"/>
      <c r="AS143" s="61"/>
      <c r="AT143" s="61"/>
      <c r="AU143" s="61"/>
      <c r="AV143" s="61"/>
      <c r="AW143" s="61"/>
      <c r="AX143" s="61"/>
      <c r="AY143" s="61"/>
      <c r="AZ143" s="61"/>
      <c r="BA143" s="61"/>
      <c r="BB143" s="61"/>
      <c r="BC143" s="61"/>
      <c r="BD143" s="61"/>
      <c r="BE143" s="61"/>
      <c r="BF143" s="61"/>
      <c r="BG143" s="61"/>
      <c r="BH143" s="61"/>
      <c r="BI143" s="61"/>
      <c r="BJ143" s="61"/>
      <c r="BK143" s="61"/>
      <c r="BL143" s="61"/>
      <c r="BM143" s="61"/>
      <c r="BN143" s="61"/>
      <c r="BO143" s="61"/>
      <c r="BP143" s="61"/>
      <c r="BQ143" s="61"/>
      <c r="BR143" s="61"/>
      <c r="BS143" s="61"/>
      <c r="BT143" s="61"/>
      <c r="BU143" s="61"/>
      <c r="BV143" s="61"/>
      <c r="BW143" s="61"/>
      <c r="BX143" s="61"/>
      <c r="BY143" s="61"/>
      <c r="BZ143" s="61"/>
      <c r="CA143" s="61"/>
      <c r="CB143" s="61"/>
      <c r="CC143" s="61"/>
      <c r="CD143" s="61"/>
      <c r="CE143" s="61"/>
      <c r="CF143" s="61"/>
      <c r="CG143" s="61"/>
      <c r="CH143" s="61"/>
      <c r="CI143" s="61"/>
      <c r="CJ143" s="61"/>
      <c r="CK143" s="61"/>
      <c r="CL143" s="61"/>
      <c r="CM143" s="61"/>
      <c r="CN143" s="61"/>
      <c r="CO143" s="61"/>
      <c r="CP143" s="61"/>
      <c r="CQ143" s="61"/>
      <c r="CR143" s="61"/>
      <c r="CS143" s="61"/>
      <c r="CT143" s="61"/>
      <c r="CU143" s="61"/>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c r="FB143" s="20"/>
      <c r="FP143" s="20"/>
    </row>
    <row r="144" spans="1:172" s="8" customFormat="1">
      <c r="A144" s="60"/>
      <c r="B144" s="61"/>
      <c r="C144" s="61"/>
      <c r="D144" s="61"/>
      <c r="E144" s="61"/>
      <c r="F144" s="61"/>
      <c r="G144" s="63"/>
      <c r="H144" s="62"/>
      <c r="I144" s="72"/>
      <c r="J144" s="72"/>
      <c r="K144" s="72"/>
      <c r="L144" s="72"/>
      <c r="M144" s="72"/>
      <c r="N144" s="72"/>
      <c r="O144" s="61"/>
      <c r="P144" s="61"/>
      <c r="Q144" s="61"/>
      <c r="R144" s="63"/>
      <c r="S144" s="61"/>
      <c r="T144" s="61"/>
      <c r="U144" s="61"/>
      <c r="V144" s="61"/>
      <c r="W144" s="64"/>
      <c r="X144" s="65"/>
      <c r="Y144" s="66"/>
      <c r="Z144" s="66"/>
      <c r="AA144" s="66"/>
      <c r="AB144" s="64"/>
      <c r="AC144" s="61"/>
      <c r="AD144" s="61"/>
      <c r="AE144" s="61"/>
      <c r="AF144" s="61"/>
      <c r="AG144" s="61"/>
      <c r="AH144" s="61"/>
      <c r="AI144" s="61"/>
      <c r="AJ144" s="61"/>
      <c r="AK144" s="61"/>
      <c r="AL144" s="61"/>
      <c r="AM144" s="63"/>
      <c r="AN144" s="61"/>
      <c r="AO144" s="61"/>
      <c r="AP144" s="61"/>
      <c r="AQ144" s="61"/>
      <c r="AR144" s="61"/>
      <c r="AS144" s="61"/>
      <c r="AT144" s="61"/>
      <c r="AU144" s="61"/>
      <c r="AV144" s="61"/>
      <c r="AW144" s="61"/>
      <c r="AX144" s="61"/>
      <c r="AY144" s="61"/>
      <c r="AZ144" s="61"/>
      <c r="BA144" s="61"/>
      <c r="BB144" s="61"/>
      <c r="BC144" s="61"/>
      <c r="BD144" s="61"/>
      <c r="BE144" s="61"/>
      <c r="BF144" s="61"/>
      <c r="BG144" s="61"/>
      <c r="BH144" s="61"/>
      <c r="BI144" s="61"/>
      <c r="BJ144" s="61"/>
      <c r="BK144" s="61"/>
      <c r="BL144" s="61"/>
      <c r="BM144" s="61"/>
      <c r="BN144" s="61"/>
      <c r="BO144" s="61"/>
      <c r="BP144" s="61"/>
      <c r="BQ144" s="61"/>
      <c r="BR144" s="61"/>
      <c r="BS144" s="61"/>
      <c r="BT144" s="61"/>
      <c r="BU144" s="61"/>
      <c r="BV144" s="61"/>
      <c r="BW144" s="61"/>
      <c r="BX144" s="61"/>
      <c r="BY144" s="61"/>
      <c r="BZ144" s="61"/>
      <c r="CA144" s="61"/>
      <c r="CB144" s="61"/>
      <c r="CC144" s="61"/>
      <c r="CD144" s="61"/>
      <c r="CE144" s="61"/>
      <c r="CF144" s="61"/>
      <c r="CG144" s="61"/>
      <c r="CH144" s="61"/>
      <c r="CI144" s="61"/>
      <c r="CJ144" s="61"/>
      <c r="CK144" s="61"/>
      <c r="CL144" s="61"/>
      <c r="CM144" s="61"/>
      <c r="CN144" s="61"/>
      <c r="CO144" s="61"/>
      <c r="CP144" s="61"/>
      <c r="CQ144" s="61"/>
      <c r="CR144" s="61"/>
      <c r="CS144" s="61"/>
      <c r="CT144" s="61"/>
      <c r="CU144" s="61"/>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c r="FB144" s="20"/>
      <c r="FP144" s="20"/>
    </row>
    <row r="145" spans="1:172" s="8" customFormat="1">
      <c r="A145" s="60"/>
      <c r="B145" s="61"/>
      <c r="C145" s="61"/>
      <c r="D145" s="61"/>
      <c r="E145" s="61"/>
      <c r="F145" s="61"/>
      <c r="G145" s="63"/>
      <c r="H145" s="62"/>
      <c r="I145" s="72"/>
      <c r="J145" s="72"/>
      <c r="K145" s="72"/>
      <c r="L145" s="72"/>
      <c r="M145" s="72"/>
      <c r="N145" s="72"/>
      <c r="O145" s="61"/>
      <c r="P145" s="61"/>
      <c r="Q145" s="61"/>
      <c r="R145" s="63"/>
      <c r="S145" s="61"/>
      <c r="T145" s="61"/>
      <c r="U145" s="61"/>
      <c r="V145" s="61"/>
      <c r="W145" s="64"/>
      <c r="X145" s="65"/>
      <c r="Y145" s="66"/>
      <c r="Z145" s="66"/>
      <c r="AA145" s="66"/>
      <c r="AB145" s="64"/>
      <c r="AC145" s="61"/>
      <c r="AD145" s="61"/>
      <c r="AE145" s="61"/>
      <c r="AF145" s="61"/>
      <c r="AG145" s="61"/>
      <c r="AH145" s="61"/>
      <c r="AI145" s="61"/>
      <c r="AJ145" s="61"/>
      <c r="AK145" s="61"/>
      <c r="AL145" s="61"/>
      <c r="AM145" s="63"/>
      <c r="AN145" s="61"/>
      <c r="AO145" s="61"/>
      <c r="AP145" s="61"/>
      <c r="AQ145" s="61"/>
      <c r="AR145" s="61"/>
      <c r="AS145" s="61"/>
      <c r="AT145" s="61"/>
      <c r="AU145" s="61"/>
      <c r="AV145" s="61"/>
      <c r="AW145" s="61"/>
      <c r="AX145" s="61"/>
      <c r="AY145" s="61"/>
      <c r="AZ145" s="61"/>
      <c r="BA145" s="61"/>
      <c r="BB145" s="61"/>
      <c r="BC145" s="61"/>
      <c r="BD145" s="61"/>
      <c r="BE145" s="61"/>
      <c r="BF145" s="61"/>
      <c r="BG145" s="61"/>
      <c r="BH145" s="61"/>
      <c r="BI145" s="61"/>
      <c r="BJ145" s="61"/>
      <c r="BK145" s="61"/>
      <c r="BL145" s="61"/>
      <c r="BM145" s="61"/>
      <c r="BN145" s="61"/>
      <c r="BO145" s="61"/>
      <c r="BP145" s="61"/>
      <c r="BQ145" s="61"/>
      <c r="BR145" s="61"/>
      <c r="BS145" s="61"/>
      <c r="BT145" s="61"/>
      <c r="BU145" s="61"/>
      <c r="BV145" s="61"/>
      <c r="BW145" s="61"/>
      <c r="BX145" s="61"/>
      <c r="BY145" s="61"/>
      <c r="BZ145" s="61"/>
      <c r="CA145" s="61"/>
      <c r="CB145" s="61"/>
      <c r="CC145" s="61"/>
      <c r="CD145" s="61"/>
      <c r="CE145" s="61"/>
      <c r="CF145" s="61"/>
      <c r="CG145" s="61"/>
      <c r="CH145" s="61"/>
      <c r="CI145" s="61"/>
      <c r="CJ145" s="61"/>
      <c r="CK145" s="61"/>
      <c r="CL145" s="61"/>
      <c r="CM145" s="61"/>
      <c r="CN145" s="61"/>
      <c r="CO145" s="61"/>
      <c r="CP145" s="61"/>
      <c r="CQ145" s="61"/>
      <c r="CR145" s="61"/>
      <c r="CS145" s="61"/>
      <c r="CT145" s="61"/>
      <c r="CU145" s="61"/>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P145" s="20"/>
    </row>
    <row r="146" spans="1:172" s="8" customFormat="1">
      <c r="A146" s="60"/>
      <c r="B146" s="61"/>
      <c r="C146" s="61"/>
      <c r="D146" s="61"/>
      <c r="E146" s="61"/>
      <c r="F146" s="61"/>
      <c r="G146" s="63"/>
      <c r="H146" s="62"/>
      <c r="I146" s="72"/>
      <c r="J146" s="72"/>
      <c r="K146" s="72"/>
      <c r="L146" s="72"/>
      <c r="M146" s="72"/>
      <c r="N146" s="72"/>
      <c r="O146" s="61"/>
      <c r="P146" s="61"/>
      <c r="Q146" s="61"/>
      <c r="R146" s="63"/>
      <c r="S146" s="61"/>
      <c r="T146" s="61"/>
      <c r="U146" s="61"/>
      <c r="V146" s="61"/>
      <c r="W146" s="64"/>
      <c r="X146" s="65"/>
      <c r="Y146" s="66"/>
      <c r="Z146" s="66"/>
      <c r="AA146" s="66"/>
      <c r="AB146" s="64"/>
      <c r="AC146" s="61"/>
      <c r="AD146" s="61"/>
      <c r="AE146" s="61"/>
      <c r="AF146" s="61"/>
      <c r="AG146" s="61"/>
      <c r="AH146" s="61"/>
      <c r="AI146" s="61"/>
      <c r="AJ146" s="61"/>
      <c r="AK146" s="61"/>
      <c r="AL146" s="61"/>
      <c r="AM146" s="63"/>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61"/>
      <c r="BW146" s="61"/>
      <c r="BX146" s="61"/>
      <c r="BY146" s="61"/>
      <c r="BZ146" s="61"/>
      <c r="CA146" s="61"/>
      <c r="CB146" s="61"/>
      <c r="CC146" s="61"/>
      <c r="CD146" s="61"/>
      <c r="CE146" s="61"/>
      <c r="CF146" s="61"/>
      <c r="CG146" s="61"/>
      <c r="CH146" s="61"/>
      <c r="CI146" s="61"/>
      <c r="CJ146" s="61"/>
      <c r="CK146" s="61"/>
      <c r="CL146" s="61"/>
      <c r="CM146" s="61"/>
      <c r="CN146" s="61"/>
      <c r="CO146" s="61"/>
      <c r="CP146" s="61"/>
      <c r="CQ146" s="61"/>
      <c r="CR146" s="61"/>
      <c r="CS146" s="61"/>
      <c r="CT146" s="61"/>
      <c r="CU146" s="61"/>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P146" s="20"/>
    </row>
    <row r="147" spans="1:172" s="8" customFormat="1">
      <c r="A147" s="60"/>
      <c r="B147" s="61"/>
      <c r="C147" s="61"/>
      <c r="D147" s="61"/>
      <c r="E147" s="61"/>
      <c r="F147" s="61"/>
      <c r="G147" s="63"/>
      <c r="H147" s="62"/>
      <c r="I147" s="72"/>
      <c r="J147" s="72"/>
      <c r="K147" s="72"/>
      <c r="L147" s="72"/>
      <c r="M147" s="72"/>
      <c r="N147" s="72"/>
      <c r="O147" s="61"/>
      <c r="P147" s="61"/>
      <c r="Q147" s="61"/>
      <c r="R147" s="63"/>
      <c r="S147" s="61"/>
      <c r="T147" s="61"/>
      <c r="U147" s="61"/>
      <c r="V147" s="61"/>
      <c r="W147" s="64"/>
      <c r="X147" s="65"/>
      <c r="Y147" s="66"/>
      <c r="Z147" s="66"/>
      <c r="AA147" s="66"/>
      <c r="AB147" s="64"/>
      <c r="AC147" s="61"/>
      <c r="AD147" s="61"/>
      <c r="AE147" s="61"/>
      <c r="AF147" s="61"/>
      <c r="AG147" s="61"/>
      <c r="AH147" s="61"/>
      <c r="AI147" s="61"/>
      <c r="AJ147" s="61"/>
      <c r="AK147" s="61"/>
      <c r="AL147" s="61"/>
      <c r="AM147" s="63"/>
      <c r="AN147" s="61"/>
      <c r="AO147" s="61"/>
      <c r="AP147" s="61"/>
      <c r="AQ147" s="61"/>
      <c r="AR147" s="61"/>
      <c r="AS147" s="61"/>
      <c r="AT147" s="61"/>
      <c r="AU147" s="61"/>
      <c r="AV147" s="61"/>
      <c r="AW147" s="61"/>
      <c r="AX147" s="61"/>
      <c r="AY147" s="61"/>
      <c r="AZ147" s="61"/>
      <c r="BA147" s="61"/>
      <c r="BB147" s="61"/>
      <c r="BC147" s="61"/>
      <c r="BD147" s="61"/>
      <c r="BE147" s="61"/>
      <c r="BF147" s="61"/>
      <c r="BG147" s="61"/>
      <c r="BH147" s="61"/>
      <c r="BI147" s="61"/>
      <c r="BJ147" s="61"/>
      <c r="BK147" s="61"/>
      <c r="BL147" s="61"/>
      <c r="BM147" s="61"/>
      <c r="BN147" s="61"/>
      <c r="BO147" s="61"/>
      <c r="BP147" s="61"/>
      <c r="BQ147" s="61"/>
      <c r="BR147" s="61"/>
      <c r="BS147" s="61"/>
      <c r="BT147" s="61"/>
      <c r="BU147" s="61"/>
      <c r="BV147" s="61"/>
      <c r="BW147" s="61"/>
      <c r="BX147" s="61"/>
      <c r="BY147" s="61"/>
      <c r="BZ147" s="61"/>
      <c r="CA147" s="61"/>
      <c r="CB147" s="61"/>
      <c r="CC147" s="61"/>
      <c r="CD147" s="61"/>
      <c r="CE147" s="61"/>
      <c r="CF147" s="61"/>
      <c r="CG147" s="61"/>
      <c r="CH147" s="61"/>
      <c r="CI147" s="61"/>
      <c r="CJ147" s="61"/>
      <c r="CK147" s="61"/>
      <c r="CL147" s="61"/>
      <c r="CM147" s="61"/>
      <c r="CN147" s="61"/>
      <c r="CO147" s="61"/>
      <c r="CP147" s="61"/>
      <c r="CQ147" s="61"/>
      <c r="CR147" s="61"/>
      <c r="CS147" s="61"/>
      <c r="CT147" s="61"/>
      <c r="CU147" s="61"/>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P147" s="20"/>
    </row>
    <row r="148" spans="1:172" s="8" customFormat="1">
      <c r="A148" s="60"/>
      <c r="B148" s="61"/>
      <c r="C148" s="61"/>
      <c r="D148" s="61"/>
      <c r="E148" s="61"/>
      <c r="F148" s="61"/>
      <c r="G148" s="63"/>
      <c r="H148" s="62"/>
      <c r="I148" s="72"/>
      <c r="J148" s="72"/>
      <c r="K148" s="72"/>
      <c r="L148" s="72"/>
      <c r="M148" s="72"/>
      <c r="N148" s="72"/>
      <c r="O148" s="61"/>
      <c r="P148" s="61"/>
      <c r="Q148" s="61"/>
      <c r="R148" s="63"/>
      <c r="S148" s="61"/>
      <c r="T148" s="61"/>
      <c r="U148" s="61"/>
      <c r="V148" s="61"/>
      <c r="W148" s="64"/>
      <c r="X148" s="65"/>
      <c r="Y148" s="66"/>
      <c r="Z148" s="66"/>
      <c r="AA148" s="66"/>
      <c r="AB148" s="64"/>
      <c r="AC148" s="61"/>
      <c r="AD148" s="61"/>
      <c r="AE148" s="61"/>
      <c r="AF148" s="61"/>
      <c r="AG148" s="61"/>
      <c r="AH148" s="61"/>
      <c r="AI148" s="61"/>
      <c r="AJ148" s="61"/>
      <c r="AK148" s="61"/>
      <c r="AL148" s="61"/>
      <c r="AM148" s="63"/>
      <c r="AN148" s="61"/>
      <c r="AO148" s="61"/>
      <c r="AP148" s="61"/>
      <c r="AQ148" s="61"/>
      <c r="AR148" s="61"/>
      <c r="AS148" s="61"/>
      <c r="AT148" s="61"/>
      <c r="AU148" s="61"/>
      <c r="AV148" s="61"/>
      <c r="AW148" s="61"/>
      <c r="AX148" s="61"/>
      <c r="AY148" s="61"/>
      <c r="AZ148" s="61"/>
      <c r="BA148" s="61"/>
      <c r="BB148" s="61"/>
      <c r="BC148" s="61"/>
      <c r="BD148" s="61"/>
      <c r="BE148" s="61"/>
      <c r="BF148" s="61"/>
      <c r="BG148" s="61"/>
      <c r="BH148" s="61"/>
      <c r="BI148" s="61"/>
      <c r="BJ148" s="61"/>
      <c r="BK148" s="61"/>
      <c r="BL148" s="61"/>
      <c r="BM148" s="61"/>
      <c r="BN148" s="61"/>
      <c r="BO148" s="61"/>
      <c r="BP148" s="61"/>
      <c r="BQ148" s="61"/>
      <c r="BR148" s="61"/>
      <c r="BS148" s="61"/>
      <c r="BT148" s="61"/>
      <c r="BU148" s="61"/>
      <c r="BV148" s="61"/>
      <c r="BW148" s="61"/>
      <c r="BX148" s="61"/>
      <c r="BY148" s="61"/>
      <c r="BZ148" s="61"/>
      <c r="CA148" s="61"/>
      <c r="CB148" s="61"/>
      <c r="CC148" s="61"/>
      <c r="CD148" s="61"/>
      <c r="CE148" s="61"/>
      <c r="CF148" s="61"/>
      <c r="CG148" s="61"/>
      <c r="CH148" s="61"/>
      <c r="CI148" s="61"/>
      <c r="CJ148" s="61"/>
      <c r="CK148" s="61"/>
      <c r="CL148" s="61"/>
      <c r="CM148" s="61"/>
      <c r="CN148" s="61"/>
      <c r="CO148" s="61"/>
      <c r="CP148" s="61"/>
      <c r="CQ148" s="61"/>
      <c r="CR148" s="61"/>
      <c r="CS148" s="61"/>
      <c r="CT148" s="61"/>
      <c r="CU148" s="61"/>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K148" s="20"/>
    </row>
    <row r="149" spans="1:172" s="8" customFormat="1">
      <c r="A149" s="60"/>
      <c r="B149" s="61"/>
      <c r="C149" s="61"/>
      <c r="D149" s="61"/>
      <c r="E149" s="61"/>
      <c r="F149" s="61"/>
      <c r="G149" s="63"/>
      <c r="H149" s="62"/>
      <c r="I149" s="72"/>
      <c r="J149" s="72"/>
      <c r="K149" s="72"/>
      <c r="L149" s="72"/>
      <c r="M149" s="72"/>
      <c r="N149" s="72"/>
      <c r="O149" s="61"/>
      <c r="P149" s="61"/>
      <c r="Q149" s="61"/>
      <c r="R149" s="63"/>
      <c r="S149" s="61"/>
      <c r="T149" s="61"/>
      <c r="U149" s="61"/>
      <c r="V149" s="61"/>
      <c r="W149" s="64"/>
      <c r="X149" s="65"/>
      <c r="Y149" s="66"/>
      <c r="Z149" s="66"/>
      <c r="AA149" s="66"/>
      <c r="AB149" s="64"/>
      <c r="AC149" s="61"/>
      <c r="AD149" s="61"/>
      <c r="AE149" s="61"/>
      <c r="AF149" s="61"/>
      <c r="AG149" s="61"/>
      <c r="AH149" s="61"/>
      <c r="AI149" s="61"/>
      <c r="AJ149" s="61"/>
      <c r="AK149" s="61"/>
      <c r="AL149" s="61"/>
      <c r="AM149" s="63"/>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c r="CO149" s="61"/>
      <c r="CP149" s="61"/>
      <c r="CQ149" s="61"/>
      <c r="CR149" s="61"/>
      <c r="CS149" s="61"/>
      <c r="CT149" s="61"/>
      <c r="CU149" s="61"/>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row>
    <row r="150" spans="1:172" s="8" customFormat="1">
      <c r="A150" s="60"/>
      <c r="B150" s="61"/>
      <c r="C150" s="61"/>
      <c r="D150" s="61"/>
      <c r="E150" s="61"/>
      <c r="F150" s="61"/>
      <c r="G150" s="63"/>
      <c r="H150" s="62"/>
      <c r="I150" s="72"/>
      <c r="J150" s="72"/>
      <c r="K150" s="72"/>
      <c r="L150" s="72"/>
      <c r="M150" s="72"/>
      <c r="N150" s="72"/>
      <c r="O150" s="61"/>
      <c r="P150" s="61"/>
      <c r="Q150" s="61"/>
      <c r="R150" s="63"/>
      <c r="S150" s="61"/>
      <c r="T150" s="61"/>
      <c r="U150" s="61"/>
      <c r="V150" s="61"/>
      <c r="W150" s="64"/>
      <c r="X150" s="65"/>
      <c r="Y150" s="66"/>
      <c r="Z150" s="66"/>
      <c r="AA150" s="66"/>
      <c r="AB150" s="64"/>
      <c r="AC150" s="61"/>
      <c r="AD150" s="61"/>
      <c r="AE150" s="61"/>
      <c r="AF150" s="61"/>
      <c r="AG150" s="61"/>
      <c r="AH150" s="61"/>
      <c r="AI150" s="61"/>
      <c r="AJ150" s="61"/>
      <c r="AK150" s="61"/>
      <c r="AL150" s="61"/>
      <c r="AM150" s="63"/>
      <c r="AN150" s="61"/>
      <c r="AO150" s="61"/>
      <c r="AP150" s="61"/>
      <c r="AQ150" s="61"/>
      <c r="AR150" s="61"/>
      <c r="AS150" s="61"/>
      <c r="AT150" s="61"/>
      <c r="AU150" s="61"/>
      <c r="AV150" s="61"/>
      <c r="AW150" s="61"/>
      <c r="AX150" s="61"/>
      <c r="AY150" s="61"/>
      <c r="AZ150" s="61"/>
      <c r="BA150" s="61"/>
      <c r="BB150" s="61"/>
      <c r="BC150" s="61"/>
      <c r="BD150" s="61"/>
      <c r="BE150" s="61"/>
      <c r="BF150" s="61"/>
      <c r="BG150" s="61"/>
      <c r="BH150" s="61"/>
      <c r="BI150" s="61"/>
      <c r="BJ150" s="61"/>
      <c r="BK150" s="61"/>
      <c r="BL150" s="61"/>
      <c r="BM150" s="61"/>
      <c r="BN150" s="61"/>
      <c r="BO150" s="61"/>
      <c r="BP150" s="61"/>
      <c r="BQ150" s="61"/>
      <c r="BR150" s="61"/>
      <c r="BS150" s="61"/>
      <c r="BT150" s="61"/>
      <c r="BU150" s="61"/>
      <c r="BV150" s="61"/>
      <c r="BW150" s="61"/>
      <c r="BX150" s="61"/>
      <c r="BY150" s="61"/>
      <c r="BZ150" s="61"/>
      <c r="CA150" s="61"/>
      <c r="CB150" s="61"/>
      <c r="CC150" s="61"/>
      <c r="CD150" s="61"/>
      <c r="CE150" s="61"/>
      <c r="CF150" s="61"/>
      <c r="CG150" s="61"/>
      <c r="CH150" s="61"/>
      <c r="CI150" s="61"/>
      <c r="CJ150" s="61"/>
      <c r="CK150" s="61"/>
      <c r="CL150" s="61"/>
      <c r="CM150" s="61"/>
      <c r="CN150" s="61"/>
      <c r="CO150" s="61"/>
      <c r="CP150" s="61"/>
      <c r="CQ150" s="61"/>
      <c r="CR150" s="61"/>
      <c r="CS150" s="61"/>
      <c r="CT150" s="61"/>
      <c r="CU150" s="61"/>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row>
    <row r="151" spans="1:172" s="8" customFormat="1">
      <c r="A151" s="60"/>
      <c r="B151" s="61"/>
      <c r="C151" s="61"/>
      <c r="D151" s="61"/>
      <c r="E151" s="61"/>
      <c r="F151" s="61"/>
      <c r="G151" s="63"/>
      <c r="H151" s="62"/>
      <c r="I151" s="72"/>
      <c r="J151" s="72"/>
      <c r="K151" s="72"/>
      <c r="L151" s="72"/>
      <c r="M151" s="72"/>
      <c r="N151" s="72"/>
      <c r="O151" s="61"/>
      <c r="P151" s="61"/>
      <c r="Q151" s="61"/>
      <c r="R151" s="63"/>
      <c r="S151" s="61"/>
      <c r="T151" s="61"/>
      <c r="U151" s="61"/>
      <c r="V151" s="61"/>
      <c r="W151" s="64"/>
      <c r="X151" s="65"/>
      <c r="Y151" s="66"/>
      <c r="Z151" s="66"/>
      <c r="AA151" s="66"/>
      <c r="AB151" s="64"/>
      <c r="AC151" s="61"/>
      <c r="AD151" s="61"/>
      <c r="AE151" s="61"/>
      <c r="AF151" s="61"/>
      <c r="AG151" s="61"/>
      <c r="AH151" s="61"/>
      <c r="AI151" s="61"/>
      <c r="AJ151" s="61"/>
      <c r="AK151" s="61"/>
      <c r="AL151" s="61"/>
      <c r="AM151" s="63"/>
      <c r="AN151" s="61"/>
      <c r="AO151" s="61"/>
      <c r="AP151" s="61"/>
      <c r="AQ151" s="61"/>
      <c r="AR151" s="61"/>
      <c r="AS151" s="61"/>
      <c r="AT151" s="61"/>
      <c r="AU151" s="61"/>
      <c r="AV151" s="61"/>
      <c r="AW151" s="61"/>
      <c r="AX151" s="61"/>
      <c r="AY151" s="61"/>
      <c r="AZ151" s="61"/>
      <c r="BA151" s="61"/>
      <c r="BB151" s="61"/>
      <c r="BC151" s="61"/>
      <c r="BD151" s="61"/>
      <c r="BE151" s="61"/>
      <c r="BF151" s="61"/>
      <c r="BG151" s="61"/>
      <c r="BH151" s="61"/>
      <c r="BI151" s="61"/>
      <c r="BJ151" s="61"/>
      <c r="BK151" s="61"/>
      <c r="BL151" s="61"/>
      <c r="BM151" s="61"/>
      <c r="BN151" s="61"/>
      <c r="BO151" s="61"/>
      <c r="BP151" s="61"/>
      <c r="BQ151" s="61"/>
      <c r="BR151" s="61"/>
      <c r="BS151" s="61"/>
      <c r="BT151" s="61"/>
      <c r="BU151" s="61"/>
      <c r="BV151" s="61"/>
      <c r="BW151" s="61"/>
      <c r="BX151" s="61"/>
      <c r="BY151" s="61"/>
      <c r="BZ151" s="61"/>
      <c r="CA151" s="61"/>
      <c r="CB151" s="61"/>
      <c r="CC151" s="61"/>
      <c r="CD151" s="61"/>
      <c r="CE151" s="61"/>
      <c r="CF151" s="61"/>
      <c r="CG151" s="61"/>
      <c r="CH151" s="61"/>
      <c r="CI151" s="61"/>
      <c r="CJ151" s="61"/>
      <c r="CK151" s="61"/>
      <c r="CL151" s="61"/>
      <c r="CM151" s="61"/>
      <c r="CN151" s="61"/>
      <c r="CO151" s="61"/>
      <c r="CP151" s="61"/>
      <c r="CQ151" s="61"/>
      <c r="CR151" s="61"/>
      <c r="CS151" s="61"/>
      <c r="CT151" s="61"/>
      <c r="CU151" s="61"/>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row>
    <row r="152" spans="1:172" s="8" customFormat="1">
      <c r="A152" s="60"/>
      <c r="B152" s="61"/>
      <c r="C152" s="61"/>
      <c r="D152" s="61"/>
      <c r="E152" s="61"/>
      <c r="F152" s="61"/>
      <c r="G152" s="63"/>
      <c r="H152" s="62"/>
      <c r="I152" s="72"/>
      <c r="J152" s="72"/>
      <c r="K152" s="72"/>
      <c r="L152" s="72"/>
      <c r="M152" s="72"/>
      <c r="N152" s="72"/>
      <c r="O152" s="61"/>
      <c r="P152" s="61"/>
      <c r="Q152" s="61"/>
      <c r="R152" s="63"/>
      <c r="S152" s="61"/>
      <c r="T152" s="61"/>
      <c r="U152" s="61"/>
      <c r="V152" s="61"/>
      <c r="W152" s="64"/>
      <c r="X152" s="65"/>
      <c r="Y152" s="66"/>
      <c r="Z152" s="66"/>
      <c r="AA152" s="66"/>
      <c r="AB152" s="64"/>
      <c r="AC152" s="61"/>
      <c r="AD152" s="61"/>
      <c r="AE152" s="61"/>
      <c r="AF152" s="61"/>
      <c r="AG152" s="61"/>
      <c r="AH152" s="61"/>
      <c r="AI152" s="61"/>
      <c r="AJ152" s="61"/>
      <c r="AK152" s="61"/>
      <c r="AL152" s="61"/>
      <c r="AM152" s="63"/>
      <c r="AN152" s="61"/>
      <c r="AO152" s="61"/>
      <c r="AP152" s="61"/>
      <c r="AQ152" s="61"/>
      <c r="AR152" s="61"/>
      <c r="AS152" s="61"/>
      <c r="AT152" s="61"/>
      <c r="AU152" s="61"/>
      <c r="AV152" s="61"/>
      <c r="AW152" s="61"/>
      <c r="AX152" s="61"/>
      <c r="AY152" s="61"/>
      <c r="AZ152" s="61"/>
      <c r="BA152" s="61"/>
      <c r="BB152" s="61"/>
      <c r="BC152" s="61"/>
      <c r="BD152" s="61"/>
      <c r="BE152" s="61"/>
      <c r="BF152" s="61"/>
      <c r="BG152" s="61"/>
      <c r="BH152" s="61"/>
      <c r="BI152" s="61"/>
      <c r="BJ152" s="61"/>
      <c r="BK152" s="61"/>
      <c r="BL152" s="61"/>
      <c r="BM152" s="61"/>
      <c r="BN152" s="61"/>
      <c r="BO152" s="61"/>
      <c r="BP152" s="61"/>
      <c r="BQ152" s="61"/>
      <c r="BR152" s="61"/>
      <c r="BS152" s="61"/>
      <c r="BT152" s="61"/>
      <c r="BU152" s="61"/>
      <c r="BV152" s="61"/>
      <c r="BW152" s="61"/>
      <c r="BX152" s="61"/>
      <c r="BY152" s="61"/>
      <c r="BZ152" s="61"/>
      <c r="CA152" s="61"/>
      <c r="CB152" s="61"/>
      <c r="CC152" s="61"/>
      <c r="CD152" s="61"/>
      <c r="CE152" s="61"/>
      <c r="CF152" s="61"/>
      <c r="CG152" s="61"/>
      <c r="CH152" s="61"/>
      <c r="CI152" s="61"/>
      <c r="CJ152" s="61"/>
      <c r="CK152" s="61"/>
      <c r="CL152" s="61"/>
      <c r="CM152" s="61"/>
      <c r="CN152" s="61"/>
      <c r="CO152" s="61"/>
      <c r="CP152" s="61"/>
      <c r="CQ152" s="61"/>
      <c r="CR152" s="61"/>
      <c r="CS152" s="61"/>
      <c r="CT152" s="61"/>
      <c r="CU152" s="61"/>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row>
    <row r="153" spans="1:172" s="8" customFormat="1">
      <c r="A153" s="60"/>
      <c r="B153" s="61"/>
      <c r="C153" s="61"/>
      <c r="D153" s="61"/>
      <c r="E153" s="61"/>
      <c r="F153" s="61"/>
      <c r="G153" s="63"/>
      <c r="H153" s="62"/>
      <c r="I153" s="72"/>
      <c r="J153" s="72"/>
      <c r="K153" s="72"/>
      <c r="L153" s="72"/>
      <c r="M153" s="72"/>
      <c r="N153" s="72"/>
      <c r="O153" s="61"/>
      <c r="P153" s="61"/>
      <c r="Q153" s="61"/>
      <c r="R153" s="63"/>
      <c r="S153" s="61"/>
      <c r="T153" s="61"/>
      <c r="U153" s="61"/>
      <c r="V153" s="61"/>
      <c r="W153" s="64"/>
      <c r="X153" s="65"/>
      <c r="Y153" s="66"/>
      <c r="Z153" s="66"/>
      <c r="AA153" s="66"/>
      <c r="AB153" s="64"/>
      <c r="AC153" s="61"/>
      <c r="AD153" s="61"/>
      <c r="AE153" s="61"/>
      <c r="AF153" s="61"/>
      <c r="AG153" s="61"/>
      <c r="AH153" s="61"/>
      <c r="AI153" s="61"/>
      <c r="AJ153" s="61"/>
      <c r="AK153" s="61"/>
      <c r="AL153" s="61"/>
      <c r="AM153" s="63"/>
      <c r="AN153" s="61"/>
      <c r="AO153" s="61"/>
      <c r="AP153" s="61"/>
      <c r="AQ153" s="61"/>
      <c r="AR153" s="61"/>
      <c r="AS153" s="61"/>
      <c r="AT153" s="61"/>
      <c r="AU153" s="61"/>
      <c r="AV153" s="61"/>
      <c r="AW153" s="61"/>
      <c r="AX153" s="61"/>
      <c r="AY153" s="61"/>
      <c r="AZ153" s="61"/>
      <c r="BA153" s="61"/>
      <c r="BB153" s="61"/>
      <c r="BC153" s="61"/>
      <c r="BD153" s="61"/>
      <c r="BE153" s="61"/>
      <c r="BF153" s="61"/>
      <c r="BG153" s="61"/>
      <c r="BH153" s="61"/>
      <c r="BI153" s="61"/>
      <c r="BJ153" s="61"/>
      <c r="BK153" s="61"/>
      <c r="BL153" s="61"/>
      <c r="BM153" s="61"/>
      <c r="BN153" s="61"/>
      <c r="BO153" s="61"/>
      <c r="BP153" s="61"/>
      <c r="BQ153" s="61"/>
      <c r="BR153" s="61"/>
      <c r="BS153" s="61"/>
      <c r="BT153" s="61"/>
      <c r="BU153" s="61"/>
      <c r="BV153" s="61"/>
      <c r="BW153" s="61"/>
      <c r="BX153" s="61"/>
      <c r="BY153" s="61"/>
      <c r="BZ153" s="61"/>
      <c r="CA153" s="61"/>
      <c r="CB153" s="61"/>
      <c r="CC153" s="61"/>
      <c r="CD153" s="61"/>
      <c r="CE153" s="61"/>
      <c r="CF153" s="61"/>
      <c r="CG153" s="61"/>
      <c r="CH153" s="61"/>
      <c r="CI153" s="61"/>
      <c r="CJ153" s="61"/>
      <c r="CK153" s="61"/>
      <c r="CL153" s="61"/>
      <c r="CM153" s="61"/>
      <c r="CN153" s="61"/>
      <c r="CO153" s="61"/>
      <c r="CP153" s="61"/>
      <c r="CQ153" s="61"/>
      <c r="CR153" s="61"/>
      <c r="CS153" s="61"/>
      <c r="CT153" s="61"/>
      <c r="CU153" s="61"/>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row>
    <row r="154" spans="1:172" s="8" customFormat="1">
      <c r="A154" s="60"/>
      <c r="B154" s="61"/>
      <c r="C154" s="61"/>
      <c r="D154" s="61"/>
      <c r="E154" s="61"/>
      <c r="F154" s="61"/>
      <c r="G154" s="63"/>
      <c r="H154" s="62"/>
      <c r="I154" s="72"/>
      <c r="J154" s="72"/>
      <c r="K154" s="72"/>
      <c r="L154" s="72"/>
      <c r="M154" s="72"/>
      <c r="N154" s="72"/>
      <c r="O154" s="61"/>
      <c r="P154" s="61"/>
      <c r="Q154" s="61"/>
      <c r="R154" s="63"/>
      <c r="S154" s="61"/>
      <c r="T154" s="61"/>
      <c r="U154" s="61"/>
      <c r="V154" s="61"/>
      <c r="W154" s="64"/>
      <c r="X154" s="65"/>
      <c r="Y154" s="66"/>
      <c r="Z154" s="66"/>
      <c r="AA154" s="66"/>
      <c r="AB154" s="64"/>
      <c r="AC154" s="61"/>
      <c r="AD154" s="61"/>
      <c r="AE154" s="61"/>
      <c r="AF154" s="61"/>
      <c r="AG154" s="61"/>
      <c r="AH154" s="61"/>
      <c r="AI154" s="61"/>
      <c r="AJ154" s="61"/>
      <c r="AK154" s="61"/>
      <c r="AL154" s="61"/>
      <c r="AM154" s="63"/>
      <c r="AN154" s="61"/>
      <c r="AO154" s="61"/>
      <c r="AP154" s="61"/>
      <c r="AQ154" s="61"/>
      <c r="AR154" s="61"/>
      <c r="AS154" s="61"/>
      <c r="AT154" s="61"/>
      <c r="AU154" s="61"/>
      <c r="AV154" s="61"/>
      <c r="AW154" s="61"/>
      <c r="AX154" s="61"/>
      <c r="AY154" s="61"/>
      <c r="AZ154" s="61"/>
      <c r="BA154" s="61"/>
      <c r="BB154" s="61"/>
      <c r="BC154" s="61"/>
      <c r="BD154" s="61"/>
      <c r="BE154" s="61"/>
      <c r="BF154" s="61"/>
      <c r="BG154" s="61"/>
      <c r="BH154" s="61"/>
      <c r="BI154" s="61"/>
      <c r="BJ154" s="61"/>
      <c r="BK154" s="61"/>
      <c r="BL154" s="61"/>
      <c r="BM154" s="61"/>
      <c r="BN154" s="61"/>
      <c r="BO154" s="61"/>
      <c r="BP154" s="61"/>
      <c r="BQ154" s="61"/>
      <c r="BR154" s="61"/>
      <c r="BS154" s="61"/>
      <c r="BT154" s="61"/>
      <c r="BU154" s="61"/>
      <c r="BV154" s="61"/>
      <c r="BW154" s="61"/>
      <c r="BX154" s="61"/>
      <c r="BY154" s="61"/>
      <c r="BZ154" s="61"/>
      <c r="CA154" s="61"/>
      <c r="CB154" s="61"/>
      <c r="CC154" s="61"/>
      <c r="CD154" s="61"/>
      <c r="CE154" s="61"/>
      <c r="CF154" s="61"/>
      <c r="CG154" s="61"/>
      <c r="CH154" s="61"/>
      <c r="CI154" s="61"/>
      <c r="CJ154" s="61"/>
      <c r="CK154" s="61"/>
      <c r="CL154" s="61"/>
      <c r="CM154" s="61"/>
      <c r="CN154" s="61"/>
      <c r="CO154" s="61"/>
      <c r="CP154" s="61"/>
      <c r="CQ154" s="61"/>
      <c r="CR154" s="61"/>
      <c r="CS154" s="61"/>
      <c r="CT154" s="61"/>
      <c r="CU154" s="61"/>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row>
    <row r="155" spans="1:172" s="8" customFormat="1">
      <c r="A155" s="60"/>
      <c r="B155" s="61"/>
      <c r="C155" s="61"/>
      <c r="D155" s="61"/>
      <c r="E155" s="61"/>
      <c r="F155" s="61"/>
      <c r="G155" s="63"/>
      <c r="H155" s="62"/>
      <c r="I155" s="72"/>
      <c r="J155" s="72"/>
      <c r="K155" s="72"/>
      <c r="L155" s="72"/>
      <c r="M155" s="72"/>
      <c r="N155" s="72"/>
      <c r="O155" s="61"/>
      <c r="P155" s="61"/>
      <c r="Q155" s="61"/>
      <c r="R155" s="63"/>
      <c r="S155" s="61"/>
      <c r="T155" s="61"/>
      <c r="U155" s="61"/>
      <c r="V155" s="61"/>
      <c r="W155" s="64"/>
      <c r="X155" s="65"/>
      <c r="Y155" s="66"/>
      <c r="Z155" s="66"/>
      <c r="AA155" s="66"/>
      <c r="AB155" s="64"/>
      <c r="AC155" s="61"/>
      <c r="AD155" s="61"/>
      <c r="AE155" s="61"/>
      <c r="AF155" s="61"/>
      <c r="AG155" s="61"/>
      <c r="AH155" s="61"/>
      <c r="AI155" s="61"/>
      <c r="AJ155" s="61"/>
      <c r="AK155" s="61"/>
      <c r="AL155" s="61"/>
      <c r="AM155" s="63"/>
      <c r="AN155" s="61"/>
      <c r="AO155" s="61"/>
      <c r="AP155" s="61"/>
      <c r="AQ155" s="61"/>
      <c r="AR155" s="61"/>
      <c r="AS155" s="61"/>
      <c r="AT155" s="61"/>
      <c r="AU155" s="61"/>
      <c r="AV155" s="61"/>
      <c r="AW155" s="61"/>
      <c r="AX155" s="61"/>
      <c r="AY155" s="61"/>
      <c r="AZ155" s="61"/>
      <c r="BA155" s="61"/>
      <c r="BB155" s="61"/>
      <c r="BC155" s="61"/>
      <c r="BD155" s="61"/>
      <c r="BE155" s="61"/>
      <c r="BF155" s="61"/>
      <c r="BG155" s="61"/>
      <c r="BH155" s="61"/>
      <c r="BI155" s="61"/>
      <c r="BJ155" s="61"/>
      <c r="BK155" s="61"/>
      <c r="BL155" s="61"/>
      <c r="BM155" s="61"/>
      <c r="BN155" s="61"/>
      <c r="BO155" s="61"/>
      <c r="BP155" s="61"/>
      <c r="BQ155" s="61"/>
      <c r="BR155" s="61"/>
      <c r="BS155" s="61"/>
      <c r="BT155" s="61"/>
      <c r="BU155" s="61"/>
      <c r="BV155" s="61"/>
      <c r="BW155" s="61"/>
      <c r="BX155" s="61"/>
      <c r="BY155" s="61"/>
      <c r="BZ155" s="61"/>
      <c r="CA155" s="61"/>
      <c r="CB155" s="61"/>
      <c r="CC155" s="61"/>
      <c r="CD155" s="61"/>
      <c r="CE155" s="61"/>
      <c r="CF155" s="61"/>
      <c r="CG155" s="61"/>
      <c r="CH155" s="61"/>
      <c r="CI155" s="61"/>
      <c r="CJ155" s="61"/>
      <c r="CK155" s="61"/>
      <c r="CL155" s="61"/>
      <c r="CM155" s="61"/>
      <c r="CN155" s="61"/>
      <c r="CO155" s="61"/>
      <c r="CP155" s="61"/>
      <c r="CQ155" s="61"/>
      <c r="CR155" s="61"/>
      <c r="CS155" s="61"/>
      <c r="CT155" s="61"/>
      <c r="CU155" s="61"/>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row>
    <row r="156" spans="1:172" s="8" customFormat="1">
      <c r="A156" s="60"/>
      <c r="B156" s="61"/>
      <c r="C156" s="61"/>
      <c r="D156" s="61"/>
      <c r="E156" s="61"/>
      <c r="F156" s="61"/>
      <c r="G156" s="63"/>
      <c r="H156" s="62"/>
      <c r="I156" s="72"/>
      <c r="J156" s="72"/>
      <c r="K156" s="72"/>
      <c r="L156" s="72"/>
      <c r="M156" s="72"/>
      <c r="N156" s="72"/>
      <c r="O156" s="61"/>
      <c r="P156" s="61"/>
      <c r="Q156" s="61"/>
      <c r="R156" s="63"/>
      <c r="S156" s="61"/>
      <c r="T156" s="61"/>
      <c r="U156" s="61"/>
      <c r="V156" s="61"/>
      <c r="W156" s="64"/>
      <c r="X156" s="65"/>
      <c r="Y156" s="66"/>
      <c r="Z156" s="66"/>
      <c r="AA156" s="66"/>
      <c r="AB156" s="64"/>
      <c r="AC156" s="61"/>
      <c r="AD156" s="61"/>
      <c r="AE156" s="61"/>
      <c r="AF156" s="61"/>
      <c r="AG156" s="61"/>
      <c r="AH156" s="61"/>
      <c r="AI156" s="61"/>
      <c r="AJ156" s="61"/>
      <c r="AK156" s="61"/>
      <c r="AL156" s="61"/>
      <c r="AM156" s="63"/>
      <c r="AN156" s="61"/>
      <c r="AO156" s="61"/>
      <c r="AP156" s="61"/>
      <c r="AQ156" s="61"/>
      <c r="AR156" s="61"/>
      <c r="AS156" s="61"/>
      <c r="AT156" s="61"/>
      <c r="AU156" s="61"/>
      <c r="AV156" s="61"/>
      <c r="AW156" s="61"/>
      <c r="AX156" s="61"/>
      <c r="AY156" s="61"/>
      <c r="AZ156" s="61"/>
      <c r="BA156" s="61"/>
      <c r="BB156" s="61"/>
      <c r="BC156" s="61"/>
      <c r="BD156" s="61"/>
      <c r="BE156" s="61"/>
      <c r="BF156" s="61"/>
      <c r="BG156" s="61"/>
      <c r="BH156" s="61"/>
      <c r="BI156" s="61"/>
      <c r="BJ156" s="61"/>
      <c r="BK156" s="61"/>
      <c r="BL156" s="61"/>
      <c r="BM156" s="61"/>
      <c r="BN156" s="61"/>
      <c r="BO156" s="61"/>
      <c r="BP156" s="61"/>
      <c r="BQ156" s="61"/>
      <c r="BR156" s="61"/>
      <c r="BS156" s="61"/>
      <c r="BT156" s="61"/>
      <c r="BU156" s="61"/>
      <c r="BV156" s="61"/>
      <c r="BW156" s="61"/>
      <c r="BX156" s="61"/>
      <c r="BY156" s="61"/>
      <c r="BZ156" s="61"/>
      <c r="CA156" s="61"/>
      <c r="CB156" s="61"/>
      <c r="CC156" s="61"/>
      <c r="CD156" s="61"/>
      <c r="CE156" s="61"/>
      <c r="CF156" s="61"/>
      <c r="CG156" s="61"/>
      <c r="CH156" s="61"/>
      <c r="CI156" s="61"/>
      <c r="CJ156" s="61"/>
      <c r="CK156" s="61"/>
      <c r="CL156" s="61"/>
      <c r="CM156" s="61"/>
      <c r="CN156" s="61"/>
      <c r="CO156" s="61"/>
      <c r="CP156" s="61"/>
      <c r="CQ156" s="61"/>
      <c r="CR156" s="61"/>
      <c r="CS156" s="61"/>
      <c r="CT156" s="61"/>
      <c r="CU156" s="61"/>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row>
    <row r="157" spans="1:172" s="8" customFormat="1">
      <c r="A157" s="60"/>
      <c r="B157" s="61"/>
      <c r="C157" s="61"/>
      <c r="D157" s="61"/>
      <c r="E157" s="61"/>
      <c r="F157" s="61"/>
      <c r="G157" s="63"/>
      <c r="H157" s="62"/>
      <c r="I157" s="72"/>
      <c r="J157" s="72"/>
      <c r="K157" s="72"/>
      <c r="L157" s="72"/>
      <c r="M157" s="72"/>
      <c r="N157" s="72"/>
      <c r="O157" s="61"/>
      <c r="P157" s="61"/>
      <c r="Q157" s="61"/>
      <c r="R157" s="63"/>
      <c r="S157" s="61"/>
      <c r="T157" s="61"/>
      <c r="U157" s="61"/>
      <c r="V157" s="61"/>
      <c r="W157" s="64"/>
      <c r="X157" s="66"/>
      <c r="Y157" s="66"/>
      <c r="Z157" s="66"/>
      <c r="AA157" s="66"/>
      <c r="AB157" s="64"/>
      <c r="AC157" s="61"/>
      <c r="AD157" s="61"/>
      <c r="AE157" s="61"/>
      <c r="AF157" s="61"/>
      <c r="AG157" s="61"/>
      <c r="AH157" s="61"/>
      <c r="AI157" s="61"/>
      <c r="AJ157" s="61"/>
      <c r="AK157" s="61"/>
      <c r="AL157" s="61"/>
      <c r="AM157" s="63"/>
      <c r="AN157" s="61"/>
      <c r="AO157" s="61"/>
      <c r="AP157" s="61"/>
      <c r="AQ157" s="61"/>
      <c r="AR157" s="61"/>
      <c r="AS157" s="61"/>
      <c r="AT157" s="61"/>
      <c r="AU157" s="61"/>
      <c r="AV157" s="61"/>
      <c r="AW157" s="61"/>
      <c r="AX157" s="61"/>
      <c r="AY157" s="61"/>
      <c r="AZ157" s="61"/>
      <c r="BA157" s="61"/>
      <c r="BB157" s="61"/>
      <c r="BC157" s="61"/>
      <c r="BD157" s="61"/>
      <c r="BE157" s="61"/>
      <c r="BF157" s="61"/>
      <c r="BG157" s="61"/>
      <c r="BH157" s="61"/>
      <c r="BI157" s="61"/>
      <c r="BJ157" s="61"/>
      <c r="BK157" s="61"/>
      <c r="BL157" s="61"/>
      <c r="BM157" s="61"/>
      <c r="BN157" s="61"/>
      <c r="BO157" s="61"/>
      <c r="BP157" s="61"/>
      <c r="BQ157" s="61"/>
      <c r="BR157" s="61"/>
      <c r="BS157" s="61"/>
      <c r="BT157" s="61"/>
      <c r="BU157" s="61"/>
      <c r="BV157" s="61"/>
      <c r="BW157" s="61"/>
      <c r="BX157" s="61"/>
      <c r="BY157" s="61"/>
      <c r="BZ157" s="61"/>
      <c r="CA157" s="61"/>
      <c r="CB157" s="61"/>
      <c r="CC157" s="61"/>
      <c r="CD157" s="61"/>
      <c r="CE157" s="61"/>
      <c r="CF157" s="61"/>
      <c r="CG157" s="61"/>
      <c r="CH157" s="61"/>
      <c r="CI157" s="61"/>
      <c r="CJ157" s="61"/>
      <c r="CK157" s="61"/>
      <c r="CL157" s="61"/>
      <c r="CM157" s="61"/>
      <c r="CN157" s="61"/>
      <c r="CO157" s="61"/>
      <c r="CP157" s="61"/>
      <c r="CQ157" s="61"/>
      <c r="CR157" s="61"/>
      <c r="CS157" s="61"/>
      <c r="CT157" s="61"/>
      <c r="CU157" s="61"/>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row>
    <row r="158" spans="1:172" s="8" customFormat="1">
      <c r="A158" s="60"/>
      <c r="B158" s="61"/>
      <c r="C158" s="61"/>
      <c r="D158" s="61"/>
      <c r="E158" s="61"/>
      <c r="F158" s="61"/>
      <c r="G158" s="63"/>
      <c r="H158" s="67"/>
      <c r="I158" s="72"/>
      <c r="J158" s="72"/>
      <c r="K158" s="72"/>
      <c r="L158" s="72"/>
      <c r="M158" s="72"/>
      <c r="N158" s="72"/>
      <c r="O158" s="61"/>
      <c r="P158" s="61"/>
      <c r="Q158" s="61"/>
      <c r="R158" s="63"/>
      <c r="S158" s="61"/>
      <c r="T158" s="61"/>
      <c r="U158" s="61"/>
      <c r="V158" s="61"/>
      <c r="W158" s="64"/>
      <c r="X158" s="66"/>
      <c r="Y158" s="66"/>
      <c r="Z158" s="66"/>
      <c r="AA158" s="66"/>
      <c r="AB158" s="64"/>
      <c r="AC158" s="61"/>
      <c r="AD158" s="61"/>
      <c r="AE158" s="61"/>
      <c r="AF158" s="61"/>
      <c r="AG158" s="61"/>
      <c r="AH158" s="61"/>
      <c r="AI158" s="61"/>
      <c r="AJ158" s="61"/>
      <c r="AK158" s="61"/>
      <c r="AL158" s="61"/>
      <c r="AM158" s="63"/>
      <c r="AN158" s="61"/>
      <c r="AO158" s="61"/>
      <c r="AP158" s="61"/>
      <c r="AQ158" s="61"/>
      <c r="AR158" s="61"/>
      <c r="AS158" s="61"/>
      <c r="AT158" s="61"/>
      <c r="AU158" s="61"/>
      <c r="AV158" s="61"/>
      <c r="AW158" s="61"/>
      <c r="AX158" s="61"/>
      <c r="AY158" s="61"/>
      <c r="AZ158" s="61"/>
      <c r="BA158" s="61"/>
      <c r="BB158" s="61"/>
      <c r="BC158" s="61"/>
      <c r="BD158" s="61"/>
      <c r="BE158" s="61"/>
      <c r="BF158" s="61"/>
      <c r="BG158" s="61"/>
      <c r="BH158" s="61"/>
      <c r="BI158" s="61"/>
      <c r="BJ158" s="61"/>
      <c r="BK158" s="61"/>
      <c r="BL158" s="61"/>
      <c r="BM158" s="61"/>
      <c r="BN158" s="61"/>
      <c r="BO158" s="61"/>
      <c r="BP158" s="61"/>
      <c r="BQ158" s="61"/>
      <c r="BR158" s="61"/>
      <c r="BS158" s="61"/>
      <c r="BT158" s="61"/>
      <c r="BU158" s="61"/>
      <c r="BV158" s="61"/>
      <c r="BW158" s="61"/>
      <c r="BX158" s="61"/>
      <c r="BY158" s="61"/>
      <c r="BZ158" s="61"/>
      <c r="CA158" s="61"/>
      <c r="CB158" s="61"/>
      <c r="CC158" s="61"/>
      <c r="CD158" s="61"/>
      <c r="CE158" s="61"/>
      <c r="CF158" s="61"/>
      <c r="CG158" s="61"/>
      <c r="CH158" s="61"/>
      <c r="CI158" s="61"/>
      <c r="CJ158" s="61"/>
      <c r="CK158" s="61"/>
      <c r="CL158" s="61"/>
      <c r="CM158" s="61"/>
      <c r="CN158" s="61"/>
      <c r="CO158" s="61"/>
      <c r="CP158" s="61"/>
      <c r="CQ158" s="61"/>
      <c r="CR158" s="61"/>
      <c r="CS158" s="61"/>
      <c r="CT158" s="61"/>
      <c r="CU158" s="61"/>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row>
    <row r="159" spans="1:172" s="8" customFormat="1">
      <c r="A159" s="60"/>
      <c r="B159" s="61"/>
      <c r="C159" s="61"/>
      <c r="D159" s="61"/>
      <c r="E159" s="61"/>
      <c r="F159" s="61"/>
      <c r="G159" s="63"/>
      <c r="H159" s="67"/>
      <c r="I159" s="72"/>
      <c r="J159" s="72"/>
      <c r="K159" s="72"/>
      <c r="L159" s="72"/>
      <c r="M159" s="72"/>
      <c r="N159" s="72"/>
      <c r="O159" s="61"/>
      <c r="P159" s="61"/>
      <c r="Q159" s="61"/>
      <c r="R159" s="63"/>
      <c r="S159" s="61"/>
      <c r="T159" s="61"/>
      <c r="U159" s="61"/>
      <c r="V159" s="61"/>
      <c r="W159" s="61"/>
      <c r="X159" s="68"/>
      <c r="Y159" s="68"/>
      <c r="Z159" s="68"/>
      <c r="AA159" s="68"/>
      <c r="AB159" s="61"/>
      <c r="AC159" s="61"/>
      <c r="AD159" s="61"/>
      <c r="AE159" s="61"/>
      <c r="AF159" s="61"/>
      <c r="AG159" s="61"/>
      <c r="AH159" s="61"/>
      <c r="AI159" s="61"/>
      <c r="AJ159" s="61"/>
      <c r="AK159" s="61"/>
      <c r="AL159" s="61"/>
      <c r="AM159" s="63"/>
      <c r="AN159" s="61"/>
      <c r="AO159" s="61"/>
      <c r="AP159" s="61"/>
      <c r="AQ159" s="61"/>
      <c r="AR159" s="61"/>
      <c r="AS159" s="61"/>
      <c r="AT159" s="61"/>
      <c r="AU159" s="61"/>
      <c r="AV159" s="61"/>
      <c r="AW159" s="61"/>
      <c r="AX159" s="61"/>
      <c r="AY159" s="61"/>
      <c r="AZ159" s="61"/>
      <c r="BA159" s="61"/>
      <c r="BB159" s="61"/>
      <c r="BC159" s="61"/>
      <c r="BD159" s="61"/>
      <c r="BE159" s="61"/>
      <c r="BF159" s="61"/>
      <c r="BG159" s="61"/>
      <c r="BH159" s="61"/>
      <c r="BI159" s="61"/>
      <c r="BJ159" s="61"/>
      <c r="BK159" s="61"/>
      <c r="BL159" s="61"/>
      <c r="BM159" s="61"/>
      <c r="BN159" s="61"/>
      <c r="BO159" s="61"/>
      <c r="BP159" s="61"/>
      <c r="BQ159" s="61"/>
      <c r="BR159" s="61"/>
      <c r="BS159" s="61"/>
      <c r="BT159" s="61"/>
      <c r="BU159" s="61"/>
      <c r="BV159" s="61"/>
      <c r="BW159" s="61"/>
      <c r="BX159" s="61"/>
      <c r="BY159" s="61"/>
      <c r="BZ159" s="61"/>
      <c r="CA159" s="61"/>
      <c r="CB159" s="61"/>
      <c r="CC159" s="61"/>
      <c r="CD159" s="61"/>
      <c r="CE159" s="61"/>
      <c r="CF159" s="61"/>
      <c r="CG159" s="61"/>
      <c r="CH159" s="61"/>
      <c r="CI159" s="61"/>
      <c r="CJ159" s="61"/>
      <c r="CK159" s="61"/>
      <c r="CL159" s="61"/>
      <c r="CM159" s="61"/>
      <c r="CN159" s="61"/>
      <c r="CO159" s="61"/>
      <c r="CP159" s="61"/>
      <c r="CQ159" s="61"/>
      <c r="CR159" s="61"/>
      <c r="CS159" s="61"/>
      <c r="CT159" s="61"/>
      <c r="CU159" s="61"/>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row>
    <row r="160" spans="1:172" s="8" customFormat="1">
      <c r="A160" s="60"/>
      <c r="B160" s="61"/>
      <c r="C160" s="61"/>
      <c r="D160" s="61"/>
      <c r="E160" s="61"/>
      <c r="F160" s="61"/>
      <c r="G160" s="63"/>
      <c r="H160" s="67"/>
      <c r="I160" s="72"/>
      <c r="J160" s="72"/>
      <c r="K160" s="72"/>
      <c r="L160" s="72"/>
      <c r="M160" s="72"/>
      <c r="N160" s="72"/>
      <c r="O160" s="61"/>
      <c r="P160" s="61"/>
      <c r="Q160" s="61"/>
      <c r="R160" s="63"/>
      <c r="S160" s="61"/>
      <c r="T160" s="61"/>
      <c r="U160" s="61"/>
      <c r="V160" s="61"/>
      <c r="W160" s="61"/>
      <c r="X160" s="68"/>
      <c r="Y160" s="68"/>
      <c r="Z160" s="68"/>
      <c r="AA160" s="68"/>
      <c r="AB160" s="61"/>
      <c r="AC160" s="61"/>
      <c r="AD160" s="61"/>
      <c r="AE160" s="61"/>
      <c r="AF160" s="61"/>
      <c r="AG160" s="61"/>
      <c r="AH160" s="61"/>
      <c r="AI160" s="61"/>
      <c r="AJ160" s="61"/>
      <c r="AK160" s="61"/>
      <c r="AL160" s="61"/>
      <c r="AM160" s="63"/>
      <c r="AN160" s="61"/>
      <c r="AO160" s="61"/>
      <c r="AP160" s="61"/>
      <c r="AQ160" s="61"/>
      <c r="AR160" s="61"/>
      <c r="AS160" s="61"/>
      <c r="AT160" s="61"/>
      <c r="AU160" s="61"/>
      <c r="AV160" s="61"/>
      <c r="AW160" s="61"/>
      <c r="AX160" s="61"/>
      <c r="AY160" s="61"/>
      <c r="AZ160" s="61"/>
      <c r="BA160" s="61"/>
      <c r="BB160" s="61"/>
      <c r="BC160" s="61"/>
      <c r="BD160" s="61"/>
      <c r="BE160" s="61"/>
      <c r="BF160" s="61"/>
      <c r="BG160" s="61"/>
      <c r="BH160" s="61"/>
      <c r="BI160" s="61"/>
      <c r="BJ160" s="61"/>
      <c r="BK160" s="61"/>
      <c r="BL160" s="61"/>
      <c r="BM160" s="61"/>
      <c r="BN160" s="61"/>
      <c r="BO160" s="61"/>
      <c r="BP160" s="61"/>
      <c r="BQ160" s="61"/>
      <c r="BR160" s="61"/>
      <c r="BS160" s="61"/>
      <c r="BT160" s="61"/>
      <c r="BU160" s="61"/>
      <c r="BV160" s="61"/>
      <c r="BW160" s="61"/>
      <c r="BX160" s="61"/>
      <c r="BY160" s="61"/>
      <c r="BZ160" s="61"/>
      <c r="CA160" s="61"/>
      <c r="CB160" s="61"/>
      <c r="CC160" s="61"/>
      <c r="CD160" s="61"/>
      <c r="CE160" s="61"/>
      <c r="CF160" s="61"/>
      <c r="CG160" s="61"/>
      <c r="CH160" s="61"/>
      <c r="CI160" s="61"/>
      <c r="CJ160" s="61"/>
      <c r="CK160" s="61"/>
      <c r="CL160" s="61"/>
      <c r="CM160" s="61"/>
      <c r="CN160" s="61"/>
      <c r="CO160" s="61"/>
      <c r="CP160" s="61"/>
      <c r="CQ160" s="61"/>
      <c r="CR160" s="61"/>
      <c r="CS160" s="61"/>
      <c r="CT160" s="61"/>
      <c r="CU160" s="61"/>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row>
    <row r="161" spans="1:158" s="8" customFormat="1">
      <c r="A161" s="60"/>
      <c r="B161" s="61"/>
      <c r="C161" s="61"/>
      <c r="D161" s="61"/>
      <c r="E161" s="61"/>
      <c r="F161" s="61"/>
      <c r="G161" s="63"/>
      <c r="H161" s="67"/>
      <c r="I161" s="72"/>
      <c r="J161" s="72"/>
      <c r="K161" s="72"/>
      <c r="L161" s="72"/>
      <c r="M161" s="72"/>
      <c r="N161" s="72"/>
      <c r="O161" s="61"/>
      <c r="P161" s="61"/>
      <c r="Q161" s="61"/>
      <c r="R161" s="63"/>
      <c r="S161" s="61"/>
      <c r="T161" s="61"/>
      <c r="U161" s="61"/>
      <c r="V161" s="61"/>
      <c r="W161" s="61"/>
      <c r="X161" s="68"/>
      <c r="Y161" s="68"/>
      <c r="Z161" s="68"/>
      <c r="AA161" s="68"/>
      <c r="AB161" s="61"/>
      <c r="AC161" s="61"/>
      <c r="AD161" s="61"/>
      <c r="AE161" s="61"/>
      <c r="AF161" s="61"/>
      <c r="AG161" s="61"/>
      <c r="AH161" s="61"/>
      <c r="AI161" s="61"/>
      <c r="AJ161" s="61"/>
      <c r="AK161" s="61"/>
      <c r="AL161" s="61"/>
      <c r="AM161" s="63"/>
      <c r="AN161" s="61"/>
      <c r="AO161" s="61"/>
      <c r="AP161" s="61"/>
      <c r="AQ161" s="61"/>
      <c r="AR161" s="61"/>
      <c r="AS161" s="61"/>
      <c r="AT161" s="61"/>
      <c r="AU161" s="61"/>
      <c r="AV161" s="61"/>
      <c r="AW161" s="61"/>
      <c r="AX161" s="61"/>
      <c r="AY161" s="61"/>
      <c r="AZ161" s="61"/>
      <c r="BA161" s="61"/>
      <c r="BB161" s="61"/>
      <c r="BC161" s="61"/>
      <c r="BD161" s="61"/>
      <c r="BE161" s="61"/>
      <c r="BF161" s="61"/>
      <c r="BG161" s="61"/>
      <c r="BH161" s="61"/>
      <c r="BI161" s="61"/>
      <c r="BJ161" s="61"/>
      <c r="BK161" s="61"/>
      <c r="BL161" s="61"/>
      <c r="BM161" s="61"/>
      <c r="BN161" s="61"/>
      <c r="BO161" s="61"/>
      <c r="BP161" s="61"/>
      <c r="BQ161" s="61"/>
      <c r="BR161" s="61"/>
      <c r="BS161" s="61"/>
      <c r="BT161" s="61"/>
      <c r="BU161" s="61"/>
      <c r="BV161" s="61"/>
      <c r="BW161" s="61"/>
      <c r="BX161" s="61"/>
      <c r="BY161" s="61"/>
      <c r="BZ161" s="61"/>
      <c r="CA161" s="61"/>
      <c r="CB161" s="61"/>
      <c r="CC161" s="61"/>
      <c r="CD161" s="61"/>
      <c r="CE161" s="61"/>
      <c r="CF161" s="61"/>
      <c r="CG161" s="61"/>
      <c r="CH161" s="61"/>
      <c r="CI161" s="61"/>
      <c r="CJ161" s="61"/>
      <c r="CK161" s="61"/>
      <c r="CL161" s="61"/>
      <c r="CM161" s="61"/>
      <c r="CN161" s="61"/>
      <c r="CO161" s="61"/>
      <c r="CP161" s="61"/>
      <c r="CQ161" s="61"/>
      <c r="CR161" s="61"/>
      <c r="CS161" s="61"/>
      <c r="CT161" s="61"/>
      <c r="CU161" s="61"/>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row>
    <row r="162" spans="1:158" s="8" customFormat="1">
      <c r="A162" s="60"/>
      <c r="B162" s="61"/>
      <c r="C162" s="61"/>
      <c r="D162" s="61"/>
      <c r="E162" s="61"/>
      <c r="F162" s="61"/>
      <c r="G162" s="63"/>
      <c r="H162" s="67"/>
      <c r="I162" s="72"/>
      <c r="J162" s="72"/>
      <c r="K162" s="72"/>
      <c r="L162" s="72"/>
      <c r="M162" s="72"/>
      <c r="N162" s="72"/>
      <c r="O162" s="61"/>
      <c r="P162" s="61"/>
      <c r="Q162" s="61"/>
      <c r="R162" s="63"/>
      <c r="S162" s="61"/>
      <c r="T162" s="61"/>
      <c r="U162" s="61"/>
      <c r="V162" s="61"/>
      <c r="W162" s="61"/>
      <c r="X162" s="68"/>
      <c r="Y162" s="68"/>
      <c r="Z162" s="68"/>
      <c r="AA162" s="68"/>
      <c r="AB162" s="61"/>
      <c r="AC162" s="61"/>
      <c r="AD162" s="61"/>
      <c r="AE162" s="61"/>
      <c r="AF162" s="61"/>
      <c r="AG162" s="61"/>
      <c r="AH162" s="61"/>
      <c r="AI162" s="61"/>
      <c r="AJ162" s="61"/>
      <c r="AK162" s="61"/>
      <c r="AL162" s="61"/>
      <c r="AM162" s="63"/>
      <c r="AN162" s="61"/>
      <c r="AO162" s="61"/>
      <c r="AP162" s="61"/>
      <c r="AQ162" s="61"/>
      <c r="AR162" s="61"/>
      <c r="AS162" s="61"/>
      <c r="AT162" s="61"/>
      <c r="AU162" s="61"/>
      <c r="AV162" s="61"/>
      <c r="AW162" s="61"/>
      <c r="AX162" s="61"/>
      <c r="AY162" s="61"/>
      <c r="AZ162" s="61"/>
      <c r="BA162" s="61"/>
      <c r="BB162" s="61"/>
      <c r="BC162" s="61"/>
      <c r="BD162" s="61"/>
      <c r="BE162" s="61"/>
      <c r="BF162" s="61"/>
      <c r="BG162" s="61"/>
      <c r="BH162" s="61"/>
      <c r="BI162" s="61"/>
      <c r="BJ162" s="61"/>
      <c r="BK162" s="61"/>
      <c r="BL162" s="61"/>
      <c r="BM162" s="61"/>
      <c r="BN162" s="61"/>
      <c r="BO162" s="61"/>
      <c r="BP162" s="61"/>
      <c r="BQ162" s="61"/>
      <c r="BR162" s="61"/>
      <c r="BS162" s="61"/>
      <c r="BT162" s="61"/>
      <c r="BU162" s="61"/>
      <c r="BV162" s="61"/>
      <c r="BW162" s="61"/>
      <c r="BX162" s="61"/>
      <c r="BY162" s="61"/>
      <c r="BZ162" s="61"/>
      <c r="CA162" s="61"/>
      <c r="CB162" s="61"/>
      <c r="CC162" s="61"/>
      <c r="CD162" s="61"/>
      <c r="CE162" s="61"/>
      <c r="CF162" s="61"/>
      <c r="CG162" s="61"/>
      <c r="CH162" s="61"/>
      <c r="CI162" s="61"/>
      <c r="CJ162" s="61"/>
      <c r="CK162" s="61"/>
      <c r="CL162" s="61"/>
      <c r="CM162" s="61"/>
      <c r="CN162" s="61"/>
      <c r="CO162" s="61"/>
      <c r="CP162" s="61"/>
      <c r="CQ162" s="61"/>
      <c r="CR162" s="61"/>
      <c r="CS162" s="61"/>
      <c r="CT162" s="61"/>
      <c r="CU162" s="61"/>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row>
    <row r="163" spans="1:158" s="8" customFormat="1">
      <c r="A163" s="60"/>
      <c r="B163" s="61"/>
      <c r="C163" s="61"/>
      <c r="D163" s="61"/>
      <c r="E163" s="61"/>
      <c r="F163" s="61"/>
      <c r="G163" s="63"/>
      <c r="H163" s="67"/>
      <c r="I163" s="72"/>
      <c r="J163" s="72"/>
      <c r="K163" s="72"/>
      <c r="L163" s="72"/>
      <c r="M163" s="72"/>
      <c r="N163" s="72"/>
      <c r="O163" s="61"/>
      <c r="P163" s="61"/>
      <c r="Q163" s="61"/>
      <c r="R163" s="63"/>
      <c r="S163" s="61"/>
      <c r="T163" s="61"/>
      <c r="U163" s="61"/>
      <c r="V163" s="61"/>
      <c r="W163" s="61"/>
      <c r="X163" s="68"/>
      <c r="Y163" s="68"/>
      <c r="Z163" s="68"/>
      <c r="AA163" s="68"/>
      <c r="AB163" s="61"/>
      <c r="AC163" s="61"/>
      <c r="AD163" s="61"/>
      <c r="AE163" s="61"/>
      <c r="AF163" s="61"/>
      <c r="AG163" s="61"/>
      <c r="AH163" s="61"/>
      <c r="AI163" s="61"/>
      <c r="AJ163" s="61"/>
      <c r="AK163" s="61"/>
      <c r="AL163" s="61"/>
      <c r="AM163" s="63"/>
      <c r="AN163" s="61"/>
      <c r="AO163" s="61"/>
      <c r="AP163" s="61"/>
      <c r="AQ163" s="61"/>
      <c r="AR163" s="61"/>
      <c r="AS163" s="61"/>
      <c r="AT163" s="61"/>
      <c r="AU163" s="61"/>
      <c r="AV163" s="61"/>
      <c r="AW163" s="61"/>
      <c r="AX163" s="61"/>
      <c r="AY163" s="61"/>
      <c r="AZ163" s="61"/>
      <c r="BA163" s="61"/>
      <c r="BB163" s="61"/>
      <c r="BC163" s="61"/>
      <c r="BD163" s="61"/>
      <c r="BE163" s="61"/>
      <c r="BF163" s="61"/>
      <c r="BG163" s="61"/>
      <c r="BH163" s="61"/>
      <c r="BI163" s="61"/>
      <c r="BJ163" s="61"/>
      <c r="BK163" s="61"/>
      <c r="BL163" s="61"/>
      <c r="BM163" s="61"/>
      <c r="BN163" s="61"/>
      <c r="BO163" s="61"/>
      <c r="BP163" s="61"/>
      <c r="BQ163" s="61"/>
      <c r="BR163" s="61"/>
      <c r="BS163" s="61"/>
      <c r="BT163" s="61"/>
      <c r="BU163" s="61"/>
      <c r="BV163" s="61"/>
      <c r="BW163" s="61"/>
      <c r="BX163" s="61"/>
      <c r="BY163" s="61"/>
      <c r="BZ163" s="61"/>
      <c r="CA163" s="61"/>
      <c r="CB163" s="61"/>
      <c r="CC163" s="61"/>
      <c r="CD163" s="61"/>
      <c r="CE163" s="61"/>
      <c r="CF163" s="61"/>
      <c r="CG163" s="61"/>
      <c r="CH163" s="61"/>
      <c r="CI163" s="61"/>
      <c r="CJ163" s="61"/>
      <c r="CK163" s="61"/>
      <c r="CL163" s="61"/>
      <c r="CM163" s="61"/>
      <c r="CN163" s="61"/>
      <c r="CO163" s="61"/>
      <c r="CP163" s="61"/>
      <c r="CQ163" s="61"/>
      <c r="CR163" s="61"/>
      <c r="CS163" s="61"/>
      <c r="CT163" s="61"/>
      <c r="CU163" s="61"/>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row>
    <row r="164" spans="1:158" s="8" customFormat="1">
      <c r="A164" s="60"/>
      <c r="B164" s="61"/>
      <c r="C164" s="61"/>
      <c r="D164" s="61"/>
      <c r="E164" s="61"/>
      <c r="F164" s="61"/>
      <c r="G164" s="63"/>
      <c r="H164" s="67"/>
      <c r="I164" s="72"/>
      <c r="J164" s="72"/>
      <c r="K164" s="72"/>
      <c r="L164" s="72"/>
      <c r="M164" s="72"/>
      <c r="N164" s="72"/>
      <c r="O164" s="61"/>
      <c r="P164" s="61"/>
      <c r="Q164" s="61"/>
      <c r="R164" s="63"/>
      <c r="S164" s="61"/>
      <c r="T164" s="61"/>
      <c r="U164" s="61"/>
      <c r="V164" s="61"/>
      <c r="W164" s="61"/>
      <c r="X164" s="68"/>
      <c r="Y164" s="68"/>
      <c r="Z164" s="68"/>
      <c r="AA164" s="68"/>
      <c r="AB164" s="61"/>
      <c r="AC164" s="61"/>
      <c r="AD164" s="61"/>
      <c r="AE164" s="61"/>
      <c r="AF164" s="61"/>
      <c r="AG164" s="61"/>
      <c r="AH164" s="61"/>
      <c r="AI164" s="61"/>
      <c r="AJ164" s="61"/>
      <c r="AK164" s="61"/>
      <c r="AL164" s="61"/>
      <c r="AM164" s="63"/>
      <c r="AN164" s="61"/>
      <c r="AO164" s="61"/>
      <c r="AP164" s="61"/>
      <c r="AQ164" s="61"/>
      <c r="AR164" s="61"/>
      <c r="AS164" s="61"/>
      <c r="AT164" s="61"/>
      <c r="AU164" s="61"/>
      <c r="AV164" s="61"/>
      <c r="AW164" s="61"/>
      <c r="AX164" s="61"/>
      <c r="AY164" s="61"/>
      <c r="AZ164" s="61"/>
      <c r="BA164" s="61"/>
      <c r="BB164" s="61"/>
      <c r="BC164" s="61"/>
      <c r="BD164" s="61"/>
      <c r="BE164" s="61"/>
      <c r="BF164" s="61"/>
      <c r="BG164" s="61"/>
      <c r="BH164" s="61"/>
      <c r="BI164" s="61"/>
      <c r="BJ164" s="61"/>
      <c r="BK164" s="61"/>
      <c r="BL164" s="61"/>
      <c r="BM164" s="61"/>
      <c r="BN164" s="61"/>
      <c r="BO164" s="61"/>
      <c r="BP164" s="61"/>
      <c r="BQ164" s="61"/>
      <c r="BR164" s="61"/>
      <c r="BS164" s="61"/>
      <c r="BT164" s="61"/>
      <c r="BU164" s="61"/>
      <c r="BV164" s="61"/>
      <c r="BW164" s="61"/>
      <c r="BX164" s="61"/>
      <c r="BY164" s="61"/>
      <c r="BZ164" s="61"/>
      <c r="CA164" s="61"/>
      <c r="CB164" s="61"/>
      <c r="CC164" s="61"/>
      <c r="CD164" s="61"/>
      <c r="CE164" s="61"/>
      <c r="CF164" s="61"/>
      <c r="CG164" s="61"/>
      <c r="CH164" s="61"/>
      <c r="CI164" s="61"/>
      <c r="CJ164" s="61"/>
      <c r="CK164" s="61"/>
      <c r="CL164" s="61"/>
      <c r="CM164" s="61"/>
      <c r="CN164" s="61"/>
      <c r="CO164" s="61"/>
      <c r="CP164" s="61"/>
      <c r="CQ164" s="61"/>
      <c r="CR164" s="61"/>
      <c r="CS164" s="61"/>
      <c r="CT164" s="61"/>
      <c r="CU164" s="61"/>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row>
    <row r="165" spans="1:158" s="8" customFormat="1">
      <c r="A165" s="20"/>
      <c r="G165" s="33"/>
      <c r="H165" s="36"/>
      <c r="I165" s="73"/>
      <c r="J165" s="73"/>
      <c r="K165" s="73"/>
      <c r="L165" s="73"/>
      <c r="M165" s="73"/>
      <c r="N165" s="73"/>
      <c r="R165" s="33"/>
      <c r="X165" s="27"/>
      <c r="Y165" s="27"/>
      <c r="Z165" s="27"/>
      <c r="AA165" s="27"/>
      <c r="AM165" s="33"/>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row>
    <row r="166" spans="1:158" s="8" customFormat="1">
      <c r="A166" s="20"/>
      <c r="G166" s="33"/>
      <c r="H166" s="36"/>
      <c r="I166" s="73"/>
      <c r="J166" s="73"/>
      <c r="K166" s="73"/>
      <c r="L166" s="73"/>
      <c r="M166" s="73"/>
      <c r="N166" s="73"/>
      <c r="R166" s="33"/>
      <c r="X166" s="27"/>
      <c r="Y166" s="27"/>
      <c r="Z166" s="27"/>
      <c r="AA166" s="27"/>
      <c r="AM166" s="33"/>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row>
    <row r="167" spans="1:158" s="8" customFormat="1">
      <c r="A167" s="20"/>
      <c r="G167" s="33"/>
      <c r="H167" s="36"/>
      <c r="I167" s="73"/>
      <c r="J167" s="73"/>
      <c r="K167" s="73"/>
      <c r="L167" s="73"/>
      <c r="M167" s="73"/>
      <c r="N167" s="73"/>
      <c r="R167" s="33"/>
      <c r="X167" s="27"/>
      <c r="Y167" s="27"/>
      <c r="Z167" s="27"/>
      <c r="AA167" s="27"/>
      <c r="AM167" s="33"/>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row>
    <row r="168" spans="1:158" s="8" customFormat="1">
      <c r="A168" s="20"/>
      <c r="G168" s="33"/>
      <c r="H168" s="36"/>
      <c r="R168" s="33"/>
      <c r="X168" s="27"/>
      <c r="Y168" s="27"/>
      <c r="Z168" s="27"/>
      <c r="AA168" s="27"/>
      <c r="AM168" s="33"/>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row>
    <row r="169" spans="1:158" s="8" customFormat="1">
      <c r="A169" s="20"/>
      <c r="G169" s="33"/>
      <c r="H169" s="36"/>
      <c r="R169" s="33"/>
      <c r="X169" s="27"/>
      <c r="Y169" s="27"/>
      <c r="Z169" s="27"/>
      <c r="AA169" s="27"/>
      <c r="AM169" s="33"/>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row>
    <row r="170" spans="1:158" s="8" customFormat="1">
      <c r="A170" s="20"/>
      <c r="G170" s="33"/>
      <c r="H170" s="36"/>
      <c r="R170" s="33"/>
      <c r="X170" s="27"/>
      <c r="Y170" s="27"/>
      <c r="Z170" s="27"/>
      <c r="AA170" s="27"/>
      <c r="AM170" s="33"/>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row>
    <row r="171" spans="1:158" s="8" customFormat="1">
      <c r="A171" s="20"/>
      <c r="G171" s="33"/>
      <c r="H171" s="36"/>
      <c r="R171" s="33"/>
      <c r="X171" s="27"/>
      <c r="Y171" s="27"/>
      <c r="Z171" s="27"/>
      <c r="AA171" s="27"/>
      <c r="AM171" s="33"/>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row>
    <row r="172" spans="1:158" s="8" customFormat="1">
      <c r="A172" s="20"/>
      <c r="G172" s="33"/>
      <c r="H172" s="36"/>
      <c r="R172" s="33"/>
      <c r="X172" s="27"/>
      <c r="Y172" s="27"/>
      <c r="Z172" s="27"/>
      <c r="AA172" s="27"/>
      <c r="AM172" s="33"/>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row>
    <row r="173" spans="1:158" s="8" customFormat="1">
      <c r="A173" s="20"/>
      <c r="G173" s="33"/>
      <c r="H173" s="36"/>
      <c r="R173" s="33"/>
      <c r="X173" s="27"/>
      <c r="Y173" s="27"/>
      <c r="Z173" s="27"/>
      <c r="AA173" s="27"/>
      <c r="AM173" s="33"/>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row>
    <row r="174" spans="1:158" s="8" customFormat="1">
      <c r="A174" s="20"/>
      <c r="G174" s="33"/>
      <c r="H174" s="36"/>
      <c r="R174" s="33"/>
      <c r="X174" s="27"/>
      <c r="Y174" s="27"/>
      <c r="Z174" s="27"/>
      <c r="AA174" s="27"/>
      <c r="AM174" s="33"/>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row>
    <row r="175" spans="1:158" s="8" customFormat="1">
      <c r="A175" s="20"/>
      <c r="G175" s="33"/>
      <c r="H175" s="36"/>
      <c r="R175" s="33"/>
      <c r="X175" s="27"/>
      <c r="Y175" s="27"/>
      <c r="Z175" s="27"/>
      <c r="AA175" s="27"/>
      <c r="AM175" s="33"/>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row>
    <row r="176" spans="1:158" s="8" customFormat="1">
      <c r="A176" s="20"/>
      <c r="G176" s="33"/>
      <c r="H176" s="36"/>
      <c r="R176" s="33"/>
      <c r="X176" s="27"/>
      <c r="Y176" s="27"/>
      <c r="Z176" s="27"/>
      <c r="AA176" s="27"/>
      <c r="AM176" s="33"/>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row>
    <row r="177" spans="1:158" s="8" customFormat="1">
      <c r="A177" s="20"/>
      <c r="G177" s="33"/>
      <c r="H177" s="36"/>
      <c r="R177" s="33"/>
      <c r="X177" s="27"/>
      <c r="Y177" s="27"/>
      <c r="Z177" s="27"/>
      <c r="AA177" s="27"/>
      <c r="AM177" s="33"/>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row>
    <row r="178" spans="1:158" s="8" customFormat="1">
      <c r="A178" s="20"/>
      <c r="G178" s="33"/>
      <c r="H178" s="36"/>
      <c r="R178" s="33"/>
      <c r="X178" s="27"/>
      <c r="Y178" s="27"/>
      <c r="Z178" s="27"/>
      <c r="AA178" s="27"/>
      <c r="AM178" s="33"/>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row>
    <row r="179" spans="1:158" s="8" customFormat="1">
      <c r="A179" s="20"/>
      <c r="G179" s="33"/>
      <c r="H179" s="36"/>
      <c r="R179" s="33"/>
      <c r="X179" s="27"/>
      <c r="Y179" s="27"/>
      <c r="Z179" s="27"/>
      <c r="AA179" s="27"/>
      <c r="AM179" s="33"/>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row>
    <row r="180" spans="1:158" s="8" customFormat="1">
      <c r="A180" s="20"/>
      <c r="G180" s="33"/>
      <c r="H180" s="36"/>
      <c r="R180" s="33"/>
      <c r="X180" s="27"/>
      <c r="Y180" s="27"/>
      <c r="Z180" s="27"/>
      <c r="AA180" s="27"/>
      <c r="AM180" s="33"/>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row>
    <row r="181" spans="1:158" s="8" customFormat="1">
      <c r="A181" s="20"/>
      <c r="G181" s="33"/>
      <c r="H181" s="36"/>
      <c r="R181" s="33"/>
      <c r="X181" s="27"/>
      <c r="Y181" s="27"/>
      <c r="Z181" s="27"/>
      <c r="AA181" s="27"/>
      <c r="AM181" s="33"/>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row>
    <row r="182" spans="1:158" s="8" customFormat="1">
      <c r="A182" s="20"/>
      <c r="G182" s="33"/>
      <c r="H182" s="36"/>
      <c r="R182" s="33"/>
      <c r="X182" s="27"/>
      <c r="Y182" s="27"/>
      <c r="Z182" s="27"/>
      <c r="AA182" s="27"/>
      <c r="AM182" s="33"/>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row>
    <row r="183" spans="1:158" s="8" customFormat="1">
      <c r="A183" s="20"/>
      <c r="G183" s="33"/>
      <c r="H183" s="36"/>
      <c r="R183" s="33"/>
      <c r="X183" s="27"/>
      <c r="Y183" s="27"/>
      <c r="Z183" s="27"/>
      <c r="AA183" s="27"/>
      <c r="AM183" s="33"/>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row>
    <row r="184" spans="1:158" s="8" customFormat="1">
      <c r="A184" s="20"/>
      <c r="G184" s="33"/>
      <c r="H184" s="36"/>
      <c r="R184" s="33"/>
      <c r="X184" s="27"/>
      <c r="Y184" s="27"/>
      <c r="Z184" s="27"/>
      <c r="AA184" s="27"/>
      <c r="AM184" s="33"/>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row>
    <row r="185" spans="1:158" s="8" customFormat="1">
      <c r="A185" s="20"/>
      <c r="G185" s="33"/>
      <c r="H185" s="36"/>
      <c r="R185" s="33"/>
      <c r="AM185" s="33"/>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row>
    <row r="186" spans="1:158" s="8" customFormat="1">
      <c r="A186" s="20"/>
      <c r="G186" s="33"/>
      <c r="H186" s="36"/>
      <c r="R186" s="33"/>
      <c r="AM186" s="33"/>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row>
    <row r="187" spans="1:158" s="8" customFormat="1">
      <c r="A187" s="20"/>
      <c r="G187" s="33"/>
      <c r="H187" s="36"/>
      <c r="R187" s="33"/>
      <c r="AM187" s="33"/>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row>
    <row r="188" spans="1:158" s="8" customFormat="1">
      <c r="A188" s="20"/>
      <c r="G188" s="33"/>
      <c r="H188" s="36"/>
      <c r="R188" s="33"/>
      <c r="AM188" s="33"/>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row>
    <row r="189" spans="1:158" s="8" customFormat="1">
      <c r="A189" s="20"/>
      <c r="G189" s="33"/>
      <c r="H189" s="36"/>
      <c r="R189" s="33"/>
      <c r="AM189" s="33"/>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row>
    <row r="190" spans="1:158" s="8" customFormat="1">
      <c r="A190" s="20"/>
      <c r="G190" s="33"/>
      <c r="H190" s="36"/>
      <c r="R190" s="33"/>
      <c r="AM190" s="33"/>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row>
    <row r="191" spans="1:158" s="8" customFormat="1">
      <c r="A191" s="20"/>
      <c r="G191" s="33"/>
      <c r="H191" s="36"/>
      <c r="R191" s="33"/>
      <c r="AM191" s="33"/>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row>
    <row r="192" spans="1:158" s="8" customFormat="1">
      <c r="A192" s="20"/>
      <c r="G192" s="33"/>
      <c r="H192" s="36"/>
      <c r="R192" s="33"/>
      <c r="AM192" s="33"/>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row>
    <row r="193" spans="1:158" s="8" customFormat="1">
      <c r="A193" s="20"/>
      <c r="G193" s="33"/>
      <c r="H193" s="36"/>
      <c r="R193" s="33"/>
      <c r="AM193" s="33"/>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row>
    <row r="194" spans="1:158" s="8" customFormat="1">
      <c r="A194" s="20"/>
      <c r="G194" s="33"/>
      <c r="H194" s="36"/>
      <c r="R194" s="33"/>
      <c r="AM194" s="33"/>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row>
    <row r="195" spans="1:158" s="8" customFormat="1">
      <c r="A195" s="20"/>
      <c r="G195" s="33"/>
      <c r="H195" s="36"/>
      <c r="R195" s="33"/>
      <c r="AM195" s="33"/>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row>
    <row r="196" spans="1:158" s="8" customFormat="1">
      <c r="A196" s="20"/>
      <c r="G196" s="33"/>
      <c r="H196" s="36"/>
      <c r="R196" s="33"/>
      <c r="AM196" s="33"/>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row>
    <row r="197" spans="1:158" s="8" customFormat="1">
      <c r="A197" s="20"/>
      <c r="G197" s="33"/>
      <c r="H197" s="36"/>
      <c r="R197" s="33"/>
      <c r="AM197" s="33"/>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row>
    <row r="198" spans="1:158" s="8" customFormat="1">
      <c r="A198" s="20"/>
      <c r="G198" s="33"/>
      <c r="H198" s="36"/>
      <c r="R198" s="33"/>
      <c r="AM198" s="33"/>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row>
    <row r="199" spans="1:158" s="8" customFormat="1">
      <c r="A199" s="20"/>
      <c r="G199" s="33"/>
      <c r="H199" s="36"/>
      <c r="R199" s="33"/>
      <c r="AM199" s="33"/>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row>
    <row r="200" spans="1:158" s="8" customFormat="1">
      <c r="A200" s="20"/>
      <c r="G200" s="33"/>
      <c r="H200" s="36"/>
      <c r="R200" s="33"/>
      <c r="AM200" s="33"/>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row>
    <row r="201" spans="1:158" s="8" customFormat="1">
      <c r="A201" s="20"/>
      <c r="G201" s="33"/>
      <c r="H201" s="36"/>
      <c r="R201" s="33"/>
      <c r="AM201" s="33"/>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row>
    <row r="202" spans="1:158" s="8" customFormat="1">
      <c r="A202" s="20"/>
      <c r="G202" s="33"/>
      <c r="H202" s="36"/>
      <c r="R202" s="33"/>
      <c r="AM202" s="33"/>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row>
    <row r="203" spans="1:158" s="8" customFormat="1">
      <c r="A203" s="20"/>
      <c r="G203" s="33"/>
      <c r="H203" s="36"/>
      <c r="R203" s="33"/>
      <c r="AM203" s="33"/>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row>
    <row r="204" spans="1:158" s="8" customFormat="1">
      <c r="A204" s="20"/>
      <c r="G204" s="33"/>
      <c r="H204" s="36"/>
      <c r="R204" s="33"/>
      <c r="AM204" s="33"/>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row>
    <row r="205" spans="1:158" s="8" customFormat="1">
      <c r="A205" s="20"/>
      <c r="G205" s="33"/>
      <c r="H205" s="36"/>
      <c r="R205" s="33"/>
      <c r="AM205" s="33"/>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row>
    <row r="206" spans="1:158" s="8" customFormat="1">
      <c r="A206" s="20"/>
      <c r="G206" s="33"/>
      <c r="H206" s="36"/>
      <c r="R206" s="33"/>
      <c r="AM206" s="33"/>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row>
    <row r="207" spans="1:158" s="8" customFormat="1">
      <c r="A207" s="20"/>
      <c r="G207" s="33"/>
      <c r="H207" s="36"/>
      <c r="R207" s="33"/>
      <c r="AM207" s="33"/>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row>
    <row r="208" spans="1:158" s="8" customFormat="1">
      <c r="A208" s="20"/>
      <c r="G208" s="33"/>
      <c r="H208" s="36"/>
      <c r="R208" s="33"/>
      <c r="AM208" s="33"/>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row>
    <row r="209" spans="1:158" s="8" customFormat="1">
      <c r="A209" s="20"/>
      <c r="G209" s="33"/>
      <c r="H209" s="36"/>
      <c r="R209" s="33"/>
      <c r="AM209" s="33"/>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row>
    <row r="210" spans="1:158" s="8" customFormat="1">
      <c r="A210" s="20"/>
      <c r="G210" s="33"/>
      <c r="H210" s="36"/>
      <c r="R210" s="33"/>
      <c r="AM210" s="33"/>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row>
    <row r="211" spans="1:158" s="8" customFormat="1">
      <c r="A211" s="20"/>
      <c r="G211" s="33"/>
      <c r="H211" s="36"/>
      <c r="R211" s="33"/>
      <c r="AM211" s="33"/>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row>
    <row r="212" spans="1:158" s="8" customFormat="1">
      <c r="A212" s="20"/>
      <c r="G212" s="33"/>
      <c r="H212" s="36"/>
      <c r="R212" s="33"/>
      <c r="AM212" s="33"/>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row>
    <row r="213" spans="1:158" s="8" customFormat="1">
      <c r="A213" s="20"/>
      <c r="G213" s="33"/>
      <c r="H213" s="36"/>
      <c r="R213" s="33"/>
      <c r="AM213" s="33"/>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row>
    <row r="214" spans="1:158" s="8" customFormat="1">
      <c r="A214" s="20"/>
      <c r="G214" s="33"/>
      <c r="H214" s="36"/>
      <c r="R214" s="33"/>
      <c r="AM214" s="33"/>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row>
    <row r="215" spans="1:158" s="8" customFormat="1">
      <c r="A215" s="20"/>
      <c r="G215" s="33"/>
      <c r="H215" s="36"/>
      <c r="R215" s="33"/>
      <c r="AM215" s="33"/>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row>
    <row r="216" spans="1:158" s="8" customFormat="1">
      <c r="A216" s="20"/>
      <c r="G216" s="33"/>
      <c r="H216" s="36"/>
      <c r="R216" s="33"/>
      <c r="AM216" s="33"/>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row>
    <row r="217" spans="1:158" s="8" customFormat="1">
      <c r="A217" s="20"/>
      <c r="G217" s="33"/>
      <c r="H217" s="36"/>
      <c r="R217" s="33"/>
      <c r="AM217" s="33"/>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row>
    <row r="218" spans="1:158" s="8" customFormat="1">
      <c r="A218" s="20"/>
      <c r="G218" s="33"/>
      <c r="H218" s="36"/>
      <c r="R218" s="33"/>
      <c r="AM218" s="33"/>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row>
    <row r="219" spans="1:158" s="8" customFormat="1">
      <c r="A219" s="20"/>
      <c r="G219" s="33"/>
      <c r="H219" s="36"/>
      <c r="R219" s="33"/>
      <c r="AM219" s="33"/>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row>
    <row r="220" spans="1:158" s="8" customFormat="1">
      <c r="A220" s="20"/>
      <c r="G220" s="33"/>
      <c r="H220" s="36"/>
      <c r="R220" s="33"/>
      <c r="AM220" s="33"/>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row>
    <row r="221" spans="1:158" s="8" customFormat="1">
      <c r="A221" s="20"/>
      <c r="G221" s="33"/>
      <c r="H221" s="36"/>
      <c r="R221" s="33"/>
      <c r="AM221" s="33"/>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row>
    <row r="222" spans="1:158" s="8" customFormat="1">
      <c r="A222" s="20"/>
      <c r="G222" s="33"/>
      <c r="H222" s="36"/>
      <c r="R222" s="33"/>
      <c r="AM222" s="33"/>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row>
    <row r="223" spans="1:158" s="8" customFormat="1">
      <c r="A223" s="20"/>
      <c r="G223" s="33"/>
      <c r="H223" s="36"/>
      <c r="R223" s="33"/>
      <c r="AM223" s="33"/>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row>
    <row r="224" spans="1:158" s="8" customFormat="1">
      <c r="A224" s="20"/>
      <c r="G224" s="33"/>
      <c r="H224" s="36"/>
      <c r="R224" s="33"/>
      <c r="AM224" s="33"/>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row>
    <row r="225" spans="1:158" s="8" customFormat="1">
      <c r="A225" s="20"/>
      <c r="G225" s="33"/>
      <c r="H225" s="36"/>
      <c r="R225" s="33"/>
      <c r="AM225" s="33"/>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row>
    <row r="226" spans="1:158" s="8" customFormat="1">
      <c r="A226" s="20"/>
      <c r="G226" s="33"/>
      <c r="H226" s="36"/>
      <c r="R226" s="33"/>
      <c r="AM226" s="33"/>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row>
    <row r="227" spans="1:158" s="8" customFormat="1">
      <c r="A227" s="20"/>
      <c r="G227" s="33"/>
      <c r="H227" s="36"/>
      <c r="R227" s="33"/>
      <c r="AM227" s="33"/>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row>
    <row r="228" spans="1:158" s="8" customFormat="1">
      <c r="A228" s="20"/>
      <c r="G228" s="33"/>
      <c r="H228" s="36"/>
      <c r="R228" s="33"/>
      <c r="AM228" s="33"/>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row>
    <row r="229" spans="1:158" s="8" customFormat="1">
      <c r="A229" s="20"/>
      <c r="G229" s="33"/>
      <c r="H229" s="36"/>
      <c r="R229" s="33"/>
      <c r="AM229" s="33"/>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row>
    <row r="230" spans="1:158" s="8" customFormat="1">
      <c r="A230" s="20"/>
      <c r="G230" s="33"/>
      <c r="H230" s="36"/>
      <c r="R230" s="33"/>
      <c r="AM230" s="33"/>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row>
    <row r="231" spans="1:158" s="8" customFormat="1">
      <c r="A231" s="20"/>
      <c r="G231" s="33"/>
      <c r="H231" s="36"/>
      <c r="R231" s="33"/>
      <c r="AM231" s="33"/>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row>
    <row r="232" spans="1:158" s="8" customFormat="1">
      <c r="A232" s="20"/>
      <c r="G232" s="33"/>
      <c r="H232" s="36"/>
      <c r="R232" s="33"/>
      <c r="AM232" s="33"/>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row>
    <row r="233" spans="1:158" s="8" customFormat="1">
      <c r="A233" s="20"/>
      <c r="G233" s="33"/>
      <c r="H233" s="36"/>
      <c r="R233" s="33"/>
      <c r="AM233" s="33"/>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row>
    <row r="234" spans="1:158" s="8" customFormat="1">
      <c r="A234" s="20"/>
      <c r="G234" s="33"/>
      <c r="H234" s="36"/>
      <c r="R234" s="33"/>
      <c r="AM234" s="33"/>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row>
    <row r="235" spans="1:158" s="8" customFormat="1">
      <c r="A235" s="20"/>
      <c r="G235" s="33"/>
      <c r="H235" s="36"/>
      <c r="R235" s="33"/>
      <c r="AM235" s="33"/>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row>
    <row r="236" spans="1:158" s="8" customFormat="1">
      <c r="A236" s="20"/>
      <c r="G236" s="33"/>
      <c r="H236" s="36"/>
      <c r="R236" s="33"/>
      <c r="AM236" s="33"/>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row>
    <row r="237" spans="1:158" s="8" customFormat="1">
      <c r="A237" s="20"/>
      <c r="G237" s="33"/>
      <c r="H237" s="36"/>
      <c r="R237" s="33"/>
      <c r="AM237" s="33"/>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row>
    <row r="238" spans="1:158" s="8" customFormat="1">
      <c r="A238" s="20"/>
      <c r="G238" s="33"/>
      <c r="H238" s="36"/>
      <c r="R238" s="33"/>
      <c r="AM238" s="33"/>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row>
    <row r="239" spans="1:158" s="8" customFormat="1">
      <c r="A239" s="20"/>
      <c r="G239" s="33"/>
      <c r="H239" s="36"/>
      <c r="R239" s="33"/>
      <c r="AM239" s="33"/>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row>
    <row r="240" spans="1:158" s="8" customFormat="1">
      <c r="A240" s="20"/>
      <c r="G240" s="33"/>
      <c r="H240" s="36"/>
      <c r="R240" s="33"/>
      <c r="AM240" s="33"/>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row>
    <row r="241" spans="1:158" s="8" customFormat="1">
      <c r="A241" s="20"/>
      <c r="G241" s="33"/>
      <c r="H241" s="36"/>
      <c r="R241" s="33"/>
      <c r="AM241" s="33"/>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row>
    <row r="242" spans="1:158" s="8" customFormat="1">
      <c r="A242" s="20"/>
      <c r="G242" s="33"/>
      <c r="H242" s="36"/>
      <c r="R242" s="33"/>
      <c r="AM242" s="33"/>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row>
    <row r="243" spans="1:158" s="8" customFormat="1">
      <c r="A243" s="20"/>
      <c r="G243" s="33"/>
      <c r="H243" s="36"/>
      <c r="R243" s="33"/>
      <c r="AM243" s="33"/>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row>
    <row r="244" spans="1:158" s="8" customFormat="1">
      <c r="A244" s="20"/>
      <c r="G244" s="33"/>
      <c r="H244" s="36"/>
      <c r="R244" s="33"/>
      <c r="AM244" s="33"/>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row>
    <row r="245" spans="1:158" s="8" customFormat="1">
      <c r="A245" s="20"/>
      <c r="G245" s="33"/>
      <c r="H245" s="36"/>
      <c r="R245" s="33"/>
      <c r="AM245" s="33"/>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row>
    <row r="246" spans="1:158" s="8" customFormat="1">
      <c r="A246" s="20"/>
      <c r="G246" s="33"/>
      <c r="H246" s="36"/>
      <c r="R246" s="33"/>
      <c r="AM246" s="33"/>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row>
    <row r="247" spans="1:158" s="8" customFormat="1">
      <c r="A247" s="20"/>
      <c r="G247" s="33"/>
      <c r="H247" s="36"/>
      <c r="R247" s="33"/>
      <c r="AM247" s="33"/>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row>
    <row r="248" spans="1:158" s="8" customFormat="1">
      <c r="A248" s="20"/>
      <c r="G248" s="33"/>
      <c r="H248" s="36"/>
      <c r="R248" s="33"/>
      <c r="AM248" s="33"/>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row>
    <row r="249" spans="1:158" s="8" customFormat="1">
      <c r="A249" s="20"/>
      <c r="G249" s="33"/>
      <c r="H249" s="36"/>
      <c r="R249" s="33"/>
      <c r="AM249" s="33"/>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row>
    <row r="250" spans="1:158" s="8" customFormat="1">
      <c r="A250" s="20"/>
      <c r="G250" s="33"/>
      <c r="H250" s="36"/>
      <c r="R250" s="33"/>
      <c r="AM250" s="33"/>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row>
    <row r="251" spans="1:158" s="8" customFormat="1">
      <c r="A251" s="20"/>
      <c r="G251" s="33"/>
      <c r="H251" s="36"/>
      <c r="AM251" s="33"/>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row>
    <row r="252" spans="1:158" s="8" customFormat="1">
      <c r="A252" s="20"/>
      <c r="G252" s="33"/>
      <c r="H252" s="36"/>
      <c r="AM252" s="33"/>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row>
    <row r="253" spans="1:158" s="8" customFormat="1">
      <c r="A253" s="20"/>
      <c r="G253" s="33"/>
      <c r="H253" s="36"/>
      <c r="AM253" s="33"/>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row>
    <row r="254" spans="1:158" s="8" customFormat="1">
      <c r="A254" s="20"/>
      <c r="G254" s="33"/>
      <c r="H254" s="36"/>
      <c r="AM254" s="33"/>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row>
    <row r="255" spans="1:158" s="8" customFormat="1">
      <c r="A255" s="20"/>
      <c r="G255" s="33"/>
      <c r="H255" s="36"/>
      <c r="AM255" s="33"/>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row>
    <row r="256" spans="1:158" s="8" customFormat="1">
      <c r="A256" s="20"/>
      <c r="G256" s="33"/>
      <c r="H256" s="36"/>
      <c r="AM256" s="33"/>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row>
    <row r="257" spans="1:158" s="8" customFormat="1">
      <c r="A257" s="20"/>
      <c r="G257" s="33"/>
      <c r="H257" s="36"/>
      <c r="AM257" s="33"/>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row>
    <row r="258" spans="1:158" s="8" customFormat="1">
      <c r="A258" s="20"/>
      <c r="G258" s="33"/>
      <c r="H258" s="36"/>
      <c r="AM258" s="33"/>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row>
    <row r="259" spans="1:158" s="8" customFormat="1">
      <c r="A259" s="20"/>
      <c r="G259" s="33"/>
      <c r="H259" s="36"/>
      <c r="AM259" s="33"/>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row>
    <row r="260" spans="1:158" s="8" customFormat="1">
      <c r="A260" s="20"/>
      <c r="G260" s="33"/>
      <c r="H260" s="36"/>
      <c r="AM260" s="33"/>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row>
    <row r="261" spans="1:158" s="8" customFormat="1">
      <c r="A261" s="20"/>
      <c r="G261" s="33"/>
      <c r="H261" s="36"/>
      <c r="AM261" s="33"/>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row>
    <row r="262" spans="1:158" s="8" customFormat="1">
      <c r="A262" s="20"/>
      <c r="G262" s="33"/>
      <c r="H262" s="36"/>
      <c r="AM262" s="33"/>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row>
    <row r="263" spans="1:158" s="8" customFormat="1">
      <c r="A263" s="20"/>
      <c r="G263" s="33"/>
      <c r="H263" s="36"/>
      <c r="AM263" s="33"/>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row>
    <row r="264" spans="1:158" s="8" customFormat="1">
      <c r="A264" s="20"/>
      <c r="G264" s="33"/>
      <c r="H264" s="36"/>
      <c r="AM264" s="33"/>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row>
    <row r="265" spans="1:158" s="8" customFormat="1">
      <c r="A265" s="20"/>
      <c r="G265" s="33"/>
      <c r="H265" s="36"/>
      <c r="AM265" s="33"/>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row>
    <row r="266" spans="1:158" s="8" customFormat="1">
      <c r="A266" s="20"/>
      <c r="G266" s="33"/>
      <c r="H266" s="36"/>
      <c r="AM266" s="33"/>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row>
    <row r="267" spans="1:158" s="8" customFormat="1">
      <c r="A267" s="20"/>
      <c r="G267" s="33"/>
      <c r="H267" s="36"/>
      <c r="AM267" s="33"/>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row>
    <row r="268" spans="1:158" s="8" customFormat="1">
      <c r="A268" s="20"/>
      <c r="G268" s="33"/>
      <c r="H268" s="36"/>
      <c r="AM268" s="33"/>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row>
    <row r="269" spans="1:158" s="8" customFormat="1">
      <c r="A269" s="20"/>
      <c r="G269" s="33"/>
      <c r="H269" s="36"/>
      <c r="AM269" s="33"/>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row>
    <row r="270" spans="1:158" s="8" customFormat="1">
      <c r="A270" s="20"/>
      <c r="G270" s="33"/>
      <c r="H270" s="36"/>
      <c r="AM270" s="33"/>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row>
    <row r="271" spans="1:158" s="8" customFormat="1">
      <c r="A271" s="20"/>
      <c r="G271" s="33"/>
      <c r="H271" s="36"/>
      <c r="AM271" s="33"/>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row>
    <row r="272" spans="1:158" s="8" customFormat="1">
      <c r="A272" s="20"/>
      <c r="G272" s="33"/>
      <c r="H272" s="36"/>
      <c r="AM272" s="33"/>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row>
    <row r="273" spans="1:158" s="8" customFormat="1">
      <c r="A273" s="20"/>
      <c r="G273" s="33"/>
      <c r="H273" s="36"/>
      <c r="AM273" s="33"/>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row>
    <row r="274" spans="1:158" s="8" customFormat="1">
      <c r="A274" s="20"/>
      <c r="G274" s="33"/>
      <c r="H274" s="36"/>
      <c r="AM274" s="33"/>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row>
    <row r="275" spans="1:158" s="8" customFormat="1">
      <c r="A275" s="20"/>
      <c r="G275" s="33"/>
      <c r="H275" s="36"/>
      <c r="AM275" s="33"/>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row>
    <row r="276" spans="1:158" s="8" customFormat="1">
      <c r="A276" s="20"/>
      <c r="G276" s="33"/>
      <c r="H276" s="36"/>
      <c r="AM276" s="33"/>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row>
    <row r="277" spans="1:158" s="8" customFormat="1">
      <c r="A277" s="20"/>
      <c r="G277" s="33"/>
      <c r="H277" s="36"/>
      <c r="AM277" s="33"/>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row>
    <row r="278" spans="1:158" s="8" customFormat="1">
      <c r="A278" s="20"/>
      <c r="G278" s="33"/>
      <c r="H278" s="36"/>
      <c r="AM278" s="33"/>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row>
    <row r="279" spans="1:158" s="8" customFormat="1">
      <c r="A279" s="20"/>
      <c r="G279" s="33"/>
      <c r="H279" s="36"/>
      <c r="AM279" s="33"/>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row>
    <row r="280" spans="1:158" s="8" customFormat="1">
      <c r="A280" s="20"/>
      <c r="G280" s="33"/>
      <c r="H280" s="36"/>
      <c r="AM280" s="33"/>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row>
    <row r="281" spans="1:158" s="8" customFormat="1">
      <c r="A281" s="20"/>
      <c r="G281" s="33"/>
      <c r="H281" s="36"/>
      <c r="AM281" s="33"/>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row>
    <row r="282" spans="1:158" s="8" customFormat="1">
      <c r="A282" s="20"/>
      <c r="G282" s="33"/>
      <c r="H282" s="36"/>
      <c r="AM282" s="33"/>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row>
    <row r="283" spans="1:158" s="8" customFormat="1">
      <c r="A283" s="20"/>
      <c r="G283" s="33"/>
      <c r="H283" s="36"/>
      <c r="AM283" s="33"/>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row>
    <row r="284" spans="1:158" s="8" customFormat="1">
      <c r="A284" s="20"/>
      <c r="G284" s="33"/>
      <c r="H284" s="36"/>
      <c r="AM284" s="33"/>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row>
    <row r="285" spans="1:158" s="8" customFormat="1">
      <c r="A285" s="20"/>
      <c r="G285" s="33"/>
      <c r="H285" s="36"/>
      <c r="AM285" s="33"/>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row>
    <row r="286" spans="1:158" s="8" customFormat="1">
      <c r="A286" s="20"/>
      <c r="G286" s="33"/>
      <c r="H286" s="36"/>
      <c r="AM286" s="33"/>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row>
    <row r="287" spans="1:158" s="8" customFormat="1">
      <c r="A287" s="20"/>
      <c r="G287" s="33"/>
      <c r="H287" s="36"/>
      <c r="AM287" s="33"/>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row>
    <row r="288" spans="1:158" s="8" customFormat="1">
      <c r="A288" s="20"/>
      <c r="G288" s="33"/>
      <c r="H288" s="36"/>
      <c r="AM288" s="33"/>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row>
    <row r="289" spans="1:158" s="8" customFormat="1">
      <c r="A289" s="20"/>
      <c r="G289" s="33"/>
      <c r="H289" s="36"/>
      <c r="AM289" s="33"/>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row>
    <row r="290" spans="1:158" s="8" customFormat="1">
      <c r="A290" s="20"/>
      <c r="G290" s="33"/>
      <c r="H290" s="36"/>
      <c r="AM290" s="33"/>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row>
    <row r="291" spans="1:158" s="8" customFormat="1">
      <c r="A291" s="20"/>
      <c r="G291" s="33"/>
      <c r="H291" s="36"/>
      <c r="AM291" s="33"/>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row>
    <row r="292" spans="1:158" s="8" customFormat="1">
      <c r="A292" s="20"/>
      <c r="G292" s="33"/>
      <c r="H292" s="36"/>
      <c r="AM292" s="33"/>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row>
    <row r="293" spans="1:158" s="8" customFormat="1">
      <c r="A293" s="20"/>
      <c r="G293" s="33"/>
      <c r="H293" s="36"/>
      <c r="AM293" s="33"/>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row>
    <row r="294" spans="1:158" s="8" customFormat="1">
      <c r="A294" s="20"/>
      <c r="G294" s="33"/>
      <c r="H294" s="36"/>
      <c r="AM294" s="33"/>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row>
    <row r="295" spans="1:158" s="8" customFormat="1">
      <c r="A295" s="20"/>
      <c r="G295" s="33"/>
      <c r="H295" s="36"/>
      <c r="AM295" s="33"/>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row>
    <row r="296" spans="1:158" s="8" customFormat="1">
      <c r="A296" s="20"/>
      <c r="G296" s="33"/>
      <c r="H296" s="36"/>
      <c r="AM296" s="33"/>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row>
    <row r="297" spans="1:158" s="8" customFormat="1">
      <c r="A297" s="20"/>
      <c r="G297" s="33"/>
      <c r="H297" s="36"/>
      <c r="AM297" s="33"/>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row>
    <row r="298" spans="1:158" s="8" customFormat="1">
      <c r="A298" s="20"/>
      <c r="G298" s="33"/>
      <c r="H298" s="36"/>
      <c r="AM298" s="33"/>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row>
    <row r="299" spans="1:158" s="8" customFormat="1">
      <c r="A299" s="20"/>
      <c r="G299" s="33"/>
      <c r="H299" s="36"/>
      <c r="AM299" s="33"/>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row>
    <row r="300" spans="1:158" s="8" customFormat="1">
      <c r="A300" s="20"/>
      <c r="G300" s="33"/>
      <c r="H300" s="36"/>
      <c r="AM300" s="33"/>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row>
    <row r="301" spans="1:158" s="8" customFormat="1">
      <c r="A301" s="20"/>
      <c r="G301" s="33"/>
      <c r="H301" s="36"/>
      <c r="AM301" s="33"/>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row>
    <row r="302" spans="1:158" s="8" customFormat="1">
      <c r="A302" s="20"/>
      <c r="G302" s="33"/>
      <c r="H302" s="36"/>
      <c r="AM302" s="33"/>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row>
    <row r="303" spans="1:158" s="8" customFormat="1">
      <c r="A303" s="20"/>
      <c r="G303" s="33"/>
      <c r="H303" s="36"/>
      <c r="AM303" s="33"/>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row>
    <row r="304" spans="1:158" s="8" customFormat="1">
      <c r="A304" s="20"/>
      <c r="G304" s="33"/>
      <c r="H304" s="36"/>
      <c r="AM304" s="33"/>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row>
    <row r="305" spans="1:158" s="8" customFormat="1">
      <c r="A305" s="20"/>
      <c r="G305" s="33"/>
      <c r="H305" s="36"/>
      <c r="AM305" s="33"/>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row>
    <row r="306" spans="1:158" s="8" customFormat="1">
      <c r="A306" s="20"/>
      <c r="G306" s="33"/>
      <c r="H306" s="36"/>
      <c r="AM306" s="33"/>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row>
    <row r="307" spans="1:158" s="8" customFormat="1">
      <c r="A307" s="20"/>
      <c r="G307" s="33"/>
      <c r="H307" s="36"/>
      <c r="AM307" s="33"/>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row>
    <row r="308" spans="1:158" s="8" customFormat="1">
      <c r="A308" s="20"/>
      <c r="G308" s="33"/>
      <c r="H308" s="36"/>
      <c r="AM308" s="33"/>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row>
    <row r="309" spans="1:158" s="8" customFormat="1">
      <c r="A309" s="20"/>
      <c r="G309" s="33"/>
      <c r="H309" s="36"/>
      <c r="AM309" s="33"/>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row>
    <row r="310" spans="1:158" s="8" customFormat="1">
      <c r="A310" s="20"/>
      <c r="G310" s="33"/>
      <c r="H310" s="36"/>
      <c r="AM310" s="33"/>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row>
    <row r="311" spans="1:158" s="8" customFormat="1">
      <c r="A311" s="20"/>
      <c r="G311" s="33"/>
      <c r="H311" s="36"/>
      <c r="AM311" s="33"/>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row>
    <row r="312" spans="1:158" s="8" customFormat="1">
      <c r="A312" s="20"/>
      <c r="G312" s="33"/>
      <c r="H312" s="36"/>
      <c r="AM312" s="33"/>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row>
    <row r="313" spans="1:158" s="8" customFormat="1">
      <c r="A313" s="20"/>
      <c r="G313" s="33"/>
      <c r="H313" s="36"/>
      <c r="AM313" s="33"/>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row>
    <row r="314" spans="1:158" s="8" customFormat="1">
      <c r="A314" s="20"/>
      <c r="G314" s="33"/>
      <c r="H314" s="36"/>
      <c r="AM314" s="33"/>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row>
    <row r="315" spans="1:158" s="8" customFormat="1">
      <c r="A315" s="20"/>
      <c r="G315" s="33"/>
      <c r="H315" s="36"/>
      <c r="AM315" s="33"/>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row>
    <row r="316" spans="1:158" s="8" customFormat="1">
      <c r="A316" s="20"/>
      <c r="G316" s="33"/>
      <c r="H316" s="36"/>
      <c r="AM316" s="33"/>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row>
    <row r="317" spans="1:158" s="8" customFormat="1">
      <c r="A317" s="20"/>
      <c r="G317" s="33"/>
      <c r="H317" s="36"/>
      <c r="AM317" s="33"/>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row>
    <row r="318" spans="1:158" s="8" customFormat="1">
      <c r="A318" s="20"/>
      <c r="G318" s="33"/>
      <c r="AM318" s="33"/>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row>
    <row r="319" spans="1:158" s="8" customFormat="1">
      <c r="A319" s="20"/>
      <c r="G319" s="33"/>
      <c r="AM319" s="33"/>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row>
    <row r="320" spans="1:158" s="8" customFormat="1">
      <c r="A320" s="20"/>
      <c r="G320" s="33"/>
      <c r="AM320" s="33"/>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row>
    <row r="321" spans="1:158" s="8" customFormat="1">
      <c r="A321" s="20"/>
      <c r="G321" s="33"/>
      <c r="AM321" s="33"/>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row>
    <row r="322" spans="1:158" s="8" customFormat="1">
      <c r="A322" s="20"/>
      <c r="G322" s="33"/>
      <c r="AM322" s="33"/>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row>
    <row r="323" spans="1:158" s="8" customFormat="1">
      <c r="A323" s="20"/>
      <c r="G323" s="33"/>
      <c r="AM323" s="33"/>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row>
    <row r="324" spans="1:158" s="8" customFormat="1">
      <c r="A324" s="20"/>
      <c r="G324" s="33"/>
      <c r="AM324" s="33"/>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row>
    <row r="325" spans="1:158" s="8" customFormat="1">
      <c r="A325" s="20"/>
      <c r="G325" s="33"/>
      <c r="AM325" s="33"/>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row>
    <row r="326" spans="1:158" s="8" customFormat="1">
      <c r="A326" s="20"/>
      <c r="G326" s="33"/>
      <c r="AM326" s="33"/>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row>
    <row r="327" spans="1:158" s="8" customFormat="1">
      <c r="A327" s="20"/>
      <c r="G327" s="33"/>
      <c r="AM327" s="33"/>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row>
    <row r="328" spans="1:158" s="8" customFormat="1">
      <c r="A328" s="20"/>
      <c r="G328" s="33"/>
      <c r="AM328" s="33"/>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row>
    <row r="329" spans="1:158" s="8" customFormat="1">
      <c r="A329" s="20"/>
      <c r="G329" s="33"/>
      <c r="AM329" s="33"/>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row>
    <row r="330" spans="1:158" s="8" customFormat="1">
      <c r="A330" s="20"/>
      <c r="G330" s="33"/>
      <c r="AM330" s="33"/>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row>
    <row r="331" spans="1:158" s="8" customFormat="1">
      <c r="A331" s="20"/>
      <c r="G331" s="33"/>
      <c r="AM331" s="33"/>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row>
    <row r="332" spans="1:158" s="8" customFormat="1">
      <c r="A332" s="20"/>
      <c r="G332" s="33"/>
      <c r="AM332" s="33"/>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row>
    <row r="333" spans="1:158" s="8" customFormat="1">
      <c r="A333" s="20"/>
      <c r="G333" s="33"/>
      <c r="AM333" s="33"/>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row>
    <row r="334" spans="1:158" s="8" customFormat="1">
      <c r="A334" s="20"/>
      <c r="G334" s="33"/>
      <c r="AM334" s="33"/>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row>
    <row r="335" spans="1:158" s="8" customFormat="1">
      <c r="A335" s="20"/>
      <c r="G335" s="33"/>
      <c r="AM335" s="33"/>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row>
    <row r="336" spans="1:158" s="8" customFormat="1">
      <c r="A336" s="20"/>
      <c r="G336" s="33"/>
      <c r="AM336" s="33"/>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row>
    <row r="337" spans="1:158" s="8" customFormat="1">
      <c r="A337" s="20"/>
      <c r="G337" s="33"/>
      <c r="AM337" s="33"/>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row>
    <row r="338" spans="1:158" s="8" customFormat="1">
      <c r="A338" s="20"/>
      <c r="G338" s="33"/>
      <c r="AM338" s="33"/>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row>
    <row r="339" spans="1:158" s="8" customFormat="1">
      <c r="A339" s="20"/>
      <c r="G339" s="33"/>
      <c r="AM339" s="33"/>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row>
    <row r="340" spans="1:158" s="8" customFormat="1">
      <c r="A340" s="20"/>
      <c r="G340" s="33"/>
      <c r="AM340" s="33"/>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row>
    <row r="341" spans="1:158" s="8" customFormat="1">
      <c r="A341" s="20"/>
      <c r="G341" s="33"/>
      <c r="AM341" s="33"/>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row>
    <row r="342" spans="1:158" s="8" customFormat="1">
      <c r="A342" s="20"/>
      <c r="G342" s="33"/>
      <c r="AM342" s="33"/>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row>
    <row r="343" spans="1:158" s="8" customFormat="1">
      <c r="A343" s="20"/>
      <c r="G343" s="33"/>
      <c r="AM343" s="33"/>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row>
    <row r="344" spans="1:158" s="8" customFormat="1">
      <c r="A344" s="20"/>
      <c r="G344" s="33"/>
      <c r="AM344" s="33"/>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row>
    <row r="345" spans="1:158" s="8" customFormat="1">
      <c r="A345" s="20"/>
      <c r="G345" s="33"/>
      <c r="AM345" s="33"/>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row>
    <row r="346" spans="1:158" s="8" customFormat="1">
      <c r="A346" s="20"/>
      <c r="G346" s="33"/>
      <c r="AM346" s="33"/>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row>
    <row r="347" spans="1:158" s="8" customFormat="1">
      <c r="A347" s="20"/>
      <c r="G347" s="33"/>
      <c r="AM347" s="33"/>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row>
    <row r="348" spans="1:158" s="8" customFormat="1">
      <c r="A348" s="20"/>
      <c r="G348" s="33"/>
      <c r="AM348" s="33"/>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row>
    <row r="349" spans="1:158" s="8" customFormat="1">
      <c r="A349" s="20"/>
      <c r="G349" s="33"/>
      <c r="AM349" s="33"/>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row>
    <row r="350" spans="1:158" s="8" customFormat="1">
      <c r="A350" s="20"/>
      <c r="G350" s="33"/>
      <c r="AM350" s="33"/>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row>
    <row r="351" spans="1:158" s="8" customFormat="1">
      <c r="A351" s="20"/>
      <c r="G351" s="33"/>
      <c r="AM351" s="33"/>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row>
    <row r="352" spans="1:158" s="8" customFormat="1">
      <c r="A352" s="20"/>
      <c r="G352" s="33"/>
      <c r="AM352" s="33"/>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row>
    <row r="353" spans="1:158" s="8" customFormat="1">
      <c r="A353" s="20"/>
      <c r="G353" s="33"/>
      <c r="AM353" s="33"/>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row>
    <row r="354" spans="1:158" s="8" customFormat="1">
      <c r="A354" s="20"/>
      <c r="G354" s="33"/>
      <c r="AM354" s="33"/>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row>
    <row r="355" spans="1:158" s="8" customFormat="1">
      <c r="A355" s="20"/>
      <c r="G355" s="33"/>
      <c r="AM355" s="33"/>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row>
    <row r="356" spans="1:158" s="8" customFormat="1">
      <c r="A356" s="20"/>
      <c r="G356" s="33"/>
      <c r="AM356" s="33"/>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row>
    <row r="357" spans="1:158" s="8" customFormat="1">
      <c r="A357" s="20"/>
      <c r="G357" s="33"/>
      <c r="AM357" s="33"/>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row>
    <row r="358" spans="1:158" s="8" customFormat="1">
      <c r="A358" s="20"/>
      <c r="G358" s="33"/>
      <c r="AM358" s="33"/>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row>
    <row r="359" spans="1:158" s="8" customFormat="1">
      <c r="A359" s="20"/>
      <c r="G359" s="33"/>
      <c r="AM359" s="33"/>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row>
    <row r="360" spans="1:158" s="8" customFormat="1">
      <c r="A360" s="20"/>
      <c r="G360" s="33"/>
      <c r="AM360" s="33"/>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row>
    <row r="361" spans="1:158" s="8" customFormat="1">
      <c r="A361" s="20"/>
      <c r="G361" s="33"/>
      <c r="AM361" s="33"/>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row>
    <row r="362" spans="1:158" s="8" customFormat="1">
      <c r="A362" s="20"/>
      <c r="G362" s="33"/>
      <c r="AM362" s="33"/>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row>
    <row r="363" spans="1:158" s="8" customFormat="1">
      <c r="A363" s="20"/>
      <c r="G363" s="33"/>
      <c r="AM363" s="33"/>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row>
    <row r="364" spans="1:158" s="8" customFormat="1">
      <c r="A364" s="20"/>
      <c r="G364" s="33"/>
      <c r="AM364" s="33"/>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row>
    <row r="365" spans="1:158" s="8" customFormat="1">
      <c r="A365" s="20"/>
      <c r="G365" s="33"/>
      <c r="AM365" s="33"/>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row>
    <row r="366" spans="1:158" s="8" customFormat="1">
      <c r="A366" s="20"/>
      <c r="G366" s="33"/>
      <c r="AM366" s="33"/>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row>
    <row r="367" spans="1:158" s="8" customFormat="1">
      <c r="A367" s="20"/>
      <c r="G367" s="33"/>
      <c r="AM367" s="33"/>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row>
    <row r="368" spans="1:158" s="8" customFormat="1">
      <c r="A368" s="20"/>
      <c r="G368" s="33"/>
      <c r="AM368" s="33"/>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row>
    <row r="369" spans="1:158" s="8" customFormat="1">
      <c r="A369" s="20"/>
      <c r="G369" s="33"/>
      <c r="AM369" s="33"/>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row>
    <row r="370" spans="1:158" s="8" customFormat="1">
      <c r="A370" s="20"/>
      <c r="G370" s="33"/>
      <c r="AM370" s="33"/>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row>
    <row r="371" spans="1:158" s="8" customFormat="1">
      <c r="A371" s="20"/>
      <c r="G371" s="33"/>
      <c r="AM371" s="33"/>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row>
    <row r="372" spans="1:158" s="8" customFormat="1">
      <c r="A372" s="20"/>
      <c r="G372" s="33"/>
      <c r="AM372" s="33"/>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row>
    <row r="373" spans="1:158" s="8" customFormat="1">
      <c r="A373" s="20"/>
      <c r="G373" s="33"/>
      <c r="AM373" s="33"/>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row>
    <row r="374" spans="1:158" s="8" customFormat="1">
      <c r="A374" s="20"/>
      <c r="G374" s="33"/>
      <c r="AM374" s="33"/>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row>
    <row r="375" spans="1:158" s="8" customFormat="1">
      <c r="A375" s="20"/>
      <c r="G375" s="33"/>
      <c r="AM375" s="33"/>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row>
    <row r="376" spans="1:158" s="8" customFormat="1">
      <c r="A376" s="20"/>
      <c r="G376" s="33"/>
      <c r="AM376" s="33"/>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row>
    <row r="377" spans="1:158" s="8" customFormat="1">
      <c r="A377" s="20"/>
      <c r="G377" s="33"/>
      <c r="AM377" s="33"/>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row>
    <row r="378" spans="1:158" s="8" customFormat="1">
      <c r="A378" s="20"/>
      <c r="G378" s="33"/>
      <c r="AM378" s="33"/>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row>
    <row r="379" spans="1:158" s="8" customFormat="1">
      <c r="A379" s="20"/>
      <c r="G379" s="33"/>
      <c r="AM379" s="33"/>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row>
    <row r="380" spans="1:158" s="8" customFormat="1">
      <c r="A380" s="20"/>
      <c r="G380" s="33"/>
      <c r="AM380" s="33"/>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row>
    <row r="381" spans="1:158" s="8" customFormat="1">
      <c r="A381" s="20"/>
      <c r="G381" s="33"/>
      <c r="AM381" s="33"/>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row>
    <row r="382" spans="1:158" s="8" customFormat="1">
      <c r="A382" s="20"/>
      <c r="G382" s="33"/>
      <c r="AM382" s="33"/>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row>
    <row r="383" spans="1:158" s="8" customFormat="1">
      <c r="A383" s="20"/>
      <c r="G383" s="33"/>
      <c r="AM383" s="33"/>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row>
    <row r="384" spans="1:158" s="8" customFormat="1">
      <c r="A384" s="20"/>
      <c r="G384" s="33"/>
      <c r="AM384" s="33"/>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row>
    <row r="385" spans="1:158" s="8" customFormat="1">
      <c r="A385" s="20"/>
      <c r="G385" s="33"/>
      <c r="AM385" s="33"/>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row>
    <row r="386" spans="1:158" s="8" customFormat="1">
      <c r="A386" s="20"/>
      <c r="G386" s="33"/>
      <c r="AM386" s="33"/>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row>
    <row r="387" spans="1:158" s="8" customFormat="1">
      <c r="A387" s="20"/>
      <c r="G387" s="33"/>
      <c r="AM387" s="33"/>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row>
    <row r="388" spans="1:158" s="8" customFormat="1">
      <c r="A388" s="20"/>
      <c r="G388" s="33"/>
      <c r="AM388" s="33"/>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row>
    <row r="389" spans="1:158" s="8" customFormat="1">
      <c r="A389" s="20"/>
      <c r="G389" s="33"/>
      <c r="AM389" s="33"/>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row>
    <row r="390" spans="1:158" s="8" customFormat="1">
      <c r="A390" s="20"/>
      <c r="G390" s="33"/>
      <c r="AM390" s="33"/>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row>
    <row r="391" spans="1:158" s="8" customFormat="1">
      <c r="A391" s="20"/>
      <c r="G391" s="33"/>
      <c r="AM391" s="33"/>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row>
    <row r="392" spans="1:158" s="8" customFormat="1">
      <c r="A392" s="20"/>
      <c r="G392" s="33"/>
      <c r="AM392" s="33"/>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row>
    <row r="393" spans="1:158" s="8" customFormat="1">
      <c r="A393" s="20"/>
      <c r="G393" s="33"/>
      <c r="AM393" s="33"/>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row>
    <row r="394" spans="1:158" s="8" customFormat="1">
      <c r="A394" s="20"/>
      <c r="G394" s="33"/>
      <c r="AM394" s="33"/>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row>
    <row r="395" spans="1:158" s="8" customFormat="1">
      <c r="A395" s="20"/>
      <c r="G395" s="33"/>
      <c r="AM395" s="33"/>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row>
    <row r="396" spans="1:158" s="8" customFormat="1">
      <c r="A396" s="20"/>
      <c r="G396" s="33"/>
      <c r="AM396" s="33"/>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row>
    <row r="397" spans="1:158" s="8" customFormat="1">
      <c r="A397" s="20"/>
      <c r="G397" s="33"/>
      <c r="AM397" s="33"/>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row>
    <row r="398" spans="1:158" s="8" customFormat="1">
      <c r="A398" s="20"/>
      <c r="G398" s="33"/>
      <c r="AM398" s="33"/>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row>
    <row r="399" spans="1:158" s="8" customFormat="1">
      <c r="A399" s="20"/>
      <c r="G399" s="33"/>
      <c r="AM399" s="33"/>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row>
    <row r="400" spans="1:158" s="8" customFormat="1">
      <c r="A400" s="20"/>
      <c r="G400" s="33"/>
      <c r="AM400" s="33"/>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row>
    <row r="401" spans="1:158" s="8" customFormat="1">
      <c r="A401" s="20"/>
      <c r="G401" s="33"/>
      <c r="AM401" s="33"/>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row>
    <row r="402" spans="1:158" s="8" customFormat="1">
      <c r="A402" s="20"/>
      <c r="G402" s="33"/>
      <c r="AM402" s="33"/>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row>
    <row r="403" spans="1:158" s="8" customFormat="1">
      <c r="A403" s="20"/>
      <c r="G403" s="33"/>
      <c r="AM403" s="33"/>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row>
    <row r="404" spans="1:158" s="8" customFormat="1">
      <c r="A404" s="20"/>
      <c r="G404" s="33"/>
      <c r="AM404" s="33"/>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row>
    <row r="405" spans="1:158" s="8" customFormat="1">
      <c r="A405" s="20"/>
      <c r="G405" s="33"/>
      <c r="AM405" s="33"/>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row>
    <row r="406" spans="1:158" s="8" customFormat="1">
      <c r="A406" s="20"/>
      <c r="G406" s="33"/>
      <c r="AM406" s="33"/>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row>
    <row r="407" spans="1:158" s="8" customFormat="1">
      <c r="A407" s="20"/>
      <c r="G407" s="33"/>
      <c r="AM407" s="33"/>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row>
    <row r="408" spans="1:158" s="8" customFormat="1">
      <c r="A408" s="20"/>
      <c r="G408" s="33"/>
      <c r="AM408" s="33"/>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row>
    <row r="409" spans="1:158" s="8" customFormat="1">
      <c r="A409" s="20"/>
      <c r="G409" s="33"/>
      <c r="AM409" s="33"/>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row>
    <row r="410" spans="1:158" s="8" customFormat="1">
      <c r="A410" s="20"/>
      <c r="G410" s="33"/>
      <c r="AM410" s="33"/>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row>
    <row r="411" spans="1:158" s="8" customFormat="1">
      <c r="A411" s="20"/>
      <c r="G411" s="33"/>
      <c r="AM411" s="33"/>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row>
    <row r="412" spans="1:158" s="8" customFormat="1">
      <c r="A412" s="20"/>
      <c r="G412" s="33"/>
      <c r="AM412" s="33"/>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row>
    <row r="413" spans="1:158" s="8" customFormat="1">
      <c r="A413" s="20"/>
      <c r="G413" s="33"/>
      <c r="AM413" s="33"/>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row>
    <row r="414" spans="1:158" s="8" customFormat="1">
      <c r="A414" s="20"/>
      <c r="G414" s="33"/>
      <c r="AM414" s="33"/>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row>
    <row r="415" spans="1:158" s="8" customFormat="1">
      <c r="A415" s="20"/>
      <c r="G415" s="33"/>
      <c r="AM415" s="33"/>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row>
    <row r="416" spans="1:158" s="8" customFormat="1">
      <c r="A416" s="20"/>
      <c r="G416" s="33"/>
      <c r="AM416" s="33"/>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row>
    <row r="417" spans="1:158" s="8" customFormat="1">
      <c r="A417" s="20"/>
      <c r="G417" s="33"/>
      <c r="AM417" s="33"/>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row>
    <row r="418" spans="1:158" s="8" customFormat="1">
      <c r="A418" s="20"/>
      <c r="G418" s="33"/>
      <c r="AM418" s="33"/>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row>
    <row r="419" spans="1:158" s="8" customFormat="1">
      <c r="A419" s="20"/>
      <c r="G419" s="33"/>
      <c r="AM419" s="33"/>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row>
    <row r="420" spans="1:158" s="8" customFormat="1">
      <c r="A420" s="20"/>
      <c r="G420" s="33"/>
      <c r="AM420" s="33"/>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row>
    <row r="421" spans="1:158" s="8" customFormat="1">
      <c r="A421" s="20"/>
      <c r="G421" s="33"/>
      <c r="AM421" s="33"/>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row>
    <row r="422" spans="1:158" s="8" customFormat="1">
      <c r="A422" s="20"/>
      <c r="G422" s="33"/>
      <c r="AM422" s="33"/>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row>
    <row r="423" spans="1:158" s="8" customFormat="1">
      <c r="A423" s="20"/>
      <c r="G423" s="33"/>
      <c r="AM423" s="33"/>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row>
    <row r="424" spans="1:158" s="8" customFormat="1">
      <c r="A424" s="20"/>
      <c r="G424" s="33"/>
      <c r="AM424" s="33"/>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row>
    <row r="425" spans="1:158" s="8" customFormat="1">
      <c r="A425" s="20"/>
      <c r="G425" s="33"/>
      <c r="AM425" s="33"/>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row>
    <row r="426" spans="1:158" s="8" customFormat="1">
      <c r="A426" s="20"/>
      <c r="G426" s="33"/>
      <c r="AM426" s="33"/>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row>
    <row r="427" spans="1:158" s="8" customFormat="1">
      <c r="A427" s="20"/>
      <c r="G427" s="33"/>
      <c r="AM427" s="33"/>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row>
    <row r="428" spans="1:158" s="8" customFormat="1">
      <c r="A428" s="20"/>
      <c r="G428" s="33"/>
      <c r="AM428" s="33"/>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row>
    <row r="429" spans="1:158" s="8" customFormat="1">
      <c r="A429" s="20"/>
      <c r="G429" s="33"/>
      <c r="AM429" s="33"/>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row>
    <row r="430" spans="1:158" s="8" customFormat="1">
      <c r="A430" s="20"/>
      <c r="G430" s="33"/>
      <c r="AM430" s="33"/>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row>
    <row r="431" spans="1:158" s="8" customFormat="1">
      <c r="A431" s="20"/>
      <c r="G431" s="33"/>
      <c r="AM431" s="33"/>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row>
    <row r="432" spans="1:158" s="8" customFormat="1">
      <c r="A432" s="20"/>
      <c r="G432" s="33"/>
      <c r="AM432" s="33"/>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row>
    <row r="433" spans="1:158" s="8" customFormat="1">
      <c r="A433" s="20"/>
      <c r="G433" s="33"/>
      <c r="AM433" s="33"/>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c r="EL433" s="20"/>
      <c r="EM433" s="20"/>
      <c r="EN433" s="20"/>
      <c r="EO433" s="20"/>
      <c r="EP433" s="20"/>
      <c r="EQ433" s="20"/>
      <c r="ER433" s="20"/>
      <c r="ES433" s="20"/>
      <c r="ET433" s="20"/>
      <c r="EU433" s="20"/>
      <c r="EV433" s="20"/>
      <c r="EW433" s="20"/>
      <c r="EX433" s="20"/>
      <c r="EY433" s="20"/>
      <c r="EZ433" s="20"/>
      <c r="FA433" s="20"/>
      <c r="FB433" s="20"/>
    </row>
    <row r="434" spans="1:158" s="8" customFormat="1">
      <c r="A434" s="20"/>
      <c r="G434" s="33"/>
      <c r="AM434" s="33"/>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c r="EL434" s="20"/>
      <c r="EM434" s="20"/>
      <c r="EN434" s="20"/>
      <c r="EO434" s="20"/>
      <c r="EP434" s="20"/>
      <c r="EQ434" s="20"/>
      <c r="ER434" s="20"/>
      <c r="ES434" s="20"/>
      <c r="ET434" s="20"/>
      <c r="EU434" s="20"/>
      <c r="EV434" s="20"/>
      <c r="EW434" s="20"/>
      <c r="EX434" s="20"/>
      <c r="EY434" s="20"/>
      <c r="EZ434" s="20"/>
      <c r="FA434" s="20"/>
      <c r="FB434" s="20"/>
    </row>
    <row r="435" spans="1:158" s="8" customFormat="1">
      <c r="A435" s="20"/>
      <c r="G435" s="33"/>
      <c r="AM435" s="33"/>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c r="EL435" s="20"/>
      <c r="EM435" s="20"/>
      <c r="EN435" s="20"/>
      <c r="EO435" s="20"/>
      <c r="EP435" s="20"/>
      <c r="EQ435" s="20"/>
      <c r="ER435" s="20"/>
      <c r="ES435" s="20"/>
      <c r="ET435" s="20"/>
      <c r="EU435" s="20"/>
      <c r="EV435" s="20"/>
      <c r="EW435" s="20"/>
      <c r="EX435" s="20"/>
      <c r="EY435" s="20"/>
      <c r="EZ435" s="20"/>
      <c r="FA435" s="20"/>
      <c r="FB435" s="20"/>
    </row>
    <row r="436" spans="1:158" s="8" customFormat="1">
      <c r="A436" s="20"/>
      <c r="G436" s="33"/>
      <c r="AM436" s="33"/>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c r="EL436" s="20"/>
      <c r="EM436" s="20"/>
      <c r="EN436" s="20"/>
      <c r="EO436" s="20"/>
      <c r="EP436" s="20"/>
      <c r="EQ436" s="20"/>
      <c r="ER436" s="20"/>
      <c r="ES436" s="20"/>
      <c r="ET436" s="20"/>
      <c r="EU436" s="20"/>
      <c r="EV436" s="20"/>
      <c r="EW436" s="20"/>
      <c r="EX436" s="20"/>
      <c r="EY436" s="20"/>
      <c r="EZ436" s="20"/>
      <c r="FA436" s="20"/>
      <c r="FB436" s="20"/>
    </row>
    <row r="437" spans="1:158" s="8" customFormat="1">
      <c r="A437" s="20"/>
      <c r="G437" s="33"/>
      <c r="AM437" s="33"/>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c r="EL437" s="20"/>
      <c r="EM437" s="20"/>
      <c r="EN437" s="20"/>
      <c r="EO437" s="20"/>
      <c r="EP437" s="20"/>
      <c r="EQ437" s="20"/>
      <c r="ER437" s="20"/>
      <c r="ES437" s="20"/>
      <c r="ET437" s="20"/>
      <c r="EU437" s="20"/>
      <c r="EV437" s="20"/>
      <c r="EW437" s="20"/>
      <c r="EX437" s="20"/>
      <c r="EY437" s="20"/>
      <c r="EZ437" s="20"/>
      <c r="FA437" s="20"/>
      <c r="FB437" s="20"/>
    </row>
    <row r="438" spans="1:158" s="8" customFormat="1">
      <c r="A438" s="20"/>
      <c r="G438" s="33"/>
      <c r="AM438" s="33"/>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c r="EL438" s="20"/>
      <c r="EM438" s="20"/>
      <c r="EN438" s="20"/>
      <c r="EO438" s="20"/>
      <c r="EP438" s="20"/>
      <c r="EQ438" s="20"/>
      <c r="ER438" s="20"/>
      <c r="ES438" s="20"/>
      <c r="ET438" s="20"/>
      <c r="EU438" s="20"/>
      <c r="EV438" s="20"/>
      <c r="EW438" s="20"/>
      <c r="EX438" s="20"/>
      <c r="EY438" s="20"/>
      <c r="EZ438" s="20"/>
      <c r="FA438" s="20"/>
      <c r="FB438" s="20"/>
    </row>
    <row r="439" spans="1:158" s="8" customFormat="1">
      <c r="A439" s="20"/>
      <c r="G439" s="33"/>
      <c r="AM439" s="33"/>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c r="EL439" s="20"/>
      <c r="EM439" s="20"/>
      <c r="EN439" s="20"/>
      <c r="EO439" s="20"/>
      <c r="EP439" s="20"/>
      <c r="EQ439" s="20"/>
      <c r="ER439" s="20"/>
      <c r="ES439" s="20"/>
      <c r="ET439" s="20"/>
      <c r="EU439" s="20"/>
      <c r="EV439" s="20"/>
      <c r="EW439" s="20"/>
      <c r="EX439" s="20"/>
      <c r="EY439" s="20"/>
      <c r="EZ439" s="20"/>
      <c r="FA439" s="20"/>
      <c r="FB439" s="20"/>
    </row>
    <row r="440" spans="1:158" s="8" customFormat="1">
      <c r="A440" s="20"/>
      <c r="G440" s="33"/>
      <c r="AM440" s="33"/>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c r="EL440" s="20"/>
      <c r="EM440" s="20"/>
      <c r="EN440" s="20"/>
      <c r="EO440" s="20"/>
      <c r="EP440" s="20"/>
      <c r="EQ440" s="20"/>
      <c r="ER440" s="20"/>
      <c r="ES440" s="20"/>
      <c r="ET440" s="20"/>
      <c r="EU440" s="20"/>
      <c r="EV440" s="20"/>
      <c r="EW440" s="20"/>
      <c r="EX440" s="20"/>
      <c r="EY440" s="20"/>
      <c r="EZ440" s="20"/>
      <c r="FA440" s="20"/>
      <c r="FB440" s="20"/>
    </row>
    <row r="441" spans="1:158" s="8" customFormat="1">
      <c r="A441" s="20"/>
      <c r="G441" s="33"/>
      <c r="AM441" s="33"/>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c r="EL441" s="20"/>
      <c r="EM441" s="20"/>
      <c r="EN441" s="20"/>
      <c r="EO441" s="20"/>
      <c r="EP441" s="20"/>
      <c r="EQ441" s="20"/>
      <c r="ER441" s="20"/>
      <c r="ES441" s="20"/>
      <c r="ET441" s="20"/>
      <c r="EU441" s="20"/>
      <c r="EV441" s="20"/>
      <c r="EW441" s="20"/>
      <c r="EX441" s="20"/>
      <c r="EY441" s="20"/>
      <c r="EZ441" s="20"/>
      <c r="FA441" s="20"/>
      <c r="FB441" s="20"/>
    </row>
    <row r="442" spans="1:158" s="8" customFormat="1">
      <c r="A442" s="20"/>
      <c r="G442" s="33"/>
      <c r="AM442" s="33"/>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row>
    <row r="443" spans="1:158" s="8" customFormat="1">
      <c r="A443" s="20"/>
      <c r="G443" s="33"/>
      <c r="AM443" s="33"/>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row>
    <row r="444" spans="1:158" s="8" customFormat="1">
      <c r="A444" s="20"/>
      <c r="G444" s="33"/>
      <c r="AM444" s="33"/>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row>
    <row r="445" spans="1:158" s="8" customFormat="1">
      <c r="A445" s="20"/>
      <c r="G445" s="33"/>
      <c r="AM445" s="33"/>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row>
    <row r="446" spans="1:158" s="8" customFormat="1">
      <c r="A446" s="20"/>
      <c r="G446" s="33"/>
      <c r="AM446" s="33"/>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row>
    <row r="447" spans="1:158" s="8" customFormat="1">
      <c r="A447" s="20"/>
      <c r="G447" s="33"/>
      <c r="AM447" s="33"/>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row>
    <row r="448" spans="1:158" s="8" customFormat="1">
      <c r="A448" s="20"/>
      <c r="G448" s="33"/>
      <c r="AM448" s="33"/>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row>
    <row r="449" spans="1:158" s="8" customFormat="1">
      <c r="A449" s="20"/>
      <c r="G449" s="33"/>
      <c r="AM449" s="33"/>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row>
    <row r="450" spans="1:158" s="8" customFormat="1">
      <c r="A450" s="20"/>
      <c r="G450" s="33"/>
      <c r="AM450" s="33"/>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row>
    <row r="451" spans="1:158" s="8" customFormat="1">
      <c r="A451" s="20"/>
      <c r="G451" s="33"/>
      <c r="AM451" s="33"/>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row>
    <row r="452" spans="1:158" s="8" customFormat="1">
      <c r="A452" s="20"/>
      <c r="G452" s="33"/>
      <c r="AM452" s="33"/>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row>
    <row r="453" spans="1:158" s="8" customFormat="1">
      <c r="A453" s="20"/>
      <c r="G453" s="33"/>
      <c r="AM453" s="33"/>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row>
    <row r="454" spans="1:158" s="8" customFormat="1">
      <c r="A454" s="20"/>
      <c r="G454" s="33"/>
      <c r="AM454" s="33"/>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row>
    <row r="455" spans="1:158" s="8" customFormat="1">
      <c r="A455" s="20"/>
      <c r="G455" s="33"/>
      <c r="AM455" s="33"/>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row>
    <row r="456" spans="1:158" s="8" customFormat="1">
      <c r="A456" s="20"/>
      <c r="G456" s="33"/>
      <c r="AM456" s="33"/>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row>
    <row r="457" spans="1:158" s="8" customFormat="1">
      <c r="A457" s="20"/>
      <c r="G457" s="33"/>
      <c r="AM457" s="33"/>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row>
    <row r="458" spans="1:158" s="8" customFormat="1">
      <c r="A458" s="20"/>
      <c r="G458" s="33"/>
      <c r="AM458" s="33"/>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row>
    <row r="459" spans="1:158" s="8" customFormat="1">
      <c r="A459" s="20"/>
      <c r="G459" s="33"/>
      <c r="AM459" s="33"/>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row>
    <row r="460" spans="1:158" s="8" customFormat="1">
      <c r="A460" s="20"/>
      <c r="G460" s="33"/>
      <c r="AM460" s="33"/>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c r="EL460" s="20"/>
      <c r="EM460" s="20"/>
      <c r="EN460" s="20"/>
      <c r="EO460" s="20"/>
      <c r="EP460" s="20"/>
      <c r="EQ460" s="20"/>
      <c r="ER460" s="20"/>
      <c r="ES460" s="20"/>
      <c r="ET460" s="20"/>
      <c r="EU460" s="20"/>
      <c r="EV460" s="20"/>
      <c r="EW460" s="20"/>
      <c r="EX460" s="20"/>
      <c r="EY460" s="20"/>
      <c r="EZ460" s="20"/>
      <c r="FA460" s="20"/>
      <c r="FB460" s="20"/>
    </row>
    <row r="461" spans="1:158" s="8" customFormat="1">
      <c r="A461" s="20"/>
      <c r="G461" s="33"/>
      <c r="AM461" s="33"/>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c r="EL461" s="20"/>
      <c r="EM461" s="20"/>
      <c r="EN461" s="20"/>
      <c r="EO461" s="20"/>
      <c r="EP461" s="20"/>
      <c r="EQ461" s="20"/>
      <c r="ER461" s="20"/>
      <c r="ES461" s="20"/>
      <c r="ET461" s="20"/>
      <c r="EU461" s="20"/>
      <c r="EV461" s="20"/>
      <c r="EW461" s="20"/>
      <c r="EX461" s="20"/>
      <c r="EY461" s="20"/>
      <c r="EZ461" s="20"/>
      <c r="FA461" s="20"/>
      <c r="FB461" s="20"/>
    </row>
    <row r="462" spans="1:158" s="8" customFormat="1">
      <c r="A462" s="20"/>
      <c r="G462" s="33"/>
      <c r="AM462" s="33"/>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c r="EL462" s="20"/>
      <c r="EM462" s="20"/>
      <c r="EN462" s="20"/>
      <c r="EO462" s="20"/>
      <c r="EP462" s="20"/>
      <c r="EQ462" s="20"/>
      <c r="ER462" s="20"/>
      <c r="ES462" s="20"/>
      <c r="ET462" s="20"/>
      <c r="EU462" s="20"/>
      <c r="EV462" s="20"/>
      <c r="EW462" s="20"/>
      <c r="EX462" s="20"/>
      <c r="EY462" s="20"/>
      <c r="EZ462" s="20"/>
      <c r="FA462" s="20"/>
      <c r="FB462" s="20"/>
    </row>
    <row r="463" spans="1:158" s="8" customFormat="1">
      <c r="A463" s="20"/>
      <c r="G463" s="33"/>
      <c r="AM463" s="33"/>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c r="EL463" s="20"/>
      <c r="EM463" s="20"/>
      <c r="EN463" s="20"/>
      <c r="EO463" s="20"/>
      <c r="EP463" s="20"/>
      <c r="EQ463" s="20"/>
      <c r="ER463" s="20"/>
      <c r="ES463" s="20"/>
      <c r="ET463" s="20"/>
      <c r="EU463" s="20"/>
      <c r="EV463" s="20"/>
      <c r="EW463" s="20"/>
      <c r="EX463" s="20"/>
      <c r="EY463" s="20"/>
      <c r="EZ463" s="20"/>
      <c r="FA463" s="20"/>
      <c r="FB463" s="20"/>
    </row>
    <row r="464" spans="1:158" s="8" customFormat="1">
      <c r="A464" s="20"/>
      <c r="G464" s="33"/>
      <c r="AM464" s="33"/>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c r="EL464" s="20"/>
      <c r="EM464" s="20"/>
      <c r="EN464" s="20"/>
      <c r="EO464" s="20"/>
      <c r="EP464" s="20"/>
      <c r="EQ464" s="20"/>
      <c r="ER464" s="20"/>
      <c r="ES464" s="20"/>
      <c r="ET464" s="20"/>
      <c r="EU464" s="20"/>
      <c r="EV464" s="20"/>
      <c r="EW464" s="20"/>
      <c r="EX464" s="20"/>
      <c r="EY464" s="20"/>
      <c r="EZ464" s="20"/>
      <c r="FA464" s="20"/>
      <c r="FB464" s="20"/>
    </row>
    <row r="465" spans="1:158" s="8" customFormat="1">
      <c r="A465" s="20"/>
      <c r="G465" s="33"/>
      <c r="AM465" s="33"/>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c r="EL465" s="20"/>
      <c r="EM465" s="20"/>
      <c r="EN465" s="20"/>
      <c r="EO465" s="20"/>
      <c r="EP465" s="20"/>
      <c r="EQ465" s="20"/>
      <c r="ER465" s="20"/>
      <c r="ES465" s="20"/>
      <c r="ET465" s="20"/>
      <c r="EU465" s="20"/>
      <c r="EV465" s="20"/>
      <c r="EW465" s="20"/>
      <c r="EX465" s="20"/>
      <c r="EY465" s="20"/>
      <c r="EZ465" s="20"/>
      <c r="FA465" s="20"/>
      <c r="FB465" s="20"/>
    </row>
    <row r="466" spans="1:158" s="8" customFormat="1">
      <c r="A466" s="20"/>
      <c r="G466" s="33"/>
      <c r="AM466" s="33"/>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c r="EL466" s="20"/>
      <c r="EM466" s="20"/>
      <c r="EN466" s="20"/>
      <c r="EO466" s="20"/>
      <c r="EP466" s="20"/>
      <c r="EQ466" s="20"/>
      <c r="ER466" s="20"/>
      <c r="ES466" s="20"/>
      <c r="ET466" s="20"/>
      <c r="EU466" s="20"/>
      <c r="EV466" s="20"/>
      <c r="EW466" s="20"/>
      <c r="EX466" s="20"/>
      <c r="EY466" s="20"/>
      <c r="EZ466" s="20"/>
      <c r="FA466" s="20"/>
      <c r="FB466" s="20"/>
    </row>
    <row r="467" spans="1:158" s="8" customFormat="1">
      <c r="A467" s="20"/>
      <c r="G467" s="33"/>
      <c r="AM467" s="33"/>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c r="EL467" s="20"/>
      <c r="EM467" s="20"/>
      <c r="EN467" s="20"/>
      <c r="EO467" s="20"/>
      <c r="EP467" s="20"/>
      <c r="EQ467" s="20"/>
      <c r="ER467" s="20"/>
      <c r="ES467" s="20"/>
      <c r="ET467" s="20"/>
      <c r="EU467" s="20"/>
      <c r="EV467" s="20"/>
      <c r="EW467" s="20"/>
      <c r="EX467" s="20"/>
      <c r="EY467" s="20"/>
      <c r="EZ467" s="20"/>
      <c r="FA467" s="20"/>
      <c r="FB467" s="20"/>
    </row>
    <row r="468" spans="1:158" s="8" customFormat="1">
      <c r="A468" s="20"/>
      <c r="G468" s="33"/>
      <c r="AM468" s="33"/>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c r="EL468" s="20"/>
      <c r="EM468" s="20"/>
      <c r="EN468" s="20"/>
      <c r="EO468" s="20"/>
      <c r="EP468" s="20"/>
      <c r="EQ468" s="20"/>
      <c r="ER468" s="20"/>
      <c r="ES468" s="20"/>
      <c r="ET468" s="20"/>
      <c r="EU468" s="20"/>
      <c r="EV468" s="20"/>
      <c r="EW468" s="20"/>
      <c r="EX468" s="20"/>
      <c r="EY468" s="20"/>
      <c r="EZ468" s="20"/>
      <c r="FA468" s="20"/>
      <c r="FB468" s="20"/>
    </row>
    <row r="469" spans="1:158" s="8" customFormat="1">
      <c r="A469" s="20"/>
      <c r="G469" s="33"/>
      <c r="AM469" s="33"/>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c r="EL469" s="20"/>
      <c r="EM469" s="20"/>
      <c r="EN469" s="20"/>
      <c r="EO469" s="20"/>
      <c r="EP469" s="20"/>
      <c r="EQ469" s="20"/>
      <c r="ER469" s="20"/>
      <c r="ES469" s="20"/>
      <c r="ET469" s="20"/>
      <c r="EU469" s="20"/>
      <c r="EV469" s="20"/>
      <c r="EW469" s="20"/>
      <c r="EX469" s="20"/>
      <c r="EY469" s="20"/>
      <c r="EZ469" s="20"/>
      <c r="FA469" s="20"/>
      <c r="FB469" s="20"/>
    </row>
    <row r="470" spans="1:158" s="8" customFormat="1">
      <c r="A470" s="20"/>
      <c r="G470" s="33"/>
      <c r="AM470" s="33"/>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c r="EL470" s="20"/>
      <c r="EM470" s="20"/>
      <c r="EN470" s="20"/>
      <c r="EO470" s="20"/>
      <c r="EP470" s="20"/>
      <c r="EQ470" s="20"/>
      <c r="ER470" s="20"/>
      <c r="ES470" s="20"/>
      <c r="ET470" s="20"/>
      <c r="EU470" s="20"/>
      <c r="EV470" s="20"/>
      <c r="EW470" s="20"/>
      <c r="EX470" s="20"/>
      <c r="EY470" s="20"/>
      <c r="EZ470" s="20"/>
      <c r="FA470" s="20"/>
      <c r="FB470" s="20"/>
    </row>
    <row r="471" spans="1:158" s="8" customFormat="1">
      <c r="A471" s="20"/>
      <c r="G471" s="33"/>
      <c r="AM471" s="33"/>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c r="EL471" s="20"/>
      <c r="EM471" s="20"/>
      <c r="EN471" s="20"/>
      <c r="EO471" s="20"/>
      <c r="EP471" s="20"/>
      <c r="EQ471" s="20"/>
      <c r="ER471" s="20"/>
      <c r="ES471" s="20"/>
      <c r="ET471" s="20"/>
      <c r="EU471" s="20"/>
      <c r="EV471" s="20"/>
      <c r="EW471" s="20"/>
      <c r="EX471" s="20"/>
      <c r="EY471" s="20"/>
      <c r="EZ471" s="20"/>
      <c r="FA471" s="20"/>
      <c r="FB471" s="20"/>
    </row>
    <row r="472" spans="1:158" s="8" customFormat="1">
      <c r="A472" s="20"/>
      <c r="G472" s="33"/>
      <c r="AM472" s="33"/>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c r="EL472" s="20"/>
      <c r="EM472" s="20"/>
      <c r="EN472" s="20"/>
      <c r="EO472" s="20"/>
      <c r="EP472" s="20"/>
      <c r="EQ472" s="20"/>
      <c r="ER472" s="20"/>
      <c r="ES472" s="20"/>
      <c r="ET472" s="20"/>
      <c r="EU472" s="20"/>
      <c r="EV472" s="20"/>
      <c r="EW472" s="20"/>
      <c r="EX472" s="20"/>
      <c r="EY472" s="20"/>
      <c r="EZ472" s="20"/>
      <c r="FA472" s="20"/>
      <c r="FB472" s="20"/>
    </row>
    <row r="473" spans="1:158" s="8" customFormat="1">
      <c r="A473" s="20"/>
      <c r="G473" s="33"/>
      <c r="AM473" s="33"/>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row>
    <row r="474" spans="1:158" s="8" customFormat="1">
      <c r="A474" s="20"/>
      <c r="G474" s="33"/>
      <c r="AM474" s="33"/>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row>
    <row r="475" spans="1:158" s="8" customFormat="1">
      <c r="A475" s="20"/>
      <c r="G475" s="33"/>
      <c r="AM475" s="33"/>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row>
    <row r="476" spans="1:158" s="8" customFormat="1">
      <c r="A476" s="20"/>
      <c r="G476" s="33"/>
      <c r="AM476" s="33"/>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row>
    <row r="477" spans="1:158" s="8" customFormat="1">
      <c r="A477" s="20"/>
      <c r="G477" s="33"/>
      <c r="AM477" s="33"/>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row>
    <row r="478" spans="1:158" s="8" customFormat="1">
      <c r="A478" s="20"/>
      <c r="G478" s="33"/>
      <c r="AM478" s="33"/>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row>
    <row r="479" spans="1:158" s="8" customFormat="1">
      <c r="A479" s="20"/>
      <c r="G479" s="33"/>
      <c r="AM479" s="33"/>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row>
    <row r="480" spans="1:158" s="8" customFormat="1">
      <c r="A480" s="20"/>
      <c r="G480" s="33"/>
      <c r="AM480" s="33"/>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row>
    <row r="481" spans="1:158" s="8" customFormat="1">
      <c r="A481" s="20"/>
      <c r="G481" s="33"/>
      <c r="AM481" s="33"/>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row>
    <row r="482" spans="1:158" s="8" customFormat="1">
      <c r="A482" s="20"/>
      <c r="G482" s="33"/>
      <c r="AM482" s="33"/>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row>
    <row r="483" spans="1:158" s="8" customFormat="1">
      <c r="A483" s="20"/>
      <c r="G483" s="33"/>
      <c r="AM483" s="33"/>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row>
    <row r="484" spans="1:158" s="8" customFormat="1">
      <c r="A484" s="20"/>
      <c r="G484" s="33"/>
      <c r="AM484" s="33"/>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row>
    <row r="485" spans="1:158" s="8" customFormat="1">
      <c r="A485" s="20"/>
      <c r="G485" s="33"/>
      <c r="AM485" s="33"/>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row>
    <row r="486" spans="1:158" s="8" customFormat="1">
      <c r="A486" s="20"/>
      <c r="G486" s="33"/>
      <c r="AM486" s="33"/>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row>
    <row r="487" spans="1:158" s="8" customFormat="1">
      <c r="A487" s="20"/>
      <c r="G487" s="33"/>
      <c r="AM487" s="33"/>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row>
    <row r="488" spans="1:158" s="8" customFormat="1">
      <c r="A488" s="20"/>
      <c r="G488" s="33"/>
      <c r="AM488" s="33"/>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row>
    <row r="489" spans="1:158" s="8" customFormat="1">
      <c r="A489" s="20"/>
      <c r="G489" s="33"/>
      <c r="AM489" s="33"/>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row>
    <row r="490" spans="1:158" s="8" customFormat="1">
      <c r="A490" s="20"/>
      <c r="G490" s="33"/>
      <c r="AM490" s="33"/>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row>
    <row r="491" spans="1:158" s="8" customFormat="1">
      <c r="A491" s="20"/>
      <c r="G491" s="33"/>
      <c r="AM491" s="33"/>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row>
    <row r="492" spans="1:158" s="8" customFormat="1">
      <c r="A492" s="20"/>
      <c r="G492" s="33"/>
      <c r="AM492" s="33"/>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row>
    <row r="493" spans="1:158" s="8" customFormat="1">
      <c r="A493" s="20"/>
      <c r="G493" s="33"/>
      <c r="AM493" s="33"/>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row>
    <row r="494" spans="1:158" s="8" customFormat="1">
      <c r="A494" s="20"/>
      <c r="G494" s="33"/>
      <c r="AM494" s="33"/>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row>
    <row r="495" spans="1:158" s="8" customFormat="1">
      <c r="A495" s="20"/>
      <c r="G495" s="33"/>
      <c r="AM495" s="33"/>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row>
    <row r="496" spans="1:158" s="8" customFormat="1">
      <c r="A496" s="20"/>
      <c r="G496" s="33"/>
      <c r="AM496" s="33"/>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row>
    <row r="497" spans="1:158" s="8" customFormat="1">
      <c r="A497" s="20"/>
      <c r="G497" s="33"/>
      <c r="AM497" s="33"/>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row>
    <row r="498" spans="1:158" s="8" customFormat="1">
      <c r="A498" s="20"/>
      <c r="G498" s="33"/>
      <c r="AM498" s="33"/>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row>
    <row r="499" spans="1:158" s="8" customFormat="1">
      <c r="A499" s="20"/>
      <c r="G499" s="33"/>
      <c r="AM499" s="33"/>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row>
    <row r="500" spans="1:158" s="8" customFormat="1">
      <c r="A500" s="20"/>
      <c r="G500" s="33"/>
      <c r="AM500" s="33"/>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row>
    <row r="501" spans="1:158" s="8" customFormat="1">
      <c r="A501" s="20"/>
      <c r="G501" s="33"/>
      <c r="AM501" s="33"/>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row>
    <row r="502" spans="1:158" s="8" customFormat="1">
      <c r="A502" s="20"/>
      <c r="G502" s="33"/>
      <c r="AM502" s="33"/>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row>
    <row r="503" spans="1:158" s="8" customFormat="1">
      <c r="A503" s="20"/>
      <c r="G503" s="33"/>
      <c r="AM503" s="33"/>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row>
    <row r="504" spans="1:158" s="8" customFormat="1">
      <c r="A504" s="20"/>
      <c r="G504" s="33"/>
      <c r="AM504" s="33"/>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row>
    <row r="505" spans="1:158" s="8" customFormat="1">
      <c r="A505" s="20"/>
      <c r="G505" s="33"/>
      <c r="AM505" s="33"/>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row>
    <row r="506" spans="1:158" s="8" customFormat="1">
      <c r="A506" s="20"/>
      <c r="G506" s="33"/>
      <c r="AM506" s="33"/>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row>
    <row r="507" spans="1:158" s="8" customFormat="1">
      <c r="A507" s="20"/>
      <c r="G507" s="33"/>
      <c r="AM507" s="33"/>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c r="EL507" s="20"/>
      <c r="EM507" s="20"/>
      <c r="EN507" s="20"/>
      <c r="EO507" s="20"/>
      <c r="EP507" s="20"/>
      <c r="EQ507" s="20"/>
      <c r="ER507" s="20"/>
      <c r="ES507" s="20"/>
      <c r="ET507" s="20"/>
      <c r="EU507" s="20"/>
      <c r="EV507" s="20"/>
      <c r="EW507" s="20"/>
      <c r="EX507" s="20"/>
      <c r="EY507" s="20"/>
      <c r="EZ507" s="20"/>
      <c r="FA507" s="20"/>
      <c r="FB507" s="20"/>
    </row>
    <row r="508" spans="1:158" s="8" customFormat="1">
      <c r="A508" s="20"/>
      <c r="G508" s="33"/>
      <c r="AM508" s="33"/>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c r="EL508" s="20"/>
      <c r="EM508" s="20"/>
      <c r="EN508" s="20"/>
      <c r="EO508" s="20"/>
      <c r="EP508" s="20"/>
      <c r="EQ508" s="20"/>
      <c r="ER508" s="20"/>
      <c r="ES508" s="20"/>
      <c r="ET508" s="20"/>
      <c r="EU508" s="20"/>
      <c r="EV508" s="20"/>
      <c r="EW508" s="20"/>
      <c r="EX508" s="20"/>
      <c r="EY508" s="20"/>
      <c r="EZ508" s="20"/>
      <c r="FA508" s="20"/>
      <c r="FB508" s="20"/>
    </row>
    <row r="509" spans="1:158" s="8" customFormat="1">
      <c r="A509" s="20"/>
      <c r="G509" s="33"/>
      <c r="AM509" s="33"/>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c r="EL509" s="20"/>
      <c r="EM509" s="20"/>
      <c r="EN509" s="20"/>
      <c r="EO509" s="20"/>
      <c r="EP509" s="20"/>
      <c r="EQ509" s="20"/>
      <c r="ER509" s="20"/>
      <c r="ES509" s="20"/>
      <c r="ET509" s="20"/>
      <c r="EU509" s="20"/>
      <c r="EV509" s="20"/>
      <c r="EW509" s="20"/>
      <c r="EX509" s="20"/>
      <c r="EY509" s="20"/>
      <c r="EZ509" s="20"/>
      <c r="FA509" s="20"/>
      <c r="FB509" s="20"/>
    </row>
    <row r="510" spans="1:158" s="8" customFormat="1">
      <c r="A510" s="20"/>
      <c r="G510" s="33"/>
      <c r="AM510" s="33"/>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c r="EL510" s="20"/>
      <c r="EM510" s="20"/>
      <c r="EN510" s="20"/>
      <c r="EO510" s="20"/>
      <c r="EP510" s="20"/>
      <c r="EQ510" s="20"/>
      <c r="ER510" s="20"/>
      <c r="ES510" s="20"/>
      <c r="ET510" s="20"/>
      <c r="EU510" s="20"/>
      <c r="EV510" s="20"/>
      <c r="EW510" s="20"/>
      <c r="EX510" s="20"/>
      <c r="EY510" s="20"/>
      <c r="EZ510" s="20"/>
      <c r="FA510" s="20"/>
      <c r="FB510" s="20"/>
    </row>
    <row r="511" spans="1:158" s="8" customFormat="1">
      <c r="A511" s="20"/>
      <c r="G511" s="33"/>
      <c r="AM511" s="33"/>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row>
    <row r="512" spans="1:158" s="8" customFormat="1">
      <c r="A512" s="20"/>
      <c r="G512" s="33"/>
      <c r="AM512" s="33"/>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c r="EL512" s="20"/>
      <c r="EM512" s="20"/>
      <c r="EN512" s="20"/>
      <c r="EO512" s="20"/>
      <c r="EP512" s="20"/>
      <c r="EQ512" s="20"/>
      <c r="ER512" s="20"/>
      <c r="ES512" s="20"/>
      <c r="ET512" s="20"/>
      <c r="EU512" s="20"/>
      <c r="EV512" s="20"/>
      <c r="EW512" s="20"/>
      <c r="EX512" s="20"/>
      <c r="EY512" s="20"/>
      <c r="EZ512" s="20"/>
      <c r="FA512" s="20"/>
      <c r="FB512" s="20"/>
    </row>
    <row r="513" spans="1:158" s="8" customFormat="1">
      <c r="A513" s="20"/>
      <c r="G513" s="33"/>
      <c r="AM513" s="33"/>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c r="EL513" s="20"/>
      <c r="EM513" s="20"/>
      <c r="EN513" s="20"/>
      <c r="EO513" s="20"/>
      <c r="EP513" s="20"/>
      <c r="EQ513" s="20"/>
      <c r="ER513" s="20"/>
      <c r="ES513" s="20"/>
      <c r="ET513" s="20"/>
      <c r="EU513" s="20"/>
      <c r="EV513" s="20"/>
      <c r="EW513" s="20"/>
      <c r="EX513" s="20"/>
      <c r="EY513" s="20"/>
      <c r="EZ513" s="20"/>
      <c r="FA513" s="20"/>
      <c r="FB513" s="20"/>
    </row>
    <row r="514" spans="1:158" s="8" customFormat="1">
      <c r="A514" s="20"/>
      <c r="G514" s="33"/>
      <c r="AM514" s="33"/>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c r="EL514" s="20"/>
      <c r="EM514" s="20"/>
      <c r="EN514" s="20"/>
      <c r="EO514" s="20"/>
      <c r="EP514" s="20"/>
      <c r="EQ514" s="20"/>
      <c r="ER514" s="20"/>
      <c r="ES514" s="20"/>
      <c r="ET514" s="20"/>
      <c r="EU514" s="20"/>
      <c r="EV514" s="20"/>
      <c r="EW514" s="20"/>
      <c r="EX514" s="20"/>
      <c r="EY514" s="20"/>
      <c r="EZ514" s="20"/>
      <c r="FA514" s="20"/>
      <c r="FB514" s="20"/>
    </row>
    <row r="515" spans="1:158" s="8" customFormat="1">
      <c r="A515" s="20"/>
      <c r="G515" s="33"/>
      <c r="AM515" s="33"/>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c r="EL515" s="20"/>
      <c r="EM515" s="20"/>
      <c r="EN515" s="20"/>
      <c r="EO515" s="20"/>
      <c r="EP515" s="20"/>
      <c r="EQ515" s="20"/>
      <c r="ER515" s="20"/>
      <c r="ES515" s="20"/>
      <c r="ET515" s="20"/>
      <c r="EU515" s="20"/>
      <c r="EV515" s="20"/>
      <c r="EW515" s="20"/>
      <c r="EX515" s="20"/>
      <c r="EY515" s="20"/>
      <c r="EZ515" s="20"/>
      <c r="FA515" s="20"/>
      <c r="FB515" s="20"/>
    </row>
    <row r="516" spans="1:158" s="8" customFormat="1">
      <c r="A516" s="20"/>
      <c r="G516" s="33"/>
      <c r="AM516" s="33"/>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c r="EL516" s="20"/>
      <c r="EM516" s="20"/>
      <c r="EN516" s="20"/>
      <c r="EO516" s="20"/>
      <c r="EP516" s="20"/>
      <c r="EQ516" s="20"/>
      <c r="ER516" s="20"/>
      <c r="ES516" s="20"/>
      <c r="ET516" s="20"/>
      <c r="EU516" s="20"/>
      <c r="EV516" s="20"/>
      <c r="EW516" s="20"/>
      <c r="EX516" s="20"/>
      <c r="EY516" s="20"/>
      <c r="EZ516" s="20"/>
      <c r="FA516" s="20"/>
      <c r="FB516" s="20"/>
    </row>
    <row r="517" spans="1:158" s="8" customFormat="1">
      <c r="A517" s="20"/>
      <c r="G517" s="33"/>
      <c r="AM517" s="33"/>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c r="EL517" s="20"/>
      <c r="EM517" s="20"/>
      <c r="EN517" s="20"/>
      <c r="EO517" s="20"/>
      <c r="EP517" s="20"/>
      <c r="EQ517" s="20"/>
      <c r="ER517" s="20"/>
      <c r="ES517" s="20"/>
      <c r="ET517" s="20"/>
      <c r="EU517" s="20"/>
      <c r="EV517" s="20"/>
      <c r="EW517" s="20"/>
      <c r="EX517" s="20"/>
      <c r="EY517" s="20"/>
      <c r="EZ517" s="20"/>
      <c r="FA517" s="20"/>
      <c r="FB517" s="20"/>
    </row>
    <row r="518" spans="1:158" s="8" customFormat="1">
      <c r="A518" s="20"/>
      <c r="G518" s="33"/>
      <c r="AM518" s="33"/>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c r="EL518" s="20"/>
      <c r="EM518" s="20"/>
      <c r="EN518" s="20"/>
      <c r="EO518" s="20"/>
      <c r="EP518" s="20"/>
      <c r="EQ518" s="20"/>
      <c r="ER518" s="20"/>
      <c r="ES518" s="20"/>
      <c r="ET518" s="20"/>
      <c r="EU518" s="20"/>
      <c r="EV518" s="20"/>
      <c r="EW518" s="20"/>
      <c r="EX518" s="20"/>
      <c r="EY518" s="20"/>
      <c r="EZ518" s="20"/>
      <c r="FA518" s="20"/>
      <c r="FB518" s="20"/>
    </row>
    <row r="519" spans="1:158" s="8" customFormat="1">
      <c r="A519" s="20"/>
      <c r="G519" s="33"/>
      <c r="AM519" s="33"/>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c r="EL519" s="20"/>
      <c r="EM519" s="20"/>
      <c r="EN519" s="20"/>
      <c r="EO519" s="20"/>
      <c r="EP519" s="20"/>
      <c r="EQ519" s="20"/>
      <c r="ER519" s="20"/>
      <c r="ES519" s="20"/>
      <c r="ET519" s="20"/>
      <c r="EU519" s="20"/>
      <c r="EV519" s="20"/>
      <c r="EW519" s="20"/>
      <c r="EX519" s="20"/>
      <c r="EY519" s="20"/>
      <c r="EZ519" s="20"/>
      <c r="FA519" s="20"/>
      <c r="FB519" s="20"/>
    </row>
    <row r="520" spans="1:158" s="8" customFormat="1">
      <c r="A520" s="20"/>
      <c r="G520" s="33"/>
      <c r="AM520" s="33"/>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c r="EL520" s="20"/>
      <c r="EM520" s="20"/>
      <c r="EN520" s="20"/>
      <c r="EO520" s="20"/>
      <c r="EP520" s="20"/>
      <c r="EQ520" s="20"/>
      <c r="ER520" s="20"/>
      <c r="ES520" s="20"/>
      <c r="ET520" s="20"/>
      <c r="EU520" s="20"/>
      <c r="EV520" s="20"/>
      <c r="EW520" s="20"/>
      <c r="EX520" s="20"/>
      <c r="EY520" s="20"/>
      <c r="EZ520" s="20"/>
      <c r="FA520" s="20"/>
      <c r="FB520" s="20"/>
    </row>
    <row r="521" spans="1:158" s="8" customFormat="1">
      <c r="A521" s="20"/>
      <c r="G521" s="33"/>
      <c r="AM521" s="33"/>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c r="EL521" s="20"/>
      <c r="EM521" s="20"/>
      <c r="EN521" s="20"/>
      <c r="EO521" s="20"/>
      <c r="EP521" s="20"/>
      <c r="EQ521" s="20"/>
      <c r="ER521" s="20"/>
      <c r="ES521" s="20"/>
      <c r="ET521" s="20"/>
      <c r="EU521" s="20"/>
      <c r="EV521" s="20"/>
      <c r="EW521" s="20"/>
      <c r="EX521" s="20"/>
      <c r="EY521" s="20"/>
      <c r="EZ521" s="20"/>
      <c r="FA521" s="20"/>
      <c r="FB521" s="20"/>
    </row>
    <row r="522" spans="1:158" s="8" customFormat="1">
      <c r="A522" s="20"/>
      <c r="G522" s="33"/>
      <c r="AM522" s="33"/>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c r="EL522" s="20"/>
      <c r="EM522" s="20"/>
      <c r="EN522" s="20"/>
      <c r="EO522" s="20"/>
      <c r="EP522" s="20"/>
      <c r="EQ522" s="20"/>
      <c r="ER522" s="20"/>
      <c r="ES522" s="20"/>
      <c r="ET522" s="20"/>
      <c r="EU522" s="20"/>
      <c r="EV522" s="20"/>
      <c r="EW522" s="20"/>
      <c r="EX522" s="20"/>
      <c r="EY522" s="20"/>
      <c r="EZ522" s="20"/>
      <c r="FA522" s="20"/>
      <c r="FB522" s="20"/>
    </row>
    <row r="523" spans="1:158" s="8" customFormat="1">
      <c r="A523" s="20"/>
      <c r="G523" s="33"/>
      <c r="AM523" s="33"/>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row>
    <row r="524" spans="1:158" s="8" customFormat="1">
      <c r="A524" s="20"/>
      <c r="G524" s="33"/>
      <c r="AM524" s="33"/>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c r="EL524" s="20"/>
      <c r="EM524" s="20"/>
      <c r="EN524" s="20"/>
      <c r="EO524" s="20"/>
      <c r="EP524" s="20"/>
      <c r="EQ524" s="20"/>
      <c r="ER524" s="20"/>
      <c r="ES524" s="20"/>
      <c r="ET524" s="20"/>
      <c r="EU524" s="20"/>
      <c r="EV524" s="20"/>
      <c r="EW524" s="20"/>
      <c r="EX524" s="20"/>
      <c r="EY524" s="20"/>
      <c r="EZ524" s="20"/>
      <c r="FA524" s="20"/>
      <c r="FB524" s="20"/>
    </row>
    <row r="525" spans="1:158" s="8" customFormat="1">
      <c r="A525" s="20"/>
      <c r="G525" s="33"/>
      <c r="AM525" s="33"/>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c r="EL525" s="20"/>
      <c r="EM525" s="20"/>
      <c r="EN525" s="20"/>
      <c r="EO525" s="20"/>
      <c r="EP525" s="20"/>
      <c r="EQ525" s="20"/>
      <c r="ER525" s="20"/>
      <c r="ES525" s="20"/>
      <c r="ET525" s="20"/>
      <c r="EU525" s="20"/>
      <c r="EV525" s="20"/>
      <c r="EW525" s="20"/>
      <c r="EX525" s="20"/>
      <c r="EY525" s="20"/>
      <c r="EZ525" s="20"/>
      <c r="FA525" s="20"/>
      <c r="FB525" s="20"/>
    </row>
    <row r="526" spans="1:158" s="8" customFormat="1">
      <c r="A526" s="20"/>
      <c r="G526" s="33"/>
      <c r="AM526" s="33"/>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c r="EL526" s="20"/>
      <c r="EM526" s="20"/>
      <c r="EN526" s="20"/>
      <c r="EO526" s="20"/>
      <c r="EP526" s="20"/>
      <c r="EQ526" s="20"/>
      <c r="ER526" s="20"/>
      <c r="ES526" s="20"/>
      <c r="ET526" s="20"/>
      <c r="EU526" s="20"/>
      <c r="EV526" s="20"/>
      <c r="EW526" s="20"/>
      <c r="EX526" s="20"/>
      <c r="EY526" s="20"/>
      <c r="EZ526" s="20"/>
      <c r="FA526" s="20"/>
      <c r="FB526" s="20"/>
    </row>
    <row r="527" spans="1:158" s="8" customFormat="1">
      <c r="A527" s="20"/>
      <c r="G527" s="33"/>
      <c r="AM527" s="33"/>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c r="EL527" s="20"/>
      <c r="EM527" s="20"/>
      <c r="EN527" s="20"/>
      <c r="EO527" s="20"/>
      <c r="EP527" s="20"/>
      <c r="EQ527" s="20"/>
      <c r="ER527" s="20"/>
      <c r="ES527" s="20"/>
      <c r="ET527" s="20"/>
      <c r="EU527" s="20"/>
      <c r="EV527" s="20"/>
      <c r="EW527" s="20"/>
      <c r="EX527" s="20"/>
      <c r="EY527" s="20"/>
      <c r="EZ527" s="20"/>
      <c r="FA527" s="20"/>
      <c r="FB527" s="20"/>
    </row>
    <row r="528" spans="1:158" s="8" customFormat="1">
      <c r="A528" s="20"/>
      <c r="G528" s="33"/>
      <c r="AM528" s="33"/>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row>
    <row r="529" spans="1:158" s="8" customFormat="1">
      <c r="A529" s="20"/>
      <c r="G529" s="33"/>
      <c r="AM529" s="33"/>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row>
    <row r="530" spans="1:158" s="8" customFormat="1">
      <c r="A530" s="20"/>
      <c r="G530" s="33"/>
      <c r="AM530" s="33"/>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c r="EL530" s="20"/>
      <c r="EM530" s="20"/>
      <c r="EN530" s="20"/>
      <c r="EO530" s="20"/>
      <c r="EP530" s="20"/>
      <c r="EQ530" s="20"/>
      <c r="ER530" s="20"/>
      <c r="ES530" s="20"/>
      <c r="ET530" s="20"/>
      <c r="EU530" s="20"/>
      <c r="EV530" s="20"/>
      <c r="EW530" s="20"/>
      <c r="EX530" s="20"/>
      <c r="EY530" s="20"/>
      <c r="EZ530" s="20"/>
      <c r="FA530" s="20"/>
      <c r="FB530" s="20"/>
    </row>
    <row r="531" spans="1:158" s="8" customFormat="1">
      <c r="A531" s="20"/>
      <c r="G531" s="33"/>
      <c r="AM531" s="33"/>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row>
    <row r="532" spans="1:158" s="8" customFormat="1">
      <c r="A532" s="20"/>
      <c r="G532" s="33"/>
      <c r="AM532" s="33"/>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c r="EL532" s="20"/>
      <c r="EM532" s="20"/>
      <c r="EN532" s="20"/>
      <c r="EO532" s="20"/>
      <c r="EP532" s="20"/>
      <c r="EQ532" s="20"/>
      <c r="ER532" s="20"/>
      <c r="ES532" s="20"/>
      <c r="ET532" s="20"/>
      <c r="EU532" s="20"/>
      <c r="EV532" s="20"/>
      <c r="EW532" s="20"/>
      <c r="EX532" s="20"/>
      <c r="EY532" s="20"/>
      <c r="EZ532" s="20"/>
      <c r="FA532" s="20"/>
      <c r="FB532" s="20"/>
    </row>
    <row r="533" spans="1:158" s="8" customFormat="1">
      <c r="A533" s="20"/>
      <c r="G533" s="33"/>
      <c r="AM533" s="33"/>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row>
    <row r="534" spans="1:158" s="8" customFormat="1">
      <c r="A534" s="20"/>
      <c r="G534" s="33"/>
      <c r="AM534" s="33"/>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c r="EL534" s="20"/>
      <c r="EM534" s="20"/>
      <c r="EN534" s="20"/>
      <c r="EO534" s="20"/>
      <c r="EP534" s="20"/>
      <c r="EQ534" s="20"/>
      <c r="ER534" s="20"/>
      <c r="ES534" s="20"/>
      <c r="ET534" s="20"/>
      <c r="EU534" s="20"/>
      <c r="EV534" s="20"/>
      <c r="EW534" s="20"/>
      <c r="EX534" s="20"/>
      <c r="EY534" s="20"/>
      <c r="EZ534" s="20"/>
      <c r="FA534" s="20"/>
      <c r="FB534" s="20"/>
    </row>
    <row r="535" spans="1:158" s="8" customFormat="1">
      <c r="A535" s="20"/>
      <c r="G535" s="33"/>
      <c r="AM535" s="33"/>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row>
    <row r="536" spans="1:158" s="8" customFormat="1">
      <c r="A536" s="20"/>
      <c r="G536" s="33"/>
      <c r="AM536" s="33"/>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c r="EL536" s="20"/>
      <c r="EM536" s="20"/>
      <c r="EN536" s="20"/>
      <c r="EO536" s="20"/>
      <c r="EP536" s="20"/>
      <c r="EQ536" s="20"/>
      <c r="ER536" s="20"/>
      <c r="ES536" s="20"/>
      <c r="ET536" s="20"/>
      <c r="EU536" s="20"/>
      <c r="EV536" s="20"/>
      <c r="EW536" s="20"/>
      <c r="EX536" s="20"/>
      <c r="EY536" s="20"/>
      <c r="EZ536" s="20"/>
      <c r="FA536" s="20"/>
      <c r="FB536" s="20"/>
    </row>
    <row r="537" spans="1:158" s="8" customFormat="1">
      <c r="A537" s="20"/>
      <c r="G537" s="33"/>
      <c r="AM537" s="33"/>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row>
    <row r="538" spans="1:158" s="8" customFormat="1">
      <c r="A538" s="20"/>
      <c r="G538" s="33"/>
      <c r="AM538" s="33"/>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c r="EL538" s="20"/>
      <c r="EM538" s="20"/>
      <c r="EN538" s="20"/>
      <c r="EO538" s="20"/>
      <c r="EP538" s="20"/>
      <c r="EQ538" s="20"/>
      <c r="ER538" s="20"/>
      <c r="ES538" s="20"/>
      <c r="ET538" s="20"/>
      <c r="EU538" s="20"/>
      <c r="EV538" s="20"/>
      <c r="EW538" s="20"/>
      <c r="EX538" s="20"/>
      <c r="EY538" s="20"/>
      <c r="EZ538" s="20"/>
      <c r="FA538" s="20"/>
      <c r="FB538" s="20"/>
    </row>
    <row r="539" spans="1:158" s="8" customFormat="1">
      <c r="A539" s="20"/>
      <c r="G539" s="33"/>
      <c r="AM539" s="33"/>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row>
    <row r="540" spans="1:158" s="8" customFormat="1">
      <c r="A540" s="20"/>
      <c r="G540" s="33"/>
      <c r="AM540" s="33"/>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row>
    <row r="541" spans="1:158" s="8" customFormat="1">
      <c r="A541" s="20"/>
      <c r="G541" s="33"/>
      <c r="AM541" s="33"/>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row>
    <row r="542" spans="1:158" s="8" customFormat="1">
      <c r="A542" s="20"/>
      <c r="G542" s="33"/>
      <c r="AM542" s="33"/>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row>
    <row r="543" spans="1:158" s="8" customFormat="1">
      <c r="A543" s="20"/>
      <c r="G543" s="33"/>
      <c r="AM543" s="33"/>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row>
    <row r="544" spans="1:158" s="8" customFormat="1">
      <c r="A544" s="20"/>
      <c r="G544" s="33"/>
      <c r="AM544" s="33"/>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row>
    <row r="545" spans="1:158" s="8" customFormat="1">
      <c r="A545" s="20"/>
      <c r="G545" s="33"/>
      <c r="AM545" s="33"/>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row>
    <row r="546" spans="1:158" s="8" customFormat="1">
      <c r="A546" s="20"/>
      <c r="G546" s="33"/>
      <c r="AM546" s="33"/>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row>
    <row r="547" spans="1:158" s="8" customFormat="1">
      <c r="A547" s="20"/>
      <c r="G547" s="33"/>
      <c r="AM547" s="33"/>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row>
    <row r="548" spans="1:158" s="8" customFormat="1">
      <c r="A548" s="20"/>
      <c r="G548" s="33"/>
      <c r="AM548" s="33"/>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row>
    <row r="549" spans="1:158" s="8" customFormat="1">
      <c r="A549" s="20"/>
      <c r="G549" s="33"/>
      <c r="AM549" s="33"/>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row>
    <row r="550" spans="1:158" s="8" customFormat="1">
      <c r="A550" s="20"/>
      <c r="G550" s="33"/>
      <c r="AM550" s="33"/>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row>
    <row r="551" spans="1:158" s="8" customFormat="1">
      <c r="A551" s="20"/>
      <c r="G551" s="33"/>
      <c r="AM551" s="33"/>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row>
    <row r="552" spans="1:158" s="8" customFormat="1">
      <c r="A552" s="20"/>
      <c r="G552" s="33"/>
      <c r="AM552" s="33"/>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row>
    <row r="553" spans="1:158" s="8" customFormat="1">
      <c r="A553" s="20"/>
      <c r="G553" s="33"/>
      <c r="AM553" s="33"/>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row>
    <row r="554" spans="1:158" s="8" customFormat="1">
      <c r="A554" s="20"/>
      <c r="G554" s="33"/>
      <c r="AM554" s="33"/>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row>
    <row r="555" spans="1:158" s="8" customFormat="1">
      <c r="A555" s="20"/>
      <c r="G555" s="33"/>
      <c r="AM555" s="33"/>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row>
    <row r="556" spans="1:158" s="8" customFormat="1">
      <c r="A556" s="20"/>
      <c r="G556" s="33"/>
      <c r="AM556" s="33"/>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row>
    <row r="557" spans="1:158" s="8" customFormat="1">
      <c r="A557" s="20"/>
      <c r="G557" s="33"/>
      <c r="AM557" s="33"/>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row>
    <row r="558" spans="1:158" s="8" customFormat="1">
      <c r="A558" s="20"/>
      <c r="G558" s="33"/>
      <c r="AM558" s="33"/>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row>
    <row r="559" spans="1:158" s="8" customFormat="1">
      <c r="A559" s="20"/>
      <c r="G559" s="33"/>
      <c r="AM559" s="33"/>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row>
    <row r="560" spans="1:158" s="8" customFormat="1">
      <c r="A560" s="20"/>
      <c r="G560" s="33"/>
      <c r="AM560" s="33"/>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row>
    <row r="561" spans="1:158" s="8" customFormat="1">
      <c r="A561" s="20"/>
      <c r="G561" s="33"/>
      <c r="AM561" s="33"/>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row>
    <row r="562" spans="1:158" s="8" customFormat="1">
      <c r="A562" s="20"/>
      <c r="G562" s="33"/>
      <c r="AM562" s="33"/>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row>
    <row r="563" spans="1:158" s="8" customFormat="1">
      <c r="A563" s="20"/>
      <c r="G563" s="33"/>
      <c r="AM563" s="33"/>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row>
    <row r="564" spans="1:158" s="8" customFormat="1">
      <c r="A564" s="20"/>
      <c r="G564" s="33"/>
      <c r="AM564" s="33"/>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row>
    <row r="565" spans="1:158" s="8" customFormat="1">
      <c r="A565" s="20"/>
      <c r="G565" s="33"/>
      <c r="AM565" s="33"/>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row>
    <row r="566" spans="1:158" s="8" customFormat="1">
      <c r="A566" s="20"/>
      <c r="G566" s="33"/>
      <c r="AM566" s="33"/>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row>
    <row r="567" spans="1:158" s="8" customFormat="1">
      <c r="A567" s="20"/>
      <c r="G567" s="33"/>
      <c r="AM567" s="33"/>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row>
    <row r="568" spans="1:158" s="8" customFormat="1">
      <c r="A568" s="20"/>
      <c r="G568" s="33"/>
      <c r="AM568" s="33"/>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row>
    <row r="569" spans="1:158" s="8" customFormat="1">
      <c r="A569" s="20"/>
      <c r="G569" s="33"/>
      <c r="AM569" s="33"/>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row>
    <row r="570" spans="1:158" s="8" customFormat="1">
      <c r="A570" s="20"/>
      <c r="G570" s="33"/>
      <c r="AM570" s="33"/>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row>
    <row r="571" spans="1:158" s="8" customFormat="1">
      <c r="A571" s="20"/>
      <c r="G571" s="33"/>
      <c r="AM571" s="33"/>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row>
    <row r="572" spans="1:158" s="8" customFormat="1">
      <c r="A572" s="20"/>
      <c r="G572" s="33"/>
      <c r="AM572" s="33"/>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row>
    <row r="573" spans="1:158" s="8" customFormat="1">
      <c r="A573" s="20"/>
      <c r="G573" s="33"/>
      <c r="AM573" s="33"/>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c r="EL573" s="20"/>
      <c r="EM573" s="20"/>
      <c r="EN573" s="20"/>
      <c r="EO573" s="20"/>
      <c r="EP573" s="20"/>
      <c r="EQ573" s="20"/>
      <c r="ER573" s="20"/>
      <c r="ES573" s="20"/>
      <c r="ET573" s="20"/>
      <c r="EU573" s="20"/>
      <c r="EV573" s="20"/>
      <c r="EW573" s="20"/>
      <c r="EX573" s="20"/>
      <c r="EY573" s="20"/>
      <c r="EZ573" s="20"/>
      <c r="FA573" s="20"/>
      <c r="FB573" s="20"/>
    </row>
    <row r="574" spans="1:158" s="8" customFormat="1">
      <c r="A574" s="20"/>
      <c r="G574" s="33"/>
      <c r="AM574" s="33"/>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row>
    <row r="575" spans="1:158" s="8" customFormat="1">
      <c r="A575" s="20"/>
      <c r="G575" s="33"/>
      <c r="AM575" s="33"/>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c r="EL575" s="20"/>
      <c r="EM575" s="20"/>
      <c r="EN575" s="20"/>
      <c r="EO575" s="20"/>
      <c r="EP575" s="20"/>
      <c r="EQ575" s="20"/>
      <c r="ER575" s="20"/>
      <c r="ES575" s="20"/>
      <c r="ET575" s="20"/>
      <c r="EU575" s="20"/>
      <c r="EV575" s="20"/>
      <c r="EW575" s="20"/>
      <c r="EX575" s="20"/>
      <c r="EY575" s="20"/>
      <c r="EZ575" s="20"/>
      <c r="FA575" s="20"/>
      <c r="FB575" s="20"/>
    </row>
    <row r="576" spans="1:158" s="8" customFormat="1">
      <c r="A576" s="20"/>
      <c r="G576" s="33"/>
      <c r="AM576" s="33"/>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row>
    <row r="577" spans="1:158" s="8" customFormat="1">
      <c r="A577" s="20"/>
      <c r="G577" s="33"/>
      <c r="AM577" s="33"/>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c r="EL577" s="20"/>
      <c r="EM577" s="20"/>
      <c r="EN577" s="20"/>
      <c r="EO577" s="20"/>
      <c r="EP577" s="20"/>
      <c r="EQ577" s="20"/>
      <c r="ER577" s="20"/>
      <c r="ES577" s="20"/>
      <c r="ET577" s="20"/>
      <c r="EU577" s="20"/>
      <c r="EV577" s="20"/>
      <c r="EW577" s="20"/>
      <c r="EX577" s="20"/>
      <c r="EY577" s="20"/>
      <c r="EZ577" s="20"/>
      <c r="FA577" s="20"/>
      <c r="FB577" s="20"/>
    </row>
    <row r="578" spans="1:158" s="8" customFormat="1">
      <c r="A578" s="20"/>
      <c r="G578" s="33"/>
      <c r="AM578" s="33"/>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row>
    <row r="579" spans="1:158" s="8" customFormat="1">
      <c r="A579" s="20"/>
      <c r="G579" s="33"/>
      <c r="AM579" s="33"/>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c r="EL579" s="20"/>
      <c r="EM579" s="20"/>
      <c r="EN579" s="20"/>
      <c r="EO579" s="20"/>
      <c r="EP579" s="20"/>
      <c r="EQ579" s="20"/>
      <c r="ER579" s="20"/>
      <c r="ES579" s="20"/>
      <c r="ET579" s="20"/>
      <c r="EU579" s="20"/>
      <c r="EV579" s="20"/>
      <c r="EW579" s="20"/>
      <c r="EX579" s="20"/>
      <c r="EY579" s="20"/>
      <c r="EZ579" s="20"/>
      <c r="FA579" s="20"/>
      <c r="FB579" s="20"/>
    </row>
    <row r="580" spans="1:158" s="8" customFormat="1">
      <c r="A580" s="20"/>
      <c r="G580" s="33"/>
      <c r="AM580" s="33"/>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row>
    <row r="581" spans="1:158" s="8" customFormat="1">
      <c r="A581" s="20"/>
      <c r="G581" s="33"/>
      <c r="AM581" s="33"/>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c r="EL581" s="20"/>
      <c r="EM581" s="20"/>
      <c r="EN581" s="20"/>
      <c r="EO581" s="20"/>
      <c r="EP581" s="20"/>
      <c r="EQ581" s="20"/>
      <c r="ER581" s="20"/>
      <c r="ES581" s="20"/>
      <c r="ET581" s="20"/>
      <c r="EU581" s="20"/>
      <c r="EV581" s="20"/>
      <c r="EW581" s="20"/>
      <c r="EX581" s="20"/>
      <c r="EY581" s="20"/>
      <c r="EZ581" s="20"/>
      <c r="FA581" s="20"/>
      <c r="FB581" s="20"/>
    </row>
    <row r="582" spans="1:158" s="8" customFormat="1">
      <c r="A582" s="20"/>
      <c r="B582" s="20"/>
      <c r="G582" s="33"/>
      <c r="AM582" s="33"/>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row>
    <row r="583" spans="1:158">
      <c r="A583" s="20"/>
      <c r="B583" s="20"/>
      <c r="C583" s="8"/>
      <c r="D583" s="8"/>
      <c r="E583" s="8"/>
      <c r="F583" s="8"/>
      <c r="G583" s="33"/>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33"/>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c r="EL583" s="20"/>
      <c r="EM583" s="20"/>
      <c r="EN583" s="20"/>
      <c r="EO583" s="20"/>
      <c r="EP583" s="20"/>
      <c r="EQ583" s="20"/>
      <c r="ER583" s="20"/>
      <c r="ES583" s="20"/>
      <c r="ET583" s="20"/>
      <c r="EU583" s="20"/>
      <c r="EV583" s="20"/>
      <c r="EW583" s="20"/>
      <c r="EX583" s="20"/>
      <c r="EY583" s="20"/>
      <c r="EZ583" s="20"/>
      <c r="FA583" s="20"/>
      <c r="FB583" s="20"/>
    </row>
    <row r="584" spans="1:158">
      <c r="A584" s="20"/>
      <c r="B584" s="20"/>
      <c r="C584" s="8"/>
      <c r="D584" s="8"/>
      <c r="E584" s="8"/>
      <c r="F584" s="8"/>
      <c r="G584" s="33"/>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33"/>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c r="EL584" s="20"/>
      <c r="EM584" s="20"/>
      <c r="EN584" s="20"/>
      <c r="EO584" s="20"/>
      <c r="EP584" s="20"/>
      <c r="EQ584" s="20"/>
      <c r="ER584" s="20"/>
      <c r="ES584" s="20"/>
      <c r="ET584" s="20"/>
      <c r="EU584" s="20"/>
      <c r="EV584" s="20"/>
      <c r="EW584" s="20"/>
      <c r="EX584" s="20"/>
      <c r="EY584" s="20"/>
      <c r="EZ584" s="20"/>
      <c r="FA584" s="20"/>
      <c r="FB584" s="20"/>
    </row>
    <row r="585" spans="1:158">
      <c r="A585" s="20"/>
      <c r="B585" s="20"/>
      <c r="C585" s="8"/>
      <c r="D585" s="8"/>
      <c r="E585" s="8"/>
      <c r="F585" s="8"/>
      <c r="G585" s="33"/>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33"/>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row>
    <row r="586" spans="1:158">
      <c r="A586" s="20"/>
      <c r="B586" s="20"/>
      <c r="C586" s="8"/>
      <c r="D586" s="8"/>
      <c r="E586" s="8"/>
      <c r="F586" s="8"/>
      <c r="G586" s="33"/>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33"/>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c r="EL586" s="20"/>
      <c r="EM586" s="20"/>
      <c r="EN586" s="20"/>
      <c r="EO586" s="20"/>
      <c r="EP586" s="20"/>
      <c r="EQ586" s="20"/>
      <c r="ER586" s="20"/>
      <c r="ES586" s="20"/>
      <c r="ET586" s="20"/>
      <c r="EU586" s="20"/>
      <c r="EV586" s="20"/>
      <c r="EW586" s="20"/>
      <c r="EX586" s="20"/>
      <c r="EY586" s="20"/>
      <c r="EZ586" s="20"/>
      <c r="FA586" s="20"/>
      <c r="FB586" s="20"/>
    </row>
    <row r="587" spans="1:158">
      <c r="A587" s="20"/>
      <c r="B587" s="20"/>
      <c r="C587" s="8"/>
      <c r="D587" s="8"/>
      <c r="E587" s="8"/>
      <c r="F587" s="8"/>
      <c r="G587" s="33"/>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33"/>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c r="EL587" s="20"/>
      <c r="EM587" s="20"/>
      <c r="EN587" s="20"/>
      <c r="EO587" s="20"/>
      <c r="EP587" s="20"/>
      <c r="EQ587" s="20"/>
      <c r="ER587" s="20"/>
      <c r="ES587" s="20"/>
      <c r="ET587" s="20"/>
      <c r="EU587" s="20"/>
      <c r="EV587" s="20"/>
      <c r="EW587" s="20"/>
      <c r="EX587" s="20"/>
      <c r="EY587" s="20"/>
      <c r="EZ587" s="20"/>
      <c r="FA587" s="20"/>
      <c r="FB587" s="20"/>
    </row>
    <row r="588" spans="1:158">
      <c r="A588" s="20"/>
      <c r="B588" s="20"/>
      <c r="C588" s="8"/>
      <c r="D588" s="8"/>
      <c r="E588" s="8"/>
      <c r="F588" s="8"/>
      <c r="G588" s="33"/>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33"/>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c r="EL588" s="20"/>
      <c r="EM588" s="20"/>
      <c r="EN588" s="20"/>
      <c r="EO588" s="20"/>
      <c r="EP588" s="20"/>
      <c r="EQ588" s="20"/>
      <c r="ER588" s="20"/>
      <c r="ES588" s="20"/>
      <c r="ET588" s="20"/>
      <c r="EU588" s="20"/>
      <c r="EV588" s="20"/>
      <c r="EW588" s="20"/>
      <c r="EX588" s="20"/>
      <c r="EY588" s="20"/>
      <c r="EZ588" s="20"/>
      <c r="FA588" s="20"/>
      <c r="FB588" s="20"/>
    </row>
    <row r="589" spans="1:158">
      <c r="A589" s="20"/>
      <c r="B589" s="20"/>
      <c r="C589" s="8"/>
      <c r="D589" s="8"/>
      <c r="E589" s="8"/>
      <c r="F589" s="8"/>
      <c r="G589" s="33"/>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33"/>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c r="EL589" s="20"/>
      <c r="EM589" s="20"/>
      <c r="EN589" s="20"/>
      <c r="EO589" s="20"/>
      <c r="EP589" s="20"/>
      <c r="EQ589" s="20"/>
      <c r="ER589" s="20"/>
      <c r="ES589" s="20"/>
      <c r="ET589" s="20"/>
      <c r="EU589" s="20"/>
      <c r="EV589" s="20"/>
      <c r="EW589" s="20"/>
      <c r="EX589" s="20"/>
      <c r="EY589" s="20"/>
      <c r="EZ589" s="20"/>
      <c r="FA589" s="20"/>
      <c r="FB589" s="20"/>
    </row>
    <row r="590" spans="1:158">
      <c r="A590" s="20"/>
      <c r="B590" s="20"/>
      <c r="C590" s="8"/>
      <c r="D590" s="8"/>
      <c r="E590" s="8"/>
      <c r="F590" s="8"/>
      <c r="G590" s="33"/>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33"/>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20"/>
      <c r="EM590" s="20"/>
      <c r="EN590" s="20"/>
      <c r="EO590" s="20"/>
      <c r="EP590" s="20"/>
      <c r="EQ590" s="20"/>
      <c r="ER590" s="20"/>
      <c r="ES590" s="20"/>
      <c r="ET590" s="20"/>
      <c r="EU590" s="20"/>
      <c r="EV590" s="20"/>
      <c r="EW590" s="20"/>
      <c r="EX590" s="20"/>
      <c r="EY590" s="20"/>
      <c r="EZ590" s="20"/>
      <c r="FA590" s="20"/>
      <c r="FB590" s="20"/>
    </row>
    <row r="591" spans="1:158">
      <c r="A591" s="20"/>
      <c r="B591" s="20"/>
      <c r="C591" s="8"/>
      <c r="D591" s="8"/>
      <c r="E591" s="8"/>
      <c r="F591" s="8"/>
      <c r="G591" s="33"/>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33"/>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20"/>
      <c r="EM591" s="20"/>
      <c r="EN591" s="20"/>
      <c r="EO591" s="20"/>
      <c r="EP591" s="20"/>
      <c r="EQ591" s="20"/>
      <c r="ER591" s="20"/>
      <c r="ES591" s="20"/>
      <c r="ET591" s="20"/>
      <c r="EU591" s="20"/>
      <c r="EV591" s="20"/>
      <c r="EW591" s="20"/>
      <c r="EX591" s="20"/>
      <c r="EY591" s="20"/>
      <c r="EZ591" s="20"/>
      <c r="FA591" s="20"/>
      <c r="FB591" s="20"/>
    </row>
    <row r="592" spans="1:158">
      <c r="A592" s="20"/>
      <c r="B592" s="20"/>
      <c r="C592" s="8"/>
      <c r="D592" s="8"/>
      <c r="E592" s="8"/>
      <c r="F592" s="8"/>
      <c r="G592" s="33"/>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33"/>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20"/>
      <c r="EM592" s="20"/>
      <c r="EN592" s="20"/>
      <c r="EO592" s="20"/>
      <c r="EP592" s="20"/>
      <c r="EQ592" s="20"/>
      <c r="ER592" s="20"/>
      <c r="ES592" s="20"/>
      <c r="ET592" s="20"/>
      <c r="EU592" s="20"/>
      <c r="EV592" s="20"/>
      <c r="EW592" s="20"/>
      <c r="EX592" s="20"/>
      <c r="EY592" s="20"/>
      <c r="EZ592" s="20"/>
      <c r="FA592" s="20"/>
      <c r="FB592" s="20"/>
    </row>
    <row r="593" spans="1:172">
      <c r="A593" s="20"/>
      <c r="B593" s="20"/>
      <c r="C593" s="8"/>
      <c r="D593" s="8"/>
      <c r="E593" s="8"/>
      <c r="F593" s="8"/>
      <c r="G593" s="33"/>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33"/>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row>
    <row r="594" spans="1:172">
      <c r="A594" s="20"/>
      <c r="B594" s="20"/>
      <c r="C594" s="8"/>
      <c r="D594" s="8"/>
      <c r="E594" s="8"/>
      <c r="F594" s="8"/>
      <c r="G594" s="33"/>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33"/>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20"/>
      <c r="EM594" s="20"/>
      <c r="EN594" s="20"/>
      <c r="EO594" s="20"/>
      <c r="EP594" s="20"/>
      <c r="EQ594" s="20"/>
      <c r="ER594" s="20"/>
      <c r="ES594" s="20"/>
      <c r="ET594" s="20"/>
      <c r="EU594" s="20"/>
      <c r="EV594" s="20"/>
      <c r="EW594" s="20"/>
      <c r="EX594" s="20"/>
      <c r="EY594" s="20"/>
      <c r="EZ594" s="20"/>
      <c r="FA594" s="20"/>
      <c r="FB594" s="20"/>
    </row>
    <row r="595" spans="1:172">
      <c r="A595" s="20"/>
      <c r="B595" s="20"/>
      <c r="C595" s="8"/>
      <c r="D595" s="8"/>
      <c r="E595" s="8"/>
      <c r="F595" s="8"/>
      <c r="G595" s="33"/>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33"/>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row>
    <row r="596" spans="1:172">
      <c r="A596" s="20"/>
      <c r="B596" s="20"/>
      <c r="C596" s="8"/>
      <c r="D596" s="8"/>
      <c r="E596" s="8"/>
      <c r="F596" s="8"/>
      <c r="G596" s="33"/>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33"/>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20"/>
      <c r="EM596" s="20"/>
      <c r="EN596" s="20"/>
      <c r="EO596" s="20"/>
      <c r="EP596" s="20"/>
      <c r="EQ596" s="20"/>
      <c r="ER596" s="20"/>
      <c r="ES596" s="20"/>
      <c r="ET596" s="20"/>
      <c r="EU596" s="20"/>
      <c r="EV596" s="20"/>
      <c r="EW596" s="20"/>
      <c r="EX596" s="20"/>
      <c r="EY596" s="20"/>
      <c r="EZ596" s="20"/>
      <c r="FA596" s="20"/>
      <c r="FB596" s="20"/>
    </row>
    <row r="597" spans="1:172">
      <c r="A597" s="20"/>
      <c r="B597" s="20"/>
      <c r="C597" s="8"/>
      <c r="D597" s="8"/>
      <c r="E597" s="8"/>
      <c r="F597" s="8"/>
      <c r="G597" s="33"/>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33"/>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row>
    <row r="598" spans="1:172">
      <c r="A598" s="20"/>
      <c r="B598" s="20"/>
      <c r="C598" s="8"/>
      <c r="D598" s="8"/>
      <c r="E598" s="8"/>
      <c r="F598" s="8"/>
      <c r="G598" s="33"/>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33"/>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c r="EL598" s="20"/>
      <c r="EM598" s="20"/>
      <c r="EN598" s="20"/>
      <c r="EO598" s="20"/>
      <c r="EP598" s="20"/>
      <c r="EQ598" s="20"/>
      <c r="ER598" s="20"/>
      <c r="ES598" s="20"/>
      <c r="ET598" s="20"/>
      <c r="EU598" s="20"/>
      <c r="EV598" s="20"/>
      <c r="EW598" s="20"/>
      <c r="EX598" s="20"/>
      <c r="EY598" s="20"/>
      <c r="EZ598" s="20"/>
      <c r="FA598" s="20"/>
      <c r="FB598" s="20"/>
    </row>
    <row r="599" spans="1:172">
      <c r="A599" s="20"/>
      <c r="B599" s="20"/>
      <c r="C599" s="8"/>
      <c r="D599" s="8"/>
      <c r="E599" s="8"/>
      <c r="F599" s="8"/>
      <c r="G599" s="33"/>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33"/>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row>
    <row r="600" spans="1:172">
      <c r="B600" s="8"/>
      <c r="FP600" s="75" t="s">
        <v>420</v>
      </c>
    </row>
  </sheetData>
  <sheetProtection algorithmName="SHA-512" hashValue="2IYbiX+Rx8tdvk01g4QT0COxQK7FtFXBcbo5YobuoFc24SXTc/1yyaxIS/+vnnV2rc9G9lFyLQkaA5gzsX9QAw==" saltValue="eVEY9gg4HgxBl2U8B1EZkw==" spinCount="100000" sheet="1" formatColumns="0" insertColumns="0" insertHyperlinks="0"/>
  <mergeCells count="6">
    <mergeCell ref="CR1:CU1"/>
    <mergeCell ref="C75:D75"/>
    <mergeCell ref="D1:AB1"/>
    <mergeCell ref="AQ1:AX1"/>
    <mergeCell ref="AY1:BK1"/>
    <mergeCell ref="BL1:BX1"/>
  </mergeCells>
  <hyperlinks>
    <hyperlink ref="AF7" r:id="rId1" xr:uid="{422EA115-DDBB-AA4B-A549-269D92AA188A}"/>
    <hyperlink ref="AF22" r:id="rId2" xr:uid="{E263B65F-B2E8-FC43-88BC-58050C2B9F39}"/>
    <hyperlink ref="AF41" r:id="rId3" xr:uid="{947C3CC4-50F5-3B47-B437-4AAFCCA35FCE}"/>
    <hyperlink ref="AF27" r:id="rId4" xr:uid="{AE023CB6-470E-3645-8023-5A92A86B1504}"/>
    <hyperlink ref="AF28" r:id="rId5" xr:uid="{FF3848FD-37EA-F64C-BBB3-71A5A0ECC76E}"/>
    <hyperlink ref="AF29" r:id="rId6" xr:uid="{3F2A317E-E49A-4443-8DE1-2A39BB13005B}"/>
    <hyperlink ref="AF31" r:id="rId7" xr:uid="{5909659D-78E9-174F-94D0-80C41671A6F1}"/>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75B80-F19C-5B4B-A274-8BD509DDFAAC}">
  <dimension ref="A1:AW408"/>
  <sheetViews>
    <sheetView zoomScale="80" zoomScaleNormal="80" workbookViewId="0">
      <selection activeCell="K41" sqref="K41"/>
    </sheetView>
  </sheetViews>
  <sheetFormatPr defaultColWidth="10.796875" defaultRowHeight="15.6"/>
  <cols>
    <col min="1" max="1" width="6.1484375" customWidth="1"/>
    <col min="2" max="2" width="7.1484375" style="294" customWidth="1"/>
    <col min="3" max="3" width="62" customWidth="1"/>
    <col min="4" max="4" width="10.84765625" style="294"/>
    <col min="5" max="5" width="13.5" style="37" bestFit="1" customWidth="1"/>
    <col min="6" max="6" width="17.34765625" customWidth="1"/>
    <col min="7" max="7" width="7.6484375" customWidth="1"/>
    <col min="12" max="12" width="5.84765625" customWidth="1"/>
    <col min="13" max="13" width="63.34765625" customWidth="1"/>
    <col min="14" max="14" width="3.1484375" customWidth="1"/>
    <col min="25" max="25" width="18.6484375" customWidth="1"/>
  </cols>
  <sheetData>
    <row r="1" spans="1:49" ht="15.9">
      <c r="A1" s="314"/>
      <c r="B1" s="315"/>
      <c r="C1" s="316"/>
      <c r="D1" s="315"/>
      <c r="E1" s="317"/>
      <c r="F1" s="316"/>
      <c r="G1" s="316"/>
      <c r="H1" s="318"/>
      <c r="I1" s="318"/>
      <c r="J1" s="318"/>
      <c r="K1" s="318"/>
      <c r="L1" s="318"/>
      <c r="M1" s="318"/>
      <c r="N1" s="318"/>
      <c r="O1" s="318"/>
      <c r="P1" s="318"/>
      <c r="Q1" s="318"/>
      <c r="R1" s="318"/>
      <c r="S1" s="319"/>
      <c r="T1" s="288"/>
      <c r="U1" s="288"/>
      <c r="V1" s="288"/>
      <c r="W1" s="288"/>
      <c r="X1" s="288"/>
      <c r="Y1" s="288"/>
      <c r="Z1" s="288"/>
      <c r="AA1" s="288"/>
      <c r="AB1" s="288"/>
      <c r="AC1" s="288"/>
      <c r="AD1" s="288"/>
      <c r="AE1" s="288"/>
      <c r="AF1" s="288"/>
      <c r="AG1" s="288"/>
      <c r="AH1" s="288"/>
      <c r="AI1" s="288"/>
      <c r="AJ1" s="288"/>
      <c r="AK1" s="288"/>
      <c r="AL1" s="288"/>
      <c r="AM1" s="288"/>
      <c r="AN1" s="288"/>
      <c r="AO1" s="288"/>
      <c r="AP1" s="288"/>
      <c r="AQ1" s="288"/>
      <c r="AR1" s="288"/>
      <c r="AS1" s="288"/>
      <c r="AT1" s="288"/>
      <c r="AU1" s="288"/>
      <c r="AV1" s="288"/>
      <c r="AW1" s="288"/>
    </row>
    <row r="2" spans="1:49" ht="49" customHeight="1">
      <c r="A2" s="320"/>
      <c r="B2" s="321"/>
      <c r="C2" s="1259" t="s">
        <v>1131</v>
      </c>
      <c r="D2" s="1259"/>
      <c r="E2" s="1259"/>
      <c r="F2" s="322"/>
      <c r="G2" s="322"/>
      <c r="H2" s="288"/>
      <c r="I2" s="288"/>
      <c r="J2" s="288"/>
      <c r="K2" s="288"/>
      <c r="L2" s="288"/>
      <c r="M2" s="288"/>
      <c r="N2" s="288"/>
      <c r="O2" s="288"/>
      <c r="P2" s="288"/>
      <c r="Q2" s="288"/>
      <c r="R2" s="288"/>
      <c r="S2" s="323"/>
      <c r="T2" s="288"/>
      <c r="U2" s="288"/>
      <c r="V2" s="288"/>
      <c r="W2" s="288"/>
      <c r="X2" s="288"/>
      <c r="Y2" s="288"/>
      <c r="Z2" s="288"/>
      <c r="AA2" s="288"/>
      <c r="AB2" s="288"/>
      <c r="AC2" s="288"/>
      <c r="AD2" s="288"/>
      <c r="AE2" s="288"/>
      <c r="AF2" s="288"/>
      <c r="AG2" s="288"/>
      <c r="AH2" s="288"/>
      <c r="AI2" s="288"/>
      <c r="AJ2" s="288"/>
      <c r="AK2" s="288"/>
      <c r="AL2" s="288"/>
      <c r="AM2" s="288"/>
      <c r="AN2" s="288"/>
      <c r="AO2" s="288"/>
      <c r="AP2" s="288"/>
      <c r="AQ2" s="288"/>
      <c r="AR2" s="288"/>
      <c r="AS2" s="288"/>
      <c r="AT2" s="288"/>
      <c r="AU2" s="288"/>
      <c r="AV2" s="288"/>
      <c r="AW2" s="288"/>
    </row>
    <row r="3" spans="1:49" ht="53.05" customHeight="1" thickBot="1">
      <c r="A3" s="320"/>
      <c r="B3" s="321"/>
      <c r="C3" s="322"/>
      <c r="D3" s="321"/>
      <c r="E3" s="324"/>
      <c r="F3" s="322"/>
      <c r="G3" s="322"/>
      <c r="H3" s="288"/>
      <c r="I3" s="288"/>
      <c r="J3" s="288"/>
      <c r="K3" s="288"/>
      <c r="L3" s="288"/>
      <c r="M3" s="288"/>
      <c r="N3" s="288"/>
      <c r="O3" s="288"/>
      <c r="P3" s="288"/>
      <c r="Q3" s="288"/>
      <c r="R3" s="288"/>
      <c r="S3" s="323"/>
      <c r="T3" s="288"/>
      <c r="U3" s="288"/>
      <c r="V3" s="288"/>
      <c r="W3" s="288"/>
      <c r="X3" s="288"/>
      <c r="Y3" s="288"/>
      <c r="Z3" s="288"/>
      <c r="AA3" s="288"/>
      <c r="AB3" s="288"/>
      <c r="AC3" s="288"/>
      <c r="AD3" s="288"/>
      <c r="AE3" s="288"/>
      <c r="AF3" s="288"/>
      <c r="AG3" s="288"/>
      <c r="AH3" s="288"/>
      <c r="AI3" s="288"/>
      <c r="AJ3" s="288"/>
      <c r="AK3" s="288"/>
      <c r="AL3" s="288"/>
      <c r="AM3" s="288"/>
      <c r="AN3" s="288"/>
      <c r="AO3" s="288"/>
      <c r="AP3" s="288"/>
      <c r="AQ3" s="288"/>
      <c r="AR3" s="288"/>
      <c r="AS3" s="288"/>
      <c r="AT3" s="288"/>
      <c r="AU3" s="288"/>
      <c r="AV3" s="288"/>
      <c r="AW3" s="288"/>
    </row>
    <row r="4" spans="1:49" s="293" customFormat="1" ht="54" customHeight="1">
      <c r="A4" s="325"/>
      <c r="B4" s="326" t="s">
        <v>1069</v>
      </c>
      <c r="C4" s="327" t="s">
        <v>1070</v>
      </c>
      <c r="D4" s="328" t="s">
        <v>1071</v>
      </c>
      <c r="E4" s="328" t="s">
        <v>1098</v>
      </c>
      <c r="F4" s="329" t="s">
        <v>1082</v>
      </c>
      <c r="G4" s="292"/>
      <c r="H4" s="292"/>
      <c r="I4" s="292"/>
      <c r="J4" s="292"/>
      <c r="K4" s="292"/>
      <c r="L4" s="292"/>
      <c r="M4" s="292"/>
      <c r="N4" s="292"/>
      <c r="O4" s="292"/>
      <c r="P4" s="292"/>
      <c r="Q4" s="292"/>
      <c r="R4" s="292"/>
      <c r="S4" s="330"/>
      <c r="T4" s="292"/>
      <c r="U4" s="292"/>
      <c r="V4" s="292"/>
      <c r="W4" s="292"/>
      <c r="X4" s="292"/>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row>
    <row r="5" spans="1:49" ht="9" customHeight="1">
      <c r="A5" s="320"/>
      <c r="B5" s="331"/>
      <c r="C5" s="332"/>
      <c r="D5" s="333"/>
      <c r="E5" s="334"/>
      <c r="F5" s="335"/>
      <c r="G5" s="322"/>
      <c r="H5" s="288"/>
      <c r="I5" s="288"/>
      <c r="J5" s="288"/>
      <c r="K5" s="288"/>
      <c r="L5" s="288"/>
      <c r="M5" s="288"/>
      <c r="N5" s="288"/>
      <c r="O5" s="288"/>
      <c r="P5" s="288"/>
      <c r="Q5" s="288"/>
      <c r="R5" s="288"/>
      <c r="S5" s="323"/>
      <c r="T5" s="288"/>
      <c r="U5" s="288"/>
      <c r="V5" s="288"/>
      <c r="W5" s="288"/>
      <c r="X5" s="288"/>
      <c r="Y5" s="288"/>
      <c r="Z5" s="288"/>
      <c r="AA5" s="288"/>
      <c r="AB5" s="288"/>
      <c r="AC5" s="288"/>
      <c r="AD5" s="288"/>
      <c r="AE5" s="288"/>
      <c r="AF5" s="288"/>
      <c r="AG5" s="288"/>
      <c r="AH5" s="288"/>
      <c r="AI5" s="288"/>
      <c r="AJ5" s="288"/>
      <c r="AK5" s="288"/>
      <c r="AL5" s="288"/>
      <c r="AM5" s="288"/>
      <c r="AN5" s="288"/>
      <c r="AO5" s="288"/>
      <c r="AP5" s="288"/>
      <c r="AQ5" s="288"/>
      <c r="AR5" s="288"/>
      <c r="AS5" s="288"/>
      <c r="AT5" s="288"/>
      <c r="AU5" s="288"/>
      <c r="AV5" s="288"/>
      <c r="AW5" s="288"/>
    </row>
    <row r="6" spans="1:49" ht="19" customHeight="1">
      <c r="A6" s="320"/>
      <c r="B6" s="336">
        <v>1</v>
      </c>
      <c r="C6" s="337" t="s">
        <v>1072</v>
      </c>
      <c r="D6" s="338" t="s">
        <v>593</v>
      </c>
      <c r="E6" s="339" t="s">
        <v>1075</v>
      </c>
      <c r="F6" s="340" t="s">
        <v>1083</v>
      </c>
      <c r="G6" s="322"/>
      <c r="H6" s="288"/>
      <c r="I6" s="288"/>
      <c r="J6" s="288"/>
      <c r="K6" s="288"/>
      <c r="L6" s="288"/>
      <c r="M6" s="288"/>
      <c r="N6" s="288"/>
      <c r="O6" s="288"/>
      <c r="P6" s="288"/>
      <c r="Q6" s="288"/>
      <c r="R6" s="288"/>
      <c r="S6" s="323"/>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row>
    <row r="7" spans="1:49" ht="19" customHeight="1">
      <c r="A7" s="320"/>
      <c r="B7" s="336">
        <v>2</v>
      </c>
      <c r="C7" s="337" t="s">
        <v>1074</v>
      </c>
      <c r="D7" s="338" t="s">
        <v>593</v>
      </c>
      <c r="E7" s="339" t="s">
        <v>1076</v>
      </c>
      <c r="F7" s="340" t="s">
        <v>1126</v>
      </c>
      <c r="G7" s="322"/>
      <c r="H7" s="288"/>
      <c r="I7" s="288"/>
      <c r="J7" s="288"/>
      <c r="K7" s="288"/>
      <c r="L7" s="288"/>
      <c r="M7" s="288"/>
      <c r="N7" s="288"/>
      <c r="O7" s="288"/>
      <c r="P7" s="288"/>
      <c r="Q7" s="288"/>
      <c r="R7" s="288"/>
      <c r="S7" s="323"/>
      <c r="T7" s="288"/>
      <c r="U7" s="288"/>
      <c r="V7" s="288"/>
      <c r="W7" s="288"/>
      <c r="X7" s="288"/>
      <c r="Y7" s="288"/>
      <c r="Z7" s="288"/>
      <c r="AA7" s="288"/>
      <c r="AB7" s="288"/>
      <c r="AC7" s="288"/>
      <c r="AD7" s="288"/>
      <c r="AE7" s="288"/>
      <c r="AF7" s="288"/>
      <c r="AG7" s="288"/>
      <c r="AH7" s="288"/>
      <c r="AI7" s="288"/>
      <c r="AJ7" s="288"/>
      <c r="AK7" s="288"/>
      <c r="AL7" s="288"/>
      <c r="AM7" s="288"/>
      <c r="AN7" s="288"/>
      <c r="AO7" s="288"/>
      <c r="AP7" s="288"/>
      <c r="AQ7" s="288"/>
      <c r="AR7" s="288"/>
      <c r="AS7" s="288"/>
    </row>
    <row r="8" spans="1:49" ht="19" customHeight="1">
      <c r="A8" s="320"/>
      <c r="B8" s="336">
        <v>3</v>
      </c>
      <c r="C8" s="337" t="s">
        <v>1073</v>
      </c>
      <c r="D8" s="338" t="s">
        <v>593</v>
      </c>
      <c r="E8" s="339" t="s">
        <v>1077</v>
      </c>
      <c r="F8" s="340" t="s">
        <v>1084</v>
      </c>
      <c r="G8" s="322"/>
      <c r="H8" s="288"/>
      <c r="I8" s="288"/>
      <c r="J8" s="288"/>
      <c r="K8" s="288"/>
      <c r="L8" s="288"/>
      <c r="M8" s="288"/>
      <c r="N8" s="288"/>
      <c r="O8" s="288"/>
      <c r="P8" s="288"/>
      <c r="Q8" s="288"/>
      <c r="R8" s="288"/>
      <c r="S8" s="323"/>
      <c r="T8" s="288"/>
      <c r="U8" s="288"/>
      <c r="V8" s="288"/>
      <c r="W8" s="288"/>
      <c r="X8" s="288"/>
      <c r="Y8" s="288"/>
      <c r="Z8" s="288"/>
      <c r="AA8" s="288"/>
      <c r="AB8" s="288"/>
      <c r="AC8" s="288"/>
      <c r="AD8" s="288"/>
      <c r="AE8" s="288"/>
      <c r="AF8" s="288"/>
      <c r="AG8" s="288"/>
      <c r="AH8" s="288"/>
      <c r="AI8" s="288"/>
      <c r="AJ8" s="288"/>
      <c r="AK8" s="288"/>
      <c r="AL8" s="288"/>
      <c r="AM8" s="288"/>
      <c r="AN8" s="288"/>
      <c r="AO8" s="288"/>
      <c r="AP8" s="288"/>
      <c r="AQ8" s="288"/>
      <c r="AR8" s="288"/>
      <c r="AS8" s="288"/>
    </row>
    <row r="9" spans="1:49" ht="19" customHeight="1">
      <c r="A9" s="320"/>
      <c r="B9" s="336">
        <v>4</v>
      </c>
      <c r="C9" s="337" t="s">
        <v>1079</v>
      </c>
      <c r="D9" s="338" t="s">
        <v>593</v>
      </c>
      <c r="E9" s="339" t="s">
        <v>1080</v>
      </c>
      <c r="F9" s="340" t="s">
        <v>1086</v>
      </c>
      <c r="G9" s="322"/>
      <c r="H9" s="288"/>
      <c r="I9" s="288"/>
      <c r="J9" s="288"/>
      <c r="K9" s="288"/>
      <c r="L9" s="288"/>
      <c r="M9" s="288"/>
      <c r="N9" s="288"/>
      <c r="O9" s="288"/>
      <c r="P9" s="288"/>
      <c r="Q9" s="288"/>
      <c r="R9" s="288"/>
      <c r="S9" s="323"/>
      <c r="T9" s="288"/>
      <c r="U9" s="288"/>
      <c r="V9" s="288"/>
      <c r="W9" s="288"/>
      <c r="X9" s="288"/>
      <c r="Y9" s="288"/>
      <c r="Z9" s="288"/>
      <c r="AA9" s="288"/>
      <c r="AB9" s="288"/>
      <c r="AC9" s="288"/>
      <c r="AD9" s="288"/>
      <c r="AE9" s="288"/>
      <c r="AF9" s="288"/>
      <c r="AG9" s="288"/>
      <c r="AH9" s="288"/>
      <c r="AI9" s="288"/>
      <c r="AJ9" s="288"/>
      <c r="AK9" s="288"/>
      <c r="AL9" s="288"/>
      <c r="AM9" s="288"/>
      <c r="AN9" s="288"/>
      <c r="AO9" s="288"/>
      <c r="AP9" s="288"/>
      <c r="AQ9" s="288"/>
      <c r="AR9" s="288"/>
      <c r="AS9" s="288"/>
    </row>
    <row r="10" spans="1:49" ht="19" customHeight="1">
      <c r="A10" s="320"/>
      <c r="B10" s="336">
        <v>5</v>
      </c>
      <c r="C10" s="337" t="s">
        <v>1088</v>
      </c>
      <c r="D10" s="338" t="s">
        <v>593</v>
      </c>
      <c r="E10" s="339" t="s">
        <v>1090</v>
      </c>
      <c r="F10" s="340" t="s">
        <v>1089</v>
      </c>
      <c r="G10" s="322"/>
      <c r="H10" s="288"/>
      <c r="I10" s="288"/>
      <c r="J10" s="288"/>
      <c r="K10" s="288"/>
      <c r="L10" s="288"/>
      <c r="M10" s="288"/>
      <c r="N10" s="288"/>
      <c r="O10" s="288"/>
      <c r="P10" s="288"/>
      <c r="Q10" s="288"/>
      <c r="R10" s="288"/>
      <c r="S10" s="323"/>
      <c r="T10" s="288"/>
      <c r="U10" s="288"/>
      <c r="V10" s="288"/>
      <c r="W10" s="288"/>
      <c r="X10" s="288"/>
      <c r="Y10" s="288"/>
      <c r="Z10" s="288"/>
      <c r="AA10" s="288"/>
      <c r="AB10" s="288"/>
      <c r="AC10" s="288"/>
      <c r="AD10" s="288"/>
      <c r="AE10" s="288"/>
      <c r="AF10" s="288"/>
      <c r="AG10" s="288"/>
      <c r="AH10" s="288"/>
      <c r="AI10" s="288"/>
      <c r="AJ10" s="288"/>
      <c r="AK10" s="288"/>
      <c r="AL10" s="288"/>
      <c r="AM10" s="288"/>
      <c r="AN10" s="288"/>
      <c r="AO10" s="288"/>
      <c r="AP10" s="288"/>
      <c r="AQ10" s="288"/>
      <c r="AR10" s="288"/>
      <c r="AS10" s="288"/>
    </row>
    <row r="11" spans="1:49" ht="19" customHeight="1">
      <c r="A11" s="320"/>
      <c r="B11" s="336">
        <v>6</v>
      </c>
      <c r="C11" s="337" t="s">
        <v>1561</v>
      </c>
      <c r="D11" s="338" t="s">
        <v>593</v>
      </c>
      <c r="E11" s="339" t="s">
        <v>1094</v>
      </c>
      <c r="F11" s="340" t="s">
        <v>1560</v>
      </c>
      <c r="G11" s="322"/>
      <c r="H11" s="288"/>
      <c r="I11" s="288"/>
      <c r="J11" s="288"/>
      <c r="K11" s="288"/>
      <c r="L11" s="288"/>
      <c r="M11" s="288"/>
      <c r="N11" s="288"/>
      <c r="O11" s="288"/>
      <c r="P11" s="288"/>
      <c r="Q11" s="288"/>
      <c r="R11" s="288"/>
      <c r="S11" s="323"/>
      <c r="T11" s="288"/>
      <c r="U11" s="288"/>
      <c r="V11" s="288"/>
      <c r="W11" s="288"/>
      <c r="X11" s="288"/>
      <c r="Y11" s="288"/>
      <c r="Z11" s="288"/>
      <c r="AA11" s="288"/>
      <c r="AB11" s="288"/>
      <c r="AC11" s="288"/>
      <c r="AD11" s="288"/>
      <c r="AE11" s="288"/>
      <c r="AF11" s="288"/>
      <c r="AG11" s="288"/>
      <c r="AH11" s="288"/>
      <c r="AI11" s="288"/>
      <c r="AJ11" s="288"/>
      <c r="AK11" s="288"/>
      <c r="AL11" s="288"/>
      <c r="AM11" s="288"/>
      <c r="AN11" s="288"/>
      <c r="AO11" s="288"/>
      <c r="AP11" s="288"/>
      <c r="AQ11" s="288"/>
      <c r="AR11" s="288"/>
      <c r="AS11" s="288"/>
    </row>
    <row r="12" spans="1:49" ht="19" customHeight="1">
      <c r="A12" s="320"/>
      <c r="B12" s="336">
        <v>7</v>
      </c>
      <c r="C12" s="337" t="s">
        <v>1092</v>
      </c>
      <c r="D12" s="338" t="s">
        <v>593</v>
      </c>
      <c r="E12" s="339" t="s">
        <v>1095</v>
      </c>
      <c r="F12" s="340" t="s">
        <v>1096</v>
      </c>
      <c r="G12" s="322"/>
      <c r="H12" s="288"/>
      <c r="I12" s="288"/>
      <c r="J12" s="288"/>
      <c r="K12" s="288"/>
      <c r="L12" s="288"/>
      <c r="M12" s="288"/>
      <c r="N12" s="288"/>
      <c r="O12" s="288"/>
      <c r="P12" s="288"/>
      <c r="Q12" s="288"/>
      <c r="R12" s="288"/>
      <c r="S12" s="323"/>
      <c r="T12" s="288"/>
      <c r="U12" s="288"/>
      <c r="V12" s="288"/>
      <c r="W12" s="288"/>
      <c r="X12" s="288"/>
      <c r="Y12" s="288"/>
      <c r="Z12" s="288"/>
      <c r="AA12" s="288"/>
      <c r="AB12" s="288"/>
      <c r="AC12" s="288"/>
      <c r="AD12" s="288"/>
      <c r="AE12" s="288"/>
      <c r="AF12" s="288"/>
      <c r="AG12" s="288"/>
      <c r="AH12" s="288"/>
      <c r="AI12" s="288"/>
      <c r="AJ12" s="288"/>
      <c r="AK12" s="288"/>
      <c r="AL12" s="288"/>
      <c r="AM12" s="288"/>
      <c r="AN12" s="288"/>
      <c r="AO12" s="288"/>
      <c r="AP12" s="288"/>
      <c r="AQ12" s="288"/>
      <c r="AR12" s="288"/>
      <c r="AS12" s="288"/>
    </row>
    <row r="13" spans="1:49" ht="19" customHeight="1">
      <c r="A13" s="320"/>
      <c r="B13" s="336">
        <v>8</v>
      </c>
      <c r="C13" s="337" t="s">
        <v>1093</v>
      </c>
      <c r="D13" s="338" t="s">
        <v>593</v>
      </c>
      <c r="E13" s="339" t="s">
        <v>1127</v>
      </c>
      <c r="F13" s="340" t="s">
        <v>1097</v>
      </c>
      <c r="G13" s="322"/>
      <c r="H13" s="288"/>
      <c r="I13" s="288"/>
      <c r="J13" s="288"/>
      <c r="K13" s="288"/>
      <c r="L13" s="288"/>
      <c r="M13" s="288"/>
      <c r="N13" s="288"/>
      <c r="O13" s="288"/>
      <c r="P13" s="288"/>
      <c r="Q13" s="288"/>
      <c r="R13" s="288"/>
      <c r="S13" s="323"/>
      <c r="T13" s="288"/>
      <c r="U13" s="288"/>
      <c r="V13" s="288"/>
      <c r="W13" s="288"/>
      <c r="X13" s="288"/>
      <c r="Y13" s="288"/>
      <c r="Z13" s="288"/>
      <c r="AA13" s="288"/>
      <c r="AB13" s="288"/>
      <c r="AC13" s="288"/>
      <c r="AD13" s="288"/>
      <c r="AE13" s="288"/>
      <c r="AF13" s="288"/>
      <c r="AG13" s="288"/>
      <c r="AH13" s="288"/>
      <c r="AI13" s="288"/>
      <c r="AJ13" s="288"/>
      <c r="AK13" s="288"/>
      <c r="AL13" s="288"/>
      <c r="AM13" s="288"/>
      <c r="AN13" s="288"/>
      <c r="AO13" s="288"/>
      <c r="AP13" s="288"/>
      <c r="AQ13" s="288"/>
      <c r="AR13" s="288"/>
      <c r="AS13" s="288"/>
    </row>
    <row r="14" spans="1:49" ht="19" customHeight="1">
      <c r="A14" s="320"/>
      <c r="B14" s="336">
        <v>9</v>
      </c>
      <c r="C14" s="337" t="s">
        <v>1078</v>
      </c>
      <c r="D14" s="338" t="s">
        <v>795</v>
      </c>
      <c r="E14" s="339"/>
      <c r="F14" s="340" t="s">
        <v>1085</v>
      </c>
      <c r="G14" s="322"/>
      <c r="H14" s="288"/>
      <c r="I14" s="288"/>
      <c r="J14" s="288"/>
      <c r="K14" s="288"/>
      <c r="L14" s="288"/>
      <c r="M14" s="288"/>
      <c r="N14" s="288"/>
      <c r="O14" s="288"/>
      <c r="P14" s="288"/>
      <c r="Q14" s="288"/>
      <c r="R14" s="288"/>
      <c r="S14" s="323"/>
      <c r="T14" s="288"/>
      <c r="U14" s="288"/>
      <c r="V14" s="288"/>
      <c r="W14" s="288"/>
      <c r="X14" s="288"/>
      <c r="Y14" s="288"/>
      <c r="Z14" s="288"/>
      <c r="AA14" s="288"/>
      <c r="AB14" s="288"/>
      <c r="AC14" s="288"/>
      <c r="AD14" s="288"/>
      <c r="AE14" s="288"/>
      <c r="AF14" s="288"/>
      <c r="AG14" s="288"/>
      <c r="AH14" s="288"/>
      <c r="AI14" s="288"/>
      <c r="AJ14" s="288"/>
      <c r="AK14" s="288"/>
      <c r="AL14" s="288"/>
      <c r="AM14" s="288"/>
      <c r="AN14" s="288"/>
      <c r="AO14" s="288"/>
      <c r="AP14" s="288"/>
      <c r="AQ14" s="288"/>
      <c r="AR14" s="288"/>
      <c r="AS14" s="288"/>
    </row>
    <row r="15" spans="1:49" ht="19" customHeight="1">
      <c r="A15" s="320"/>
      <c r="B15" s="336">
        <v>10</v>
      </c>
      <c r="C15" s="337" t="s">
        <v>1099</v>
      </c>
      <c r="D15" s="338" t="s">
        <v>593</v>
      </c>
      <c r="E15" s="339"/>
      <c r="F15" s="340" t="s">
        <v>1101</v>
      </c>
      <c r="G15" s="322"/>
      <c r="H15" s="288"/>
      <c r="I15" s="288"/>
      <c r="J15" s="288"/>
      <c r="K15" s="288"/>
      <c r="L15" s="288"/>
      <c r="M15" s="288"/>
      <c r="N15" s="288"/>
      <c r="O15" s="288"/>
      <c r="P15" s="288"/>
      <c r="Q15" s="288"/>
      <c r="R15" s="288"/>
      <c r="S15" s="323"/>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row>
    <row r="16" spans="1:49" ht="19" customHeight="1">
      <c r="A16" s="320"/>
      <c r="B16" s="336">
        <v>11</v>
      </c>
      <c r="C16" s="337" t="s">
        <v>1100</v>
      </c>
      <c r="D16" s="338" t="s">
        <v>593</v>
      </c>
      <c r="E16" s="339"/>
      <c r="F16" s="340" t="s">
        <v>1102</v>
      </c>
      <c r="G16" s="322"/>
      <c r="H16" s="288"/>
      <c r="I16" s="288"/>
      <c r="J16" s="288"/>
      <c r="K16" s="288"/>
      <c r="L16" s="288"/>
      <c r="M16" s="288"/>
      <c r="N16" s="288"/>
      <c r="O16" s="288"/>
      <c r="P16" s="288"/>
      <c r="Q16" s="288"/>
      <c r="R16" s="288"/>
      <c r="S16" s="323"/>
      <c r="T16" s="288"/>
      <c r="U16" s="288"/>
      <c r="V16" s="288"/>
      <c r="W16" s="288"/>
      <c r="X16" s="288"/>
      <c r="Y16" s="288"/>
      <c r="Z16" s="288"/>
      <c r="AA16" s="288"/>
      <c r="AB16" s="288"/>
      <c r="AC16" s="288"/>
      <c r="AD16" s="288"/>
      <c r="AE16" s="288"/>
      <c r="AF16" s="288"/>
      <c r="AG16" s="288"/>
      <c r="AH16" s="288"/>
      <c r="AI16" s="288"/>
      <c r="AJ16" s="288"/>
      <c r="AK16" s="288"/>
      <c r="AL16" s="288"/>
      <c r="AM16" s="288"/>
      <c r="AN16" s="288"/>
      <c r="AO16" s="288"/>
      <c r="AP16" s="288"/>
      <c r="AQ16" s="288"/>
      <c r="AR16" s="288"/>
      <c r="AS16" s="288"/>
    </row>
    <row r="17" spans="1:45" ht="19" customHeight="1">
      <c r="A17" s="320"/>
      <c r="B17" s="336">
        <v>12</v>
      </c>
      <c r="C17" s="337" t="s">
        <v>1091</v>
      </c>
      <c r="D17" s="338" t="s">
        <v>1428</v>
      </c>
      <c r="E17" s="339" t="s">
        <v>1081</v>
      </c>
      <c r="F17" s="340" t="s">
        <v>1087</v>
      </c>
      <c r="G17" s="322"/>
      <c r="H17" s="288"/>
      <c r="I17" s="288"/>
      <c r="J17" s="288"/>
      <c r="K17" s="288"/>
      <c r="L17" s="288"/>
      <c r="M17" s="288"/>
      <c r="N17" s="288"/>
      <c r="O17" s="288"/>
      <c r="P17" s="288"/>
      <c r="Q17" s="288"/>
      <c r="R17" s="288"/>
      <c r="S17" s="323"/>
      <c r="T17" s="288"/>
      <c r="U17" s="288"/>
      <c r="V17" s="288"/>
      <c r="W17" s="288"/>
      <c r="X17" s="288"/>
      <c r="Y17" s="288"/>
      <c r="Z17" s="288"/>
      <c r="AA17" s="288"/>
      <c r="AB17" s="288"/>
      <c r="AC17" s="288"/>
      <c r="AD17" s="288"/>
      <c r="AE17" s="288"/>
      <c r="AF17" s="288"/>
      <c r="AG17" s="288"/>
      <c r="AH17" s="288"/>
      <c r="AI17" s="288"/>
      <c r="AJ17" s="288"/>
      <c r="AK17" s="288"/>
      <c r="AL17" s="288"/>
      <c r="AM17" s="288"/>
      <c r="AN17" s="288"/>
      <c r="AO17" s="288"/>
      <c r="AP17" s="288"/>
      <c r="AQ17" s="288"/>
      <c r="AR17" s="288"/>
      <c r="AS17" s="288"/>
    </row>
    <row r="18" spans="1:45" ht="19" customHeight="1">
      <c r="A18" s="320"/>
      <c r="B18" s="336">
        <v>13</v>
      </c>
      <c r="C18" s="337" t="s">
        <v>1104</v>
      </c>
      <c r="D18" s="338" t="s">
        <v>795</v>
      </c>
      <c r="E18" s="341"/>
      <c r="F18" s="340" t="s">
        <v>1103</v>
      </c>
      <c r="G18" s="322"/>
      <c r="H18" s="288"/>
      <c r="I18" s="288"/>
      <c r="J18" s="288"/>
      <c r="K18" s="288"/>
      <c r="L18" s="288"/>
      <c r="M18" s="288"/>
      <c r="N18" s="288"/>
      <c r="O18" s="288"/>
      <c r="P18" s="288"/>
      <c r="Q18" s="288"/>
      <c r="R18" s="288"/>
      <c r="S18" s="323"/>
      <c r="T18" s="288"/>
      <c r="U18" s="288"/>
      <c r="V18" s="288"/>
      <c r="W18" s="288"/>
      <c r="X18" s="288"/>
      <c r="Y18" s="288"/>
      <c r="Z18" s="288"/>
      <c r="AA18" s="288"/>
      <c r="AB18" s="288"/>
      <c r="AC18" s="288"/>
      <c r="AD18" s="288"/>
      <c r="AE18" s="288"/>
      <c r="AF18" s="288"/>
      <c r="AG18" s="288"/>
      <c r="AH18" s="288"/>
      <c r="AI18" s="288"/>
      <c r="AJ18" s="288"/>
      <c r="AK18" s="288"/>
      <c r="AL18" s="288"/>
      <c r="AM18" s="288"/>
      <c r="AN18" s="288"/>
      <c r="AO18" s="288"/>
      <c r="AP18" s="288"/>
      <c r="AQ18" s="288"/>
      <c r="AR18" s="288"/>
      <c r="AS18" s="288"/>
    </row>
    <row r="19" spans="1:45" ht="19" customHeight="1">
      <c r="A19" s="320"/>
      <c r="B19" s="336">
        <v>14</v>
      </c>
      <c r="C19" s="337" t="s">
        <v>1106</v>
      </c>
      <c r="D19" s="338" t="s">
        <v>795</v>
      </c>
      <c r="E19" s="339" t="s">
        <v>1130</v>
      </c>
      <c r="F19" s="340" t="s">
        <v>1105</v>
      </c>
      <c r="G19" s="322"/>
      <c r="H19" s="288"/>
      <c r="I19" s="288"/>
      <c r="J19" s="288"/>
      <c r="K19" s="288"/>
      <c r="L19" s="288"/>
      <c r="M19" s="288"/>
      <c r="N19" s="288"/>
      <c r="O19" s="288"/>
      <c r="P19" s="288"/>
      <c r="Q19" s="288"/>
      <c r="R19" s="288"/>
      <c r="S19" s="323"/>
      <c r="T19" s="288"/>
      <c r="U19" s="288"/>
      <c r="V19" s="288"/>
      <c r="W19" s="288"/>
      <c r="X19" s="288"/>
      <c r="Y19" s="288"/>
      <c r="Z19" s="288"/>
      <c r="AA19" s="288"/>
      <c r="AB19" s="288"/>
      <c r="AC19" s="288"/>
      <c r="AD19" s="288"/>
      <c r="AE19" s="288"/>
      <c r="AF19" s="288"/>
      <c r="AG19" s="288"/>
      <c r="AH19" s="288"/>
      <c r="AI19" s="288"/>
      <c r="AJ19" s="288"/>
      <c r="AK19" s="288"/>
      <c r="AL19" s="288"/>
      <c r="AM19" s="288"/>
      <c r="AN19" s="288"/>
      <c r="AO19" s="288"/>
      <c r="AP19" s="288"/>
      <c r="AQ19" s="288"/>
      <c r="AR19" s="288"/>
      <c r="AS19" s="288"/>
    </row>
    <row r="20" spans="1:45" ht="16" customHeight="1" thickBot="1">
      <c r="A20" s="320"/>
      <c r="B20" s="342"/>
      <c r="C20" s="343"/>
      <c r="D20" s="344"/>
      <c r="E20" s="345"/>
      <c r="F20" s="346"/>
      <c r="G20" s="322"/>
      <c r="H20" s="288"/>
      <c r="I20" s="288"/>
      <c r="J20" s="288"/>
      <c r="K20" s="288"/>
      <c r="L20" s="288"/>
      <c r="M20" s="288"/>
      <c r="N20" s="288"/>
      <c r="O20" s="288"/>
      <c r="P20" s="288"/>
      <c r="Q20" s="288"/>
      <c r="R20" s="288"/>
      <c r="S20" s="323"/>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row>
    <row r="21" spans="1:45" ht="15.9">
      <c r="A21" s="320"/>
      <c r="B21" s="321"/>
      <c r="C21" s="322"/>
      <c r="D21" s="321"/>
      <c r="E21" s="324"/>
      <c r="F21" s="322"/>
      <c r="G21" s="322"/>
      <c r="H21" s="288"/>
      <c r="I21" s="288"/>
      <c r="J21" s="288"/>
      <c r="K21" s="288"/>
      <c r="L21" s="288"/>
      <c r="M21" s="288"/>
      <c r="N21" s="288"/>
      <c r="O21" s="288"/>
      <c r="P21" s="288"/>
      <c r="Q21" s="288"/>
      <c r="R21" s="288"/>
      <c r="S21" s="323"/>
      <c r="T21" s="288"/>
      <c r="U21" s="288"/>
      <c r="V21" s="288"/>
      <c r="W21" s="288"/>
      <c r="X21" s="288"/>
      <c r="Y21" s="288"/>
      <c r="Z21" s="288"/>
      <c r="AA21" s="288"/>
      <c r="AB21" s="288"/>
      <c r="AC21" s="288"/>
      <c r="AD21" s="288"/>
      <c r="AE21" s="288"/>
      <c r="AF21" s="288"/>
      <c r="AG21" s="288"/>
      <c r="AH21" s="288"/>
      <c r="AI21" s="288"/>
      <c r="AJ21" s="288"/>
      <c r="AK21" s="288"/>
      <c r="AL21" s="288"/>
      <c r="AM21" s="288"/>
      <c r="AN21" s="288"/>
      <c r="AO21" s="288"/>
      <c r="AP21" s="288"/>
      <c r="AQ21" s="288"/>
      <c r="AR21" s="288"/>
      <c r="AS21" s="288"/>
    </row>
    <row r="22" spans="1:45" ht="15.9">
      <c r="A22" s="320"/>
      <c r="B22" s="321"/>
      <c r="C22" s="322"/>
      <c r="D22" s="321"/>
      <c r="E22" s="324"/>
      <c r="F22" s="322"/>
      <c r="G22" s="322"/>
      <c r="H22" s="288"/>
      <c r="I22" s="288"/>
      <c r="J22" s="288"/>
      <c r="K22" s="288"/>
      <c r="L22" s="288"/>
      <c r="M22" s="288"/>
      <c r="N22" s="288"/>
      <c r="O22" s="288"/>
      <c r="P22" s="288"/>
      <c r="Q22" s="288"/>
      <c r="R22" s="288"/>
      <c r="S22" s="323"/>
      <c r="T22" s="288"/>
      <c r="U22" s="288"/>
      <c r="V22" s="288"/>
      <c r="W22" s="288"/>
      <c r="X22" s="288"/>
      <c r="Y22" s="288"/>
      <c r="Z22" s="288"/>
      <c r="AA22" s="288"/>
      <c r="AB22" s="288"/>
      <c r="AC22" s="288"/>
      <c r="AD22" s="288"/>
      <c r="AE22" s="288"/>
      <c r="AF22" s="288"/>
      <c r="AG22" s="288"/>
      <c r="AH22" s="288"/>
      <c r="AI22" s="288"/>
      <c r="AJ22" s="288"/>
      <c r="AK22" s="288"/>
      <c r="AL22" s="288"/>
      <c r="AM22" s="288"/>
      <c r="AN22" s="288"/>
      <c r="AO22" s="288"/>
      <c r="AP22" s="288"/>
      <c r="AQ22" s="288"/>
      <c r="AR22" s="288"/>
      <c r="AS22" s="288"/>
    </row>
    <row r="23" spans="1:45" ht="16.2" thickBot="1">
      <c r="A23" s="320"/>
      <c r="B23" s="321"/>
      <c r="C23" s="322"/>
      <c r="D23" s="321"/>
      <c r="E23" s="324"/>
      <c r="F23" s="322"/>
      <c r="G23" s="322"/>
      <c r="H23" s="288"/>
      <c r="I23" s="288"/>
      <c r="J23" s="288"/>
      <c r="K23" s="288"/>
      <c r="L23" s="288"/>
      <c r="M23" s="288"/>
      <c r="N23" s="288"/>
      <c r="O23" s="288"/>
      <c r="P23" s="288"/>
      <c r="Q23" s="288"/>
      <c r="R23" s="288"/>
      <c r="S23" s="323"/>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88"/>
    </row>
    <row r="24" spans="1:45" ht="16.2" thickTop="1">
      <c r="A24" s="320"/>
      <c r="B24" s="528"/>
      <c r="C24" s="1260" t="s">
        <v>1424</v>
      </c>
      <c r="D24" s="1260"/>
      <c r="E24" s="1260"/>
      <c r="F24" s="529"/>
      <c r="G24" s="322"/>
      <c r="H24" s="288"/>
      <c r="I24" s="288"/>
      <c r="J24" s="288"/>
      <c r="K24" s="288"/>
      <c r="L24" s="288"/>
      <c r="M24" s="288"/>
      <c r="N24" s="288"/>
      <c r="O24" s="288"/>
      <c r="P24" s="288"/>
      <c r="Q24" s="288"/>
      <c r="R24" s="288"/>
      <c r="S24" s="323"/>
      <c r="T24" s="288"/>
      <c r="U24" s="288"/>
      <c r="V24" s="288"/>
      <c r="W24" s="288"/>
      <c r="X24" s="288"/>
      <c r="Y24" s="288"/>
      <c r="Z24" s="288"/>
      <c r="AA24" s="288"/>
      <c r="AB24" s="288"/>
      <c r="AC24" s="288"/>
      <c r="AD24" s="288"/>
      <c r="AE24" s="288"/>
      <c r="AF24" s="288"/>
      <c r="AG24" s="288"/>
      <c r="AH24" s="288"/>
      <c r="AI24" s="288"/>
      <c r="AJ24" s="288"/>
      <c r="AK24" s="288"/>
      <c r="AL24" s="288"/>
      <c r="AM24" s="288"/>
      <c r="AN24" s="288"/>
      <c r="AO24" s="288"/>
      <c r="AP24" s="288"/>
      <c r="AQ24" s="288"/>
      <c r="AR24" s="288"/>
      <c r="AS24" s="288"/>
    </row>
    <row r="25" spans="1:45" ht="15.9">
      <c r="A25" s="320"/>
      <c r="B25" s="530"/>
      <c r="C25" s="1261"/>
      <c r="D25" s="1261"/>
      <c r="E25" s="1261"/>
      <c r="F25" s="531"/>
      <c r="G25" s="322"/>
      <c r="H25" s="288"/>
      <c r="I25" s="288"/>
      <c r="J25" s="288"/>
      <c r="K25" s="288"/>
      <c r="L25" s="288"/>
      <c r="M25" s="288"/>
      <c r="N25" s="288"/>
      <c r="O25" s="288"/>
      <c r="P25" s="288"/>
      <c r="Q25" s="288"/>
      <c r="R25" s="288"/>
      <c r="S25" s="323"/>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row>
    <row r="26" spans="1:45" ht="29.05" customHeight="1">
      <c r="A26" s="320"/>
      <c r="B26" s="532"/>
      <c r="C26" s="13" t="s">
        <v>1559</v>
      </c>
      <c r="D26" s="74"/>
      <c r="E26" s="31"/>
      <c r="F26" s="533"/>
      <c r="G26" s="288"/>
      <c r="H26" s="288"/>
      <c r="I26" s="288"/>
      <c r="J26" s="288"/>
      <c r="K26" s="288"/>
      <c r="L26" s="288"/>
      <c r="M26" s="288"/>
      <c r="N26" s="288"/>
      <c r="O26" s="288"/>
      <c r="P26" s="288"/>
      <c r="Q26" s="288"/>
      <c r="R26" s="288"/>
      <c r="S26" s="323"/>
      <c r="T26" s="288"/>
      <c r="U26" s="288"/>
      <c r="V26" s="288"/>
      <c r="W26" s="288"/>
      <c r="X26" s="288"/>
      <c r="Y26" s="288"/>
      <c r="Z26" s="288"/>
      <c r="AA26" s="288"/>
      <c r="AB26" s="288"/>
      <c r="AC26" s="288"/>
      <c r="AD26" s="288"/>
      <c r="AE26" s="288"/>
      <c r="AF26" s="288"/>
      <c r="AG26" s="288"/>
      <c r="AH26" s="288"/>
      <c r="AI26" s="288"/>
      <c r="AJ26" s="288"/>
      <c r="AK26" s="288"/>
      <c r="AL26" s="288"/>
      <c r="AM26" s="288"/>
      <c r="AN26" s="288"/>
      <c r="AO26" s="288"/>
      <c r="AP26" s="288"/>
      <c r="AQ26" s="288"/>
      <c r="AR26" s="288"/>
      <c r="AS26" s="288"/>
    </row>
    <row r="27" spans="1:45" ht="16" customHeight="1">
      <c r="A27" s="320"/>
      <c r="B27" s="532"/>
      <c r="C27" s="13" t="s">
        <v>2033</v>
      </c>
      <c r="D27" s="74"/>
      <c r="E27" s="31"/>
      <c r="F27" s="533"/>
      <c r="G27" s="288"/>
      <c r="H27" s="288"/>
      <c r="I27" s="288"/>
      <c r="J27" s="288"/>
      <c r="K27" s="288"/>
      <c r="L27" s="288"/>
      <c r="M27" s="288"/>
      <c r="N27" s="288"/>
      <c r="O27" s="288"/>
      <c r="P27" s="288"/>
      <c r="Q27" s="288"/>
      <c r="R27" s="288"/>
      <c r="S27" s="323"/>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8"/>
      <c r="AQ27" s="288"/>
      <c r="AR27" s="288"/>
      <c r="AS27" s="288"/>
    </row>
    <row r="28" spans="1:45" ht="16" customHeight="1">
      <c r="A28" s="320"/>
      <c r="B28" s="532"/>
      <c r="C28" s="13" t="s">
        <v>1426</v>
      </c>
      <c r="D28" s="74"/>
      <c r="E28" s="31"/>
      <c r="F28" s="533"/>
      <c r="G28" s="288"/>
      <c r="H28" s="288"/>
      <c r="I28" s="288"/>
      <c r="J28" s="288"/>
      <c r="K28" s="288"/>
      <c r="L28" s="288"/>
      <c r="M28" s="288"/>
      <c r="N28" s="288"/>
      <c r="O28" s="288"/>
      <c r="P28" s="288"/>
      <c r="Q28" s="288"/>
      <c r="R28" s="288"/>
      <c r="S28" s="323"/>
      <c r="T28" s="288"/>
      <c r="U28" s="288"/>
      <c r="V28" s="288"/>
      <c r="W28" s="288"/>
      <c r="X28" s="288"/>
      <c r="Y28" s="288"/>
      <c r="Z28" s="288"/>
      <c r="AA28" s="288"/>
      <c r="AB28" s="288"/>
      <c r="AC28" s="288"/>
      <c r="AD28" s="288"/>
      <c r="AE28" s="288"/>
      <c r="AF28" s="288"/>
      <c r="AG28" s="288"/>
      <c r="AH28" s="288"/>
      <c r="AI28" s="288"/>
      <c r="AJ28" s="288"/>
      <c r="AK28" s="288"/>
      <c r="AL28" s="288"/>
      <c r="AM28" s="288"/>
      <c r="AN28" s="288"/>
      <c r="AO28" s="288"/>
      <c r="AP28" s="288"/>
      <c r="AQ28" s="288"/>
      <c r="AR28" s="288"/>
      <c r="AS28" s="288"/>
    </row>
    <row r="29" spans="1:45" ht="16" customHeight="1">
      <c r="A29" s="320"/>
      <c r="B29" s="532"/>
      <c r="C29" s="13" t="s">
        <v>1427</v>
      </c>
      <c r="D29" s="74"/>
      <c r="E29" s="31"/>
      <c r="F29" s="533"/>
      <c r="G29" s="288"/>
      <c r="H29" s="288"/>
      <c r="I29" s="288"/>
      <c r="J29" s="288"/>
      <c r="K29" s="288"/>
      <c r="L29" s="288"/>
      <c r="M29" s="288"/>
      <c r="N29" s="288"/>
      <c r="O29" s="288"/>
      <c r="P29" s="288"/>
      <c r="Q29" s="288"/>
      <c r="R29" s="288"/>
      <c r="S29" s="323"/>
      <c r="T29" s="288"/>
      <c r="U29" s="288"/>
      <c r="V29" s="288"/>
      <c r="W29" s="288"/>
      <c r="X29" s="288"/>
      <c r="Y29" s="288"/>
      <c r="Z29" s="288"/>
      <c r="AA29" s="288"/>
      <c r="AB29" s="288"/>
      <c r="AC29" s="288"/>
      <c r="AD29" s="288"/>
      <c r="AE29" s="288"/>
      <c r="AF29" s="288"/>
      <c r="AG29" s="288"/>
      <c r="AH29" s="288"/>
      <c r="AI29" s="288"/>
      <c r="AJ29" s="288"/>
      <c r="AK29" s="288"/>
      <c r="AL29" s="288"/>
      <c r="AM29" s="288"/>
      <c r="AN29" s="288"/>
      <c r="AO29" s="288"/>
      <c r="AP29" s="288"/>
      <c r="AQ29" s="288"/>
      <c r="AR29" s="288"/>
      <c r="AS29" s="288"/>
    </row>
    <row r="30" spans="1:45" ht="16" customHeight="1">
      <c r="A30" s="320"/>
      <c r="B30" s="532"/>
      <c r="C30" s="13" t="s">
        <v>1562</v>
      </c>
      <c r="D30" s="74"/>
      <c r="E30" s="31"/>
      <c r="F30" s="533"/>
      <c r="G30" s="288"/>
      <c r="H30" s="288"/>
      <c r="I30" s="288"/>
      <c r="J30" s="288"/>
      <c r="K30" s="288"/>
      <c r="L30" s="288"/>
      <c r="M30" s="288"/>
      <c r="N30" s="288"/>
      <c r="O30" s="288"/>
      <c r="P30" s="288"/>
      <c r="Q30" s="288"/>
      <c r="R30" s="288"/>
      <c r="S30" s="323"/>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row>
    <row r="31" spans="1:45" ht="16" customHeight="1">
      <c r="A31" s="320"/>
      <c r="B31" s="532"/>
      <c r="C31" s="13" t="s">
        <v>1425</v>
      </c>
      <c r="D31" s="74"/>
      <c r="E31" s="31"/>
      <c r="F31" s="533"/>
      <c r="G31" s="288"/>
      <c r="H31" s="288"/>
      <c r="I31" s="288"/>
      <c r="J31" s="288"/>
      <c r="K31" s="288"/>
      <c r="L31" s="288"/>
      <c r="M31" s="288"/>
      <c r="N31" s="288"/>
      <c r="O31" s="288"/>
      <c r="P31" s="288"/>
      <c r="Q31" s="288"/>
      <c r="R31" s="288"/>
      <c r="S31" s="323"/>
      <c r="T31" s="288"/>
      <c r="U31" s="288"/>
      <c r="V31" s="288"/>
      <c r="W31" s="288"/>
      <c r="X31" s="288"/>
      <c r="Y31" s="288"/>
      <c r="Z31" s="288"/>
      <c r="AA31" s="288"/>
      <c r="AB31" s="288"/>
      <c r="AC31" s="288"/>
      <c r="AD31" s="288"/>
      <c r="AE31" s="288"/>
      <c r="AF31" s="288"/>
      <c r="AG31" s="288"/>
      <c r="AH31" s="288"/>
      <c r="AI31" s="288"/>
      <c r="AJ31" s="288"/>
      <c r="AK31" s="288"/>
      <c r="AL31" s="288"/>
      <c r="AM31" s="288"/>
      <c r="AN31" s="288"/>
      <c r="AO31" s="288"/>
      <c r="AP31" s="288"/>
      <c r="AQ31" s="288"/>
      <c r="AR31" s="288"/>
      <c r="AS31" s="288"/>
    </row>
    <row r="32" spans="1:45" ht="16" customHeight="1">
      <c r="A32" s="320"/>
      <c r="B32" s="532"/>
      <c r="C32" s="13" t="s">
        <v>2034</v>
      </c>
      <c r="D32" s="74"/>
      <c r="E32" s="31"/>
      <c r="F32" s="533"/>
      <c r="G32" s="288"/>
      <c r="H32" s="288"/>
      <c r="I32" s="288"/>
      <c r="J32" s="288"/>
      <c r="K32" s="288"/>
      <c r="L32" s="288"/>
      <c r="M32" s="288"/>
      <c r="N32" s="288"/>
      <c r="O32" s="288"/>
      <c r="P32" s="288"/>
      <c r="Q32" s="288"/>
      <c r="R32" s="288"/>
      <c r="S32" s="323"/>
      <c r="T32" s="288"/>
      <c r="U32" s="288"/>
      <c r="V32" s="288"/>
      <c r="W32" s="288"/>
      <c r="X32" s="288"/>
      <c r="Y32" s="288"/>
      <c r="Z32" s="288"/>
      <c r="AA32" s="288"/>
      <c r="AB32" s="288"/>
      <c r="AC32" s="288"/>
      <c r="AD32" s="288"/>
      <c r="AE32" s="288"/>
      <c r="AF32" s="288"/>
      <c r="AG32" s="288"/>
      <c r="AH32" s="288"/>
      <c r="AI32" s="288"/>
      <c r="AJ32" s="288"/>
      <c r="AK32" s="288"/>
      <c r="AL32" s="288"/>
      <c r="AM32" s="288"/>
      <c r="AN32" s="288"/>
      <c r="AO32" s="288"/>
      <c r="AP32" s="288"/>
      <c r="AQ32" s="288"/>
      <c r="AR32" s="288"/>
      <c r="AS32" s="288"/>
    </row>
    <row r="33" spans="1:45">
      <c r="A33" s="320"/>
      <c r="B33" s="532"/>
      <c r="C33" s="13" t="s">
        <v>2035</v>
      </c>
      <c r="D33" s="74"/>
      <c r="E33" s="31"/>
      <c r="F33" s="533"/>
      <c r="G33" s="288"/>
      <c r="H33" s="288"/>
      <c r="I33" s="288"/>
      <c r="J33" s="288"/>
      <c r="K33" s="288"/>
      <c r="L33" s="288"/>
      <c r="M33" s="288"/>
      <c r="N33" s="288"/>
      <c r="O33" s="288"/>
      <c r="P33" s="288"/>
      <c r="Q33" s="288"/>
      <c r="R33" s="288"/>
      <c r="S33" s="323"/>
      <c r="T33" s="288"/>
      <c r="U33" s="288"/>
      <c r="V33" s="288"/>
      <c r="W33" s="288"/>
      <c r="X33" s="288"/>
      <c r="Y33" s="288"/>
      <c r="Z33" s="288"/>
      <c r="AA33" s="288"/>
      <c r="AB33" s="288"/>
      <c r="AC33" s="288"/>
      <c r="AD33" s="288"/>
      <c r="AE33" s="288"/>
      <c r="AF33" s="288"/>
      <c r="AG33" s="288"/>
      <c r="AH33" s="288"/>
      <c r="AI33" s="288"/>
      <c r="AJ33" s="288"/>
      <c r="AK33" s="288"/>
      <c r="AL33" s="288"/>
      <c r="AM33" s="288"/>
      <c r="AN33" s="288"/>
      <c r="AO33" s="288"/>
      <c r="AP33" s="288"/>
      <c r="AQ33" s="288"/>
      <c r="AR33" s="288"/>
      <c r="AS33" s="288"/>
    </row>
    <row r="34" spans="1:45">
      <c r="A34" s="320"/>
      <c r="B34" s="532"/>
      <c r="C34" s="13" t="s">
        <v>1420</v>
      </c>
      <c r="D34" s="74"/>
      <c r="E34" s="31"/>
      <c r="F34" s="533"/>
      <c r="G34" s="288"/>
      <c r="H34" s="288"/>
      <c r="I34" s="288"/>
      <c r="J34" s="288"/>
      <c r="K34" s="288"/>
      <c r="L34" s="288"/>
      <c r="M34" s="288"/>
      <c r="N34" s="288"/>
      <c r="O34" s="288"/>
      <c r="P34" s="288"/>
      <c r="Q34" s="288"/>
      <c r="R34" s="288"/>
      <c r="S34" s="323"/>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row>
    <row r="35" spans="1:45">
      <c r="A35" s="320"/>
      <c r="B35" s="532"/>
      <c r="C35" s="13" t="s">
        <v>1563</v>
      </c>
      <c r="D35" s="74"/>
      <c r="E35" s="31"/>
      <c r="F35" s="533"/>
      <c r="G35" s="288"/>
      <c r="H35" s="288"/>
      <c r="I35" s="288"/>
      <c r="J35" s="288"/>
      <c r="K35" s="288"/>
      <c r="L35" s="288"/>
      <c r="M35" s="288"/>
      <c r="N35" s="288"/>
      <c r="O35" s="288"/>
      <c r="P35" s="288"/>
      <c r="Q35" s="288"/>
      <c r="R35" s="288"/>
      <c r="S35" s="323"/>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row>
    <row r="36" spans="1:45">
      <c r="A36" s="320"/>
      <c r="B36" s="532"/>
      <c r="C36" s="1265" t="s">
        <v>2036</v>
      </c>
      <c r="D36" s="1265"/>
      <c r="E36" s="1265"/>
      <c r="F36" s="1266"/>
      <c r="G36" s="288"/>
      <c r="H36" s="288"/>
      <c r="I36" s="288"/>
      <c r="J36" s="288"/>
      <c r="K36" s="288"/>
      <c r="L36" s="288"/>
      <c r="M36" s="288"/>
      <c r="N36" s="288"/>
      <c r="O36" s="288"/>
      <c r="P36" s="288"/>
      <c r="Q36" s="288"/>
      <c r="R36" s="288"/>
      <c r="S36" s="323"/>
      <c r="T36" s="288"/>
      <c r="U36" s="288"/>
      <c r="V36" s="288"/>
      <c r="W36" s="288"/>
      <c r="X36" s="288"/>
      <c r="Y36" s="288"/>
      <c r="Z36" s="288"/>
      <c r="AA36" s="288"/>
      <c r="AB36" s="288"/>
      <c r="AC36" s="288"/>
      <c r="AD36" s="288"/>
      <c r="AE36" s="288"/>
      <c r="AF36" s="288"/>
      <c r="AG36" s="288"/>
      <c r="AH36" s="288"/>
      <c r="AI36" s="288"/>
      <c r="AJ36" s="288"/>
      <c r="AK36" s="288"/>
      <c r="AL36" s="288"/>
      <c r="AM36" s="288"/>
      <c r="AN36" s="288"/>
      <c r="AO36" s="288"/>
      <c r="AP36" s="288"/>
      <c r="AQ36" s="288"/>
      <c r="AR36" s="288"/>
      <c r="AS36" s="288"/>
    </row>
    <row r="37" spans="1:45">
      <c r="A37" s="320"/>
      <c r="B37" s="532"/>
      <c r="C37" s="1265"/>
      <c r="D37" s="1265"/>
      <c r="E37" s="1265"/>
      <c r="F37" s="1266"/>
      <c r="G37" s="288"/>
      <c r="H37" s="288"/>
      <c r="I37" s="288"/>
      <c r="J37" s="288"/>
      <c r="K37" s="288"/>
      <c r="L37" s="288"/>
      <c r="M37" s="288"/>
      <c r="N37" s="288"/>
      <c r="O37" s="288"/>
      <c r="P37" s="288"/>
      <c r="Q37" s="288"/>
      <c r="R37" s="288"/>
      <c r="S37" s="323"/>
      <c r="T37" s="288"/>
      <c r="U37" s="288"/>
      <c r="V37" s="288"/>
      <c r="W37" s="288"/>
      <c r="X37" s="288"/>
      <c r="Y37" s="288"/>
      <c r="Z37" s="288"/>
      <c r="AA37" s="288"/>
      <c r="AB37" s="288"/>
      <c r="AC37" s="288"/>
      <c r="AD37" s="288"/>
      <c r="AE37" s="288"/>
      <c r="AF37" s="288"/>
      <c r="AG37" s="288"/>
      <c r="AH37" s="288"/>
      <c r="AI37" s="288"/>
      <c r="AJ37" s="288"/>
      <c r="AK37" s="288"/>
      <c r="AL37" s="288"/>
      <c r="AM37" s="288"/>
      <c r="AN37" s="288"/>
      <c r="AO37" s="288"/>
      <c r="AP37" s="288"/>
      <c r="AQ37" s="288"/>
      <c r="AR37" s="288"/>
      <c r="AS37" s="288"/>
    </row>
    <row r="38" spans="1:45">
      <c r="A38" s="320"/>
      <c r="B38" s="532"/>
      <c r="C38" s="13" t="s">
        <v>1421</v>
      </c>
      <c r="D38" s="74"/>
      <c r="E38" s="527" t="s">
        <v>1422</v>
      </c>
      <c r="F38" s="533"/>
      <c r="G38" s="288"/>
      <c r="H38" s="288"/>
      <c r="I38" s="288"/>
      <c r="J38" s="288"/>
      <c r="K38" s="288"/>
      <c r="L38" s="288"/>
      <c r="M38" s="288"/>
      <c r="N38" s="288"/>
      <c r="O38" s="288"/>
      <c r="P38" s="288"/>
      <c r="Q38" s="288"/>
      <c r="R38" s="288"/>
      <c r="S38" s="323"/>
      <c r="T38" s="288"/>
      <c r="U38" s="288"/>
      <c r="V38" s="288"/>
      <c r="W38" s="288"/>
      <c r="X38" s="288"/>
      <c r="Y38" s="288"/>
      <c r="Z38" s="288"/>
      <c r="AA38" s="288"/>
      <c r="AB38" s="288"/>
      <c r="AC38" s="288"/>
      <c r="AD38" s="288"/>
      <c r="AE38" s="288"/>
      <c r="AF38" s="288"/>
      <c r="AG38" s="288"/>
      <c r="AH38" s="288"/>
      <c r="AI38" s="288"/>
      <c r="AJ38" s="288"/>
      <c r="AK38" s="288"/>
      <c r="AL38" s="288"/>
      <c r="AM38" s="288"/>
      <c r="AN38" s="288"/>
      <c r="AO38" s="288"/>
      <c r="AP38" s="288"/>
      <c r="AQ38" s="288"/>
      <c r="AR38" s="288"/>
      <c r="AS38" s="288"/>
    </row>
    <row r="39" spans="1:45">
      <c r="A39" s="320"/>
      <c r="B39" s="532"/>
      <c r="C39" s="13" t="s">
        <v>2037</v>
      </c>
      <c r="D39" s="74"/>
      <c r="E39" s="31"/>
      <c r="F39" s="533"/>
      <c r="G39" s="288"/>
      <c r="H39" s="288"/>
      <c r="I39" s="288"/>
      <c r="J39" s="288"/>
      <c r="K39" s="288"/>
      <c r="L39" s="288"/>
      <c r="M39" s="288"/>
      <c r="N39" s="288"/>
      <c r="O39" s="288"/>
      <c r="P39" s="288"/>
      <c r="Q39" s="288"/>
      <c r="R39" s="288"/>
      <c r="S39" s="323"/>
      <c r="T39" s="288"/>
      <c r="U39" s="288"/>
      <c r="V39" s="288"/>
      <c r="W39" s="288"/>
      <c r="X39" s="288"/>
      <c r="Y39" s="288"/>
      <c r="Z39" s="288"/>
      <c r="AA39" s="288"/>
      <c r="AB39" s="288"/>
      <c r="AC39" s="288"/>
      <c r="AD39" s="288"/>
      <c r="AE39" s="288"/>
      <c r="AF39" s="288"/>
      <c r="AG39" s="288"/>
      <c r="AH39" s="288"/>
      <c r="AI39" s="288"/>
      <c r="AJ39" s="288"/>
      <c r="AK39" s="288"/>
      <c r="AL39" s="288"/>
      <c r="AM39" s="288"/>
      <c r="AN39" s="288"/>
      <c r="AO39" s="288"/>
      <c r="AP39" s="288"/>
      <c r="AQ39" s="288"/>
      <c r="AR39" s="288"/>
      <c r="AS39" s="288"/>
    </row>
    <row r="40" spans="1:45">
      <c r="A40" s="320"/>
      <c r="B40" s="532"/>
      <c r="C40" s="13" t="s">
        <v>1423</v>
      </c>
      <c r="D40" s="74"/>
      <c r="E40" s="31"/>
      <c r="F40" s="533"/>
      <c r="G40" s="288"/>
      <c r="H40" s="288"/>
      <c r="I40" s="288"/>
      <c r="J40" s="288"/>
      <c r="K40" s="288"/>
      <c r="L40" s="288"/>
      <c r="M40" s="288"/>
      <c r="N40" s="288"/>
      <c r="O40" s="288"/>
      <c r="P40" s="288"/>
      <c r="Q40" s="288"/>
      <c r="R40" s="288"/>
      <c r="S40" s="323"/>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row>
    <row r="41" spans="1:45" ht="15.9" thickBot="1">
      <c r="A41" s="320"/>
      <c r="B41" s="532"/>
      <c r="C41" s="13"/>
      <c r="D41" s="74"/>
      <c r="E41" s="31"/>
      <c r="F41" s="533"/>
      <c r="G41" s="288"/>
      <c r="H41" s="288"/>
      <c r="I41" s="288"/>
      <c r="J41" s="288"/>
      <c r="K41" s="288"/>
      <c r="L41" s="288"/>
      <c r="M41" s="288"/>
      <c r="N41" s="288"/>
      <c r="O41" s="288"/>
      <c r="P41" s="288"/>
      <c r="Q41" s="288"/>
      <c r="R41" s="288"/>
      <c r="S41" s="323"/>
      <c r="T41" s="288"/>
      <c r="U41" s="288"/>
      <c r="V41" s="288"/>
      <c r="W41" s="288"/>
      <c r="X41" s="288"/>
      <c r="Y41" s="288"/>
      <c r="Z41" s="288"/>
      <c r="AA41" s="288"/>
      <c r="AB41" s="288"/>
      <c r="AC41" s="288"/>
      <c r="AD41" s="288"/>
      <c r="AE41" s="288"/>
      <c r="AF41" s="288"/>
      <c r="AG41" s="288"/>
      <c r="AH41" s="288"/>
      <c r="AI41" s="288"/>
      <c r="AJ41" s="288"/>
      <c r="AK41" s="288"/>
      <c r="AL41" s="288"/>
      <c r="AM41" s="288"/>
      <c r="AN41" s="288"/>
      <c r="AO41" s="288"/>
      <c r="AP41" s="288"/>
      <c r="AQ41" s="288"/>
      <c r="AR41" s="288"/>
      <c r="AS41" s="288"/>
    </row>
    <row r="42" spans="1:45" ht="16.2" thickTop="1" thickBot="1">
      <c r="A42" s="320"/>
      <c r="B42" s="534"/>
      <c r="C42" s="1262" t="s">
        <v>1419</v>
      </c>
      <c r="D42" s="1263"/>
      <c r="E42" s="1264"/>
      <c r="F42" s="535"/>
      <c r="G42" s="288"/>
      <c r="H42" s="288"/>
      <c r="I42" s="288"/>
      <c r="J42" s="288"/>
      <c r="K42" s="288"/>
      <c r="L42" s="288"/>
      <c r="M42" s="288"/>
      <c r="N42" s="288"/>
      <c r="O42" s="288"/>
      <c r="P42" s="288"/>
      <c r="Q42" s="288"/>
      <c r="R42" s="288"/>
      <c r="S42" s="323"/>
      <c r="T42" s="288"/>
      <c r="U42" s="288"/>
      <c r="V42" s="288"/>
      <c r="W42" s="288"/>
      <c r="X42" s="288"/>
      <c r="Y42" s="288"/>
      <c r="Z42" s="288"/>
      <c r="AA42" s="288"/>
      <c r="AB42" s="288"/>
      <c r="AC42" s="288"/>
      <c r="AD42" s="288"/>
      <c r="AE42" s="288"/>
      <c r="AF42" s="288"/>
      <c r="AG42" s="288"/>
      <c r="AH42" s="288"/>
      <c r="AI42" s="288"/>
      <c r="AJ42" s="288"/>
      <c r="AK42" s="288"/>
      <c r="AL42" s="288"/>
      <c r="AM42" s="288"/>
      <c r="AN42" s="288"/>
      <c r="AO42" s="288"/>
      <c r="AP42" s="288"/>
      <c r="AQ42" s="288"/>
      <c r="AR42" s="288"/>
      <c r="AS42" s="288"/>
    </row>
    <row r="43" spans="1:45" ht="15.9" thickTop="1">
      <c r="A43" s="320"/>
      <c r="B43" s="534"/>
      <c r="C43" s="288"/>
      <c r="D43" s="291"/>
      <c r="E43" s="290"/>
      <c r="F43" s="535"/>
      <c r="G43" s="288"/>
      <c r="H43" s="288"/>
      <c r="I43" s="288"/>
      <c r="J43" s="288"/>
      <c r="K43" s="288"/>
      <c r="L43" s="288"/>
      <c r="M43" s="288"/>
      <c r="N43" s="288"/>
      <c r="O43" s="288"/>
      <c r="P43" s="288"/>
      <c r="Q43" s="288"/>
      <c r="R43" s="288"/>
      <c r="S43" s="323"/>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row>
    <row r="44" spans="1:45">
      <c r="A44" s="320"/>
      <c r="B44" s="534"/>
      <c r="C44" s="288"/>
      <c r="D44" s="291"/>
      <c r="E44" s="290"/>
      <c r="F44" s="535"/>
      <c r="G44" s="288"/>
      <c r="H44" s="288"/>
      <c r="I44" s="288"/>
      <c r="J44" s="288"/>
      <c r="K44" s="288"/>
      <c r="L44" s="288"/>
      <c r="M44" s="288"/>
      <c r="N44" s="288"/>
      <c r="O44" s="288"/>
      <c r="P44" s="288"/>
      <c r="Q44" s="288"/>
      <c r="R44" s="288"/>
      <c r="S44" s="323"/>
      <c r="T44" s="288"/>
      <c r="U44" s="288"/>
      <c r="V44" s="288"/>
      <c r="W44" s="288"/>
      <c r="X44" s="288"/>
      <c r="Y44" s="288"/>
      <c r="Z44" s="288"/>
      <c r="AA44" s="288"/>
      <c r="AB44" s="288"/>
      <c r="AC44" s="288"/>
      <c r="AD44" s="288"/>
      <c r="AE44" s="288"/>
      <c r="AF44" s="288"/>
      <c r="AG44" s="288"/>
      <c r="AH44" s="288"/>
      <c r="AI44" s="288"/>
      <c r="AJ44" s="288"/>
      <c r="AK44" s="288"/>
      <c r="AL44" s="288"/>
      <c r="AM44" s="288"/>
      <c r="AN44" s="288"/>
      <c r="AO44" s="288"/>
      <c r="AP44" s="288"/>
      <c r="AQ44" s="288"/>
      <c r="AR44" s="288"/>
      <c r="AS44" s="288"/>
    </row>
    <row r="45" spans="1:45">
      <c r="A45" s="320"/>
      <c r="B45" s="534"/>
      <c r="C45" s="288"/>
      <c r="D45" s="291"/>
      <c r="E45" s="290"/>
      <c r="F45" s="535"/>
      <c r="G45" s="288"/>
      <c r="H45" s="288"/>
      <c r="I45" s="288"/>
      <c r="J45" s="288"/>
      <c r="K45" s="288"/>
      <c r="L45" s="288"/>
      <c r="M45" s="288"/>
      <c r="N45" s="288"/>
      <c r="O45" s="288"/>
      <c r="P45" s="288"/>
      <c r="Q45" s="288"/>
      <c r="R45" s="288"/>
      <c r="S45" s="323"/>
      <c r="T45" s="288"/>
      <c r="U45" s="288"/>
      <c r="V45" s="288"/>
      <c r="W45" s="288"/>
      <c r="X45" s="288"/>
      <c r="Y45" s="288"/>
      <c r="Z45" s="288"/>
      <c r="AA45" s="288"/>
      <c r="AB45" s="288"/>
      <c r="AC45" s="288"/>
      <c r="AD45" s="288"/>
      <c r="AE45" s="288"/>
      <c r="AF45" s="288"/>
      <c r="AG45" s="288"/>
      <c r="AH45" s="288"/>
      <c r="AI45" s="288"/>
      <c r="AJ45" s="288"/>
      <c r="AK45" s="288"/>
      <c r="AL45" s="288"/>
      <c r="AM45" s="288"/>
      <c r="AN45" s="288"/>
      <c r="AO45" s="288"/>
      <c r="AP45" s="288"/>
      <c r="AQ45" s="288"/>
      <c r="AR45" s="288"/>
      <c r="AS45" s="288"/>
    </row>
    <row r="46" spans="1:45" ht="15.9" thickBot="1">
      <c r="A46" s="320"/>
      <c r="B46" s="536"/>
      <c r="C46" s="537"/>
      <c r="D46" s="538"/>
      <c r="E46" s="539"/>
      <c r="F46" s="540"/>
      <c r="G46" s="288"/>
      <c r="H46" s="288"/>
      <c r="I46" s="288"/>
      <c r="J46" s="288"/>
      <c r="K46" s="288"/>
      <c r="L46" s="288"/>
      <c r="M46" s="288"/>
      <c r="N46" s="288"/>
      <c r="O46" s="288"/>
      <c r="P46" s="288"/>
      <c r="Q46" s="288"/>
      <c r="R46" s="288"/>
      <c r="S46" s="323"/>
      <c r="T46" s="288"/>
      <c r="U46" s="288"/>
      <c r="V46" s="288"/>
      <c r="W46" s="288"/>
      <c r="X46" s="288"/>
      <c r="Y46" s="288"/>
      <c r="Z46" s="288"/>
      <c r="AA46" s="288"/>
      <c r="AB46" s="288"/>
      <c r="AC46" s="288"/>
      <c r="AD46" s="288"/>
      <c r="AE46" s="288"/>
      <c r="AF46" s="288"/>
      <c r="AG46" s="288"/>
      <c r="AH46" s="288"/>
      <c r="AI46" s="288"/>
      <c r="AJ46" s="288"/>
      <c r="AK46" s="288"/>
      <c r="AL46" s="288"/>
      <c r="AM46" s="288"/>
      <c r="AN46" s="288"/>
      <c r="AO46" s="288"/>
      <c r="AP46" s="288"/>
      <c r="AQ46" s="288"/>
      <c r="AR46" s="288"/>
      <c r="AS46" s="288"/>
    </row>
    <row r="47" spans="1:45" ht="15.9" thickTop="1">
      <c r="A47" s="320"/>
      <c r="B47" s="291"/>
      <c r="C47" s="288"/>
      <c r="D47" s="291"/>
      <c r="E47" s="290"/>
      <c r="F47" s="288"/>
      <c r="G47" s="288"/>
      <c r="H47" s="288"/>
      <c r="I47" s="288"/>
      <c r="J47" s="288"/>
      <c r="K47" s="288"/>
      <c r="L47" s="288"/>
      <c r="M47" s="288"/>
      <c r="N47" s="288"/>
      <c r="O47" s="288"/>
      <c r="P47" s="288"/>
      <c r="Q47" s="288"/>
      <c r="R47" s="288"/>
      <c r="S47" s="323"/>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c r="AS47" s="288"/>
    </row>
    <row r="48" spans="1:45" ht="15.9" thickBot="1">
      <c r="A48" s="347"/>
      <c r="B48" s="348"/>
      <c r="C48" s="349"/>
      <c r="D48" s="348"/>
      <c r="E48" s="350"/>
      <c r="F48" s="349"/>
      <c r="G48" s="349"/>
      <c r="H48" s="349"/>
      <c r="I48" s="349"/>
      <c r="J48" s="349"/>
      <c r="K48" s="349"/>
      <c r="L48" s="349"/>
      <c r="M48" s="349"/>
      <c r="N48" s="349"/>
      <c r="O48" s="349"/>
      <c r="P48" s="349"/>
      <c r="Q48" s="349"/>
      <c r="R48" s="349"/>
      <c r="S48" s="351" t="s">
        <v>1132</v>
      </c>
      <c r="T48" s="288"/>
      <c r="U48" s="288"/>
      <c r="V48" s="288"/>
      <c r="W48" s="288"/>
      <c r="X48" s="288"/>
      <c r="Y48" s="288"/>
      <c r="Z48" s="288"/>
      <c r="AA48" s="288"/>
      <c r="AB48" s="288"/>
      <c r="AC48" s="288"/>
      <c r="AD48" s="288"/>
      <c r="AE48" s="288"/>
      <c r="AF48" s="288"/>
      <c r="AG48" s="288"/>
      <c r="AH48" s="288"/>
      <c r="AI48" s="288"/>
      <c r="AJ48" s="288"/>
      <c r="AK48" s="288"/>
      <c r="AL48" s="288"/>
      <c r="AM48" s="288"/>
      <c r="AN48" s="288"/>
      <c r="AO48" s="288"/>
      <c r="AP48" s="288"/>
      <c r="AQ48" s="288"/>
      <c r="AR48" s="288"/>
      <c r="AS48" s="288"/>
    </row>
    <row r="49" spans="1:49">
      <c r="A49" s="288"/>
      <c r="B49" s="291"/>
      <c r="C49" s="288"/>
      <c r="D49" s="291"/>
      <c r="E49" s="290"/>
      <c r="F49" s="288"/>
      <c r="G49" s="288"/>
      <c r="H49" s="288"/>
      <c r="I49" s="288"/>
      <c r="J49" s="288"/>
      <c r="K49" s="288"/>
      <c r="L49" s="288"/>
      <c r="M49" s="288"/>
      <c r="N49" s="288"/>
      <c r="O49" s="288"/>
      <c r="P49" s="288"/>
      <c r="Q49" s="288"/>
      <c r="R49" s="288"/>
      <c r="S49" s="288"/>
      <c r="T49" s="288"/>
      <c r="U49" s="288"/>
      <c r="V49" s="288"/>
      <c r="W49" s="288"/>
      <c r="X49" s="288"/>
      <c r="Y49" s="288"/>
      <c r="Z49" s="288"/>
      <c r="AA49" s="288"/>
      <c r="AB49" s="288"/>
      <c r="AC49" s="288"/>
      <c r="AD49" s="288"/>
      <c r="AE49" s="288"/>
      <c r="AF49" s="288"/>
      <c r="AG49" s="288"/>
      <c r="AH49" s="288"/>
      <c r="AI49" s="288"/>
      <c r="AJ49" s="288"/>
      <c r="AK49" s="288"/>
      <c r="AL49" s="288"/>
      <c r="AM49" s="288"/>
      <c r="AN49" s="288"/>
      <c r="AO49" s="288"/>
      <c r="AP49" s="288"/>
      <c r="AQ49" s="288"/>
      <c r="AR49" s="288"/>
      <c r="AS49" s="288"/>
    </row>
    <row r="50" spans="1:49">
      <c r="A50" s="288"/>
      <c r="B50" s="291"/>
      <c r="C50" s="288"/>
      <c r="D50" s="291"/>
      <c r="E50" s="290"/>
      <c r="F50" s="288"/>
      <c r="G50" s="288"/>
      <c r="H50" s="288"/>
      <c r="I50" s="288"/>
      <c r="J50" s="288"/>
      <c r="K50" s="288"/>
      <c r="L50" s="288"/>
      <c r="M50" s="288"/>
      <c r="N50" s="288"/>
      <c r="O50" s="288"/>
      <c r="P50" s="288"/>
      <c r="Q50" s="288"/>
      <c r="R50" s="288"/>
      <c r="S50" s="288"/>
      <c r="T50" s="288"/>
      <c r="U50" s="288"/>
      <c r="V50" s="288"/>
      <c r="W50" s="288"/>
      <c r="X50" s="288"/>
      <c r="Y50" s="288"/>
      <c r="Z50" s="288"/>
      <c r="AA50" s="288"/>
      <c r="AB50" s="288"/>
      <c r="AC50" s="288"/>
      <c r="AD50" s="288"/>
      <c r="AE50" s="288"/>
      <c r="AF50" s="288"/>
      <c r="AG50" s="288"/>
      <c r="AH50" s="288"/>
      <c r="AI50" s="288"/>
      <c r="AJ50" s="288"/>
      <c r="AK50" s="288"/>
      <c r="AL50" s="288"/>
      <c r="AM50" s="288"/>
      <c r="AN50" s="288"/>
      <c r="AO50" s="288"/>
      <c r="AP50" s="288"/>
      <c r="AQ50" s="288"/>
      <c r="AR50" s="288"/>
      <c r="AS50" s="288"/>
    </row>
    <row r="51" spans="1:49">
      <c r="A51" s="288"/>
      <c r="B51" s="291"/>
      <c r="C51" s="288"/>
      <c r="D51" s="291"/>
      <c r="E51" s="290"/>
      <c r="F51" s="288"/>
      <c r="G51" s="288"/>
      <c r="H51" s="288"/>
      <c r="I51" s="288"/>
      <c r="J51" s="288"/>
      <c r="K51" s="288"/>
      <c r="L51" s="288"/>
      <c r="M51" s="288"/>
      <c r="N51" s="288"/>
      <c r="O51" s="288"/>
      <c r="P51" s="288"/>
      <c r="Q51" s="288"/>
      <c r="R51" s="288"/>
      <c r="S51" s="288"/>
      <c r="T51" s="288"/>
      <c r="U51" s="288"/>
      <c r="V51" s="288"/>
      <c r="W51" s="288"/>
      <c r="X51" s="288"/>
      <c r="Y51" s="288"/>
      <c r="Z51" s="288"/>
      <c r="AA51" s="288"/>
      <c r="AB51" s="288"/>
      <c r="AC51" s="288"/>
      <c r="AD51" s="288"/>
      <c r="AE51" s="288"/>
      <c r="AF51" s="288"/>
      <c r="AG51" s="288"/>
      <c r="AH51" s="288"/>
      <c r="AI51" s="288"/>
      <c r="AJ51" s="288"/>
      <c r="AK51" s="288"/>
      <c r="AL51" s="288"/>
      <c r="AM51" s="288"/>
      <c r="AN51" s="288"/>
      <c r="AO51" s="288"/>
      <c r="AP51" s="288"/>
      <c r="AQ51" s="288"/>
      <c r="AR51" s="288"/>
      <c r="AS51" s="288"/>
    </row>
    <row r="52" spans="1:49">
      <c r="A52" s="288"/>
      <c r="B52" s="291"/>
      <c r="C52" s="288"/>
      <c r="D52" s="291"/>
      <c r="E52" s="290"/>
      <c r="F52" s="288"/>
      <c r="G52" s="288"/>
      <c r="H52" s="288"/>
      <c r="I52" s="288"/>
      <c r="J52" s="288"/>
      <c r="K52" s="288"/>
      <c r="L52" s="288"/>
      <c r="M52" s="288"/>
      <c r="N52" s="288"/>
      <c r="O52" s="288"/>
      <c r="P52" s="288"/>
      <c r="Q52" s="288"/>
      <c r="R52" s="288"/>
      <c r="S52" s="288"/>
      <c r="T52" s="288"/>
      <c r="U52" s="288"/>
      <c r="V52" s="288"/>
      <c r="W52" s="288"/>
      <c r="X52" s="288"/>
      <c r="Y52" s="288"/>
      <c r="Z52" s="288"/>
      <c r="AA52" s="288"/>
      <c r="AB52" s="288"/>
      <c r="AC52" s="288"/>
      <c r="AD52" s="288"/>
      <c r="AE52" s="288"/>
      <c r="AF52" s="288"/>
      <c r="AG52" s="288"/>
      <c r="AH52" s="288"/>
      <c r="AI52" s="288"/>
      <c r="AJ52" s="288"/>
      <c r="AK52" s="288"/>
      <c r="AL52" s="288"/>
      <c r="AM52" s="288"/>
      <c r="AN52" s="288"/>
      <c r="AO52" s="288"/>
      <c r="AP52" s="288"/>
      <c r="AQ52" s="288"/>
      <c r="AR52" s="288"/>
      <c r="AS52" s="288"/>
      <c r="AT52" s="288"/>
      <c r="AU52" s="288"/>
      <c r="AV52" s="288"/>
      <c r="AW52" s="288"/>
    </row>
    <row r="53" spans="1:49">
      <c r="A53" s="288"/>
      <c r="B53" s="291"/>
      <c r="C53" s="288"/>
      <c r="D53" s="291"/>
      <c r="E53" s="290"/>
      <c r="F53" s="288"/>
      <c r="G53" s="288"/>
      <c r="H53" s="288"/>
      <c r="I53" s="288"/>
      <c r="J53" s="288"/>
      <c r="K53" s="288"/>
      <c r="L53" s="288"/>
      <c r="M53" s="288"/>
      <c r="N53" s="288"/>
      <c r="O53" s="288"/>
      <c r="P53" s="288"/>
      <c r="Q53" s="288"/>
      <c r="R53" s="288"/>
      <c r="S53" s="288"/>
      <c r="T53" s="288"/>
      <c r="U53" s="288"/>
      <c r="V53" s="288"/>
      <c r="W53" s="288"/>
      <c r="X53" s="288"/>
      <c r="Y53" s="288"/>
      <c r="Z53" s="288"/>
      <c r="AA53" s="288"/>
      <c r="AB53" s="288"/>
      <c r="AC53" s="288"/>
      <c r="AD53" s="288"/>
      <c r="AE53" s="288"/>
      <c r="AF53" s="288"/>
      <c r="AG53" s="288"/>
      <c r="AH53" s="288"/>
      <c r="AI53" s="288"/>
      <c r="AJ53" s="288"/>
      <c r="AK53" s="288"/>
      <c r="AL53" s="288"/>
      <c r="AM53" s="288"/>
      <c r="AN53" s="288"/>
      <c r="AO53" s="288"/>
      <c r="AP53" s="288"/>
      <c r="AQ53" s="288"/>
      <c r="AR53" s="288"/>
      <c r="AS53" s="288"/>
      <c r="AT53" s="288"/>
      <c r="AU53" s="288"/>
      <c r="AV53" s="288"/>
      <c r="AW53" s="288"/>
    </row>
    <row r="54" spans="1:49">
      <c r="A54" s="288"/>
      <c r="B54" s="291"/>
      <c r="C54" s="288"/>
      <c r="D54" s="291"/>
      <c r="E54" s="290"/>
      <c r="F54" s="288"/>
      <c r="G54" s="288"/>
      <c r="H54" s="288"/>
      <c r="I54" s="288"/>
      <c r="J54" s="288"/>
      <c r="K54" s="288"/>
      <c r="L54" s="288"/>
      <c r="M54" s="288"/>
      <c r="N54" s="288"/>
      <c r="O54" s="288"/>
      <c r="P54" s="288"/>
      <c r="Q54" s="288"/>
      <c r="R54" s="288"/>
      <c r="S54" s="288"/>
      <c r="T54" s="288"/>
      <c r="U54" s="288"/>
      <c r="V54" s="288"/>
      <c r="W54" s="288"/>
      <c r="X54" s="288"/>
      <c r="Y54" s="288"/>
      <c r="Z54" s="288"/>
      <c r="AA54" s="288"/>
      <c r="AB54" s="288"/>
      <c r="AC54" s="288"/>
      <c r="AD54" s="288"/>
      <c r="AE54" s="288"/>
      <c r="AF54" s="288"/>
      <c r="AG54" s="288"/>
      <c r="AH54" s="288"/>
      <c r="AI54" s="288"/>
      <c r="AJ54" s="288"/>
      <c r="AK54" s="288"/>
      <c r="AL54" s="288"/>
      <c r="AM54" s="288"/>
      <c r="AN54" s="288"/>
      <c r="AO54" s="288"/>
      <c r="AP54" s="288"/>
      <c r="AQ54" s="288"/>
      <c r="AR54" s="288"/>
      <c r="AS54" s="288"/>
      <c r="AT54" s="288"/>
      <c r="AU54" s="288"/>
      <c r="AV54" s="288"/>
      <c r="AW54" s="288"/>
    </row>
    <row r="55" spans="1:49">
      <c r="A55" s="288"/>
      <c r="B55" s="291"/>
      <c r="C55" s="288"/>
      <c r="D55" s="291"/>
      <c r="E55" s="290"/>
      <c r="F55" s="288"/>
      <c r="G55" s="288"/>
      <c r="H55" s="288"/>
      <c r="I55" s="288"/>
      <c r="J55" s="288"/>
      <c r="K55" s="288"/>
      <c r="L55" s="288"/>
      <c r="M55" s="288"/>
      <c r="N55" s="288"/>
      <c r="O55" s="288"/>
      <c r="P55" s="288"/>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88"/>
      <c r="AU55" s="288"/>
      <c r="AV55" s="288"/>
      <c r="AW55" s="288"/>
    </row>
    <row r="56" spans="1:49">
      <c r="A56" s="288"/>
      <c r="B56" s="291"/>
      <c r="C56" s="288"/>
      <c r="D56" s="291"/>
      <c r="E56" s="290"/>
      <c r="F56" s="288"/>
      <c r="G56" s="288"/>
      <c r="H56" s="288"/>
      <c r="I56" s="288"/>
      <c r="J56" s="288"/>
      <c r="K56" s="288"/>
      <c r="L56" s="288"/>
      <c r="M56" s="288"/>
      <c r="N56" s="288"/>
      <c r="O56" s="288"/>
      <c r="P56" s="288"/>
      <c r="Q56" s="288"/>
      <c r="R56" s="288"/>
      <c r="S56" s="288"/>
      <c r="T56" s="288"/>
      <c r="U56" s="288"/>
      <c r="V56" s="288"/>
      <c r="W56" s="288"/>
      <c r="X56" s="288"/>
      <c r="Y56" s="288"/>
      <c r="Z56" s="288"/>
      <c r="AA56" s="288"/>
      <c r="AB56" s="288"/>
      <c r="AC56" s="288"/>
      <c r="AD56" s="288"/>
      <c r="AE56" s="288"/>
      <c r="AF56" s="288"/>
      <c r="AG56" s="288"/>
      <c r="AH56" s="288"/>
      <c r="AI56" s="288"/>
      <c r="AJ56" s="288"/>
      <c r="AK56" s="288"/>
      <c r="AL56" s="288"/>
      <c r="AM56" s="288"/>
      <c r="AN56" s="288"/>
      <c r="AO56" s="288"/>
      <c r="AP56" s="288"/>
      <c r="AQ56" s="288"/>
      <c r="AR56" s="288"/>
      <c r="AS56" s="288"/>
      <c r="AT56" s="288"/>
      <c r="AU56" s="288"/>
      <c r="AV56" s="288"/>
      <c r="AW56" s="288"/>
    </row>
    <row r="57" spans="1:49">
      <c r="A57" s="288"/>
      <c r="B57" s="291"/>
      <c r="C57" s="288"/>
      <c r="D57" s="291"/>
      <c r="E57" s="290"/>
      <c r="F57" s="288"/>
      <c r="G57" s="288"/>
      <c r="H57" s="288"/>
      <c r="I57" s="288"/>
      <c r="J57" s="288"/>
      <c r="K57" s="288"/>
      <c r="L57" s="288"/>
      <c r="M57" s="288"/>
      <c r="N57" s="288"/>
      <c r="O57" s="288"/>
      <c r="P57" s="288"/>
      <c r="Q57" s="288"/>
      <c r="R57" s="288"/>
      <c r="S57" s="288"/>
      <c r="T57" s="288"/>
      <c r="U57" s="288"/>
      <c r="V57" s="288"/>
      <c r="W57" s="288"/>
      <c r="X57" s="288"/>
      <c r="Y57" s="288"/>
      <c r="Z57" s="288"/>
      <c r="AA57" s="288"/>
      <c r="AB57" s="288"/>
      <c r="AC57" s="288"/>
      <c r="AD57" s="288"/>
      <c r="AE57" s="288"/>
      <c r="AF57" s="288"/>
      <c r="AG57" s="288"/>
      <c r="AH57" s="288"/>
      <c r="AI57" s="288"/>
      <c r="AJ57" s="288"/>
      <c r="AK57" s="288"/>
      <c r="AL57" s="288"/>
      <c r="AM57" s="288"/>
      <c r="AN57" s="288"/>
      <c r="AO57" s="288"/>
      <c r="AP57" s="288"/>
      <c r="AQ57" s="288"/>
      <c r="AR57" s="288"/>
      <c r="AS57" s="288"/>
      <c r="AT57" s="288"/>
      <c r="AU57" s="288"/>
      <c r="AV57" s="288"/>
      <c r="AW57" s="288"/>
    </row>
    <row r="58" spans="1:49">
      <c r="A58" s="288"/>
      <c r="B58" s="291"/>
      <c r="C58" s="288"/>
      <c r="D58" s="291"/>
      <c r="E58" s="290"/>
      <c r="F58" s="288"/>
      <c r="G58" s="288"/>
      <c r="H58" s="288"/>
      <c r="I58" s="288"/>
      <c r="J58" s="288"/>
      <c r="K58" s="288"/>
      <c r="L58" s="288"/>
      <c r="M58" s="288"/>
      <c r="N58" s="288"/>
      <c r="O58" s="288"/>
      <c r="P58" s="288"/>
      <c r="Q58" s="288"/>
      <c r="R58" s="288"/>
      <c r="S58" s="288"/>
      <c r="T58" s="288"/>
      <c r="U58" s="288"/>
      <c r="V58" s="288"/>
      <c r="W58" s="288"/>
      <c r="X58" s="288"/>
      <c r="Y58" s="288"/>
      <c r="Z58" s="288"/>
      <c r="AA58" s="288"/>
      <c r="AB58" s="288"/>
      <c r="AC58" s="288"/>
      <c r="AD58" s="288"/>
      <c r="AE58" s="288"/>
      <c r="AF58" s="288"/>
      <c r="AG58" s="288"/>
      <c r="AH58" s="288"/>
      <c r="AI58" s="288"/>
      <c r="AJ58" s="288"/>
      <c r="AK58" s="288"/>
      <c r="AL58" s="288"/>
      <c r="AM58" s="288"/>
      <c r="AN58" s="288"/>
      <c r="AO58" s="288"/>
      <c r="AP58" s="288"/>
      <c r="AQ58" s="288"/>
      <c r="AR58" s="288"/>
      <c r="AS58" s="288"/>
      <c r="AT58" s="288"/>
      <c r="AU58" s="288"/>
      <c r="AV58" s="288"/>
      <c r="AW58" s="288"/>
    </row>
    <row r="59" spans="1:49">
      <c r="A59" s="288"/>
      <c r="B59" s="291"/>
      <c r="C59" s="288"/>
      <c r="D59" s="291"/>
      <c r="E59" s="290"/>
      <c r="F59" s="288"/>
      <c r="G59" s="288"/>
      <c r="H59" s="288"/>
      <c r="I59" s="288"/>
      <c r="J59" s="288"/>
      <c r="K59" s="288"/>
      <c r="L59" s="288"/>
      <c r="M59" s="288"/>
      <c r="N59" s="288"/>
      <c r="O59" s="288"/>
      <c r="P59" s="288"/>
      <c r="Q59" s="288"/>
      <c r="R59" s="288"/>
      <c r="S59" s="288"/>
      <c r="T59" s="288"/>
      <c r="U59" s="288"/>
      <c r="V59" s="288"/>
      <c r="W59" s="288"/>
      <c r="X59" s="288"/>
      <c r="Y59" s="288"/>
      <c r="Z59" s="288"/>
      <c r="AA59" s="288"/>
      <c r="AB59" s="288"/>
      <c r="AC59" s="288"/>
      <c r="AD59" s="288"/>
      <c r="AE59" s="288"/>
      <c r="AF59" s="288"/>
      <c r="AG59" s="288"/>
      <c r="AH59" s="288"/>
      <c r="AI59" s="288"/>
      <c r="AJ59" s="288"/>
      <c r="AK59" s="288"/>
      <c r="AL59" s="288"/>
      <c r="AM59" s="288"/>
      <c r="AN59" s="288"/>
      <c r="AO59" s="288"/>
      <c r="AP59" s="288"/>
      <c r="AQ59" s="288"/>
      <c r="AR59" s="288"/>
      <c r="AS59" s="288"/>
      <c r="AT59" s="288"/>
      <c r="AU59" s="288"/>
      <c r="AV59" s="288"/>
      <c r="AW59" s="288"/>
    </row>
    <row r="60" spans="1:49">
      <c r="A60" s="288"/>
      <c r="B60" s="291"/>
      <c r="C60" s="288"/>
      <c r="D60" s="291"/>
      <c r="E60" s="290"/>
      <c r="F60" s="288"/>
      <c r="G60" s="288"/>
      <c r="H60" s="288"/>
      <c r="I60" s="288"/>
      <c r="J60" s="288"/>
      <c r="K60" s="288"/>
      <c r="L60" s="288"/>
      <c r="M60" s="288"/>
      <c r="N60" s="288"/>
      <c r="O60" s="288"/>
      <c r="P60" s="288"/>
      <c r="Q60" s="288"/>
      <c r="R60" s="288"/>
      <c r="S60" s="288"/>
      <c r="T60" s="288"/>
      <c r="U60" s="288"/>
      <c r="V60" s="288"/>
      <c r="W60" s="288"/>
      <c r="X60" s="288"/>
      <c r="Y60" s="288"/>
      <c r="Z60" s="288"/>
      <c r="AA60" s="288"/>
      <c r="AB60" s="288"/>
      <c r="AC60" s="288"/>
      <c r="AD60" s="288"/>
      <c r="AE60" s="288"/>
      <c r="AF60" s="288"/>
      <c r="AG60" s="288"/>
      <c r="AH60" s="288"/>
      <c r="AI60" s="288"/>
      <c r="AJ60" s="288"/>
      <c r="AK60" s="288"/>
      <c r="AL60" s="288"/>
      <c r="AM60" s="288"/>
      <c r="AN60" s="288"/>
      <c r="AO60" s="288"/>
      <c r="AP60" s="288"/>
      <c r="AQ60" s="288"/>
      <c r="AR60" s="288"/>
      <c r="AS60" s="288"/>
      <c r="AT60" s="288"/>
      <c r="AU60" s="288"/>
      <c r="AV60" s="288"/>
      <c r="AW60" s="288"/>
    </row>
    <row r="61" spans="1:49">
      <c r="A61" s="288"/>
      <c r="B61" s="291"/>
      <c r="C61" s="288"/>
      <c r="D61" s="291"/>
      <c r="E61" s="290"/>
      <c r="F61" s="288"/>
      <c r="G61" s="288"/>
      <c r="H61" s="288"/>
      <c r="I61" s="288"/>
      <c r="J61" s="288"/>
      <c r="K61" s="288"/>
      <c r="L61" s="288"/>
      <c r="M61" s="288"/>
      <c r="N61" s="288"/>
      <c r="O61" s="288"/>
      <c r="P61" s="288"/>
      <c r="Q61" s="288"/>
      <c r="R61" s="288"/>
      <c r="S61" s="288"/>
      <c r="T61" s="288"/>
      <c r="U61" s="288"/>
      <c r="V61" s="288"/>
      <c r="W61" s="288"/>
      <c r="X61" s="288"/>
      <c r="Y61" s="288"/>
      <c r="Z61" s="288"/>
      <c r="AA61" s="288"/>
      <c r="AB61" s="288"/>
      <c r="AC61" s="288"/>
      <c r="AD61" s="288"/>
      <c r="AE61" s="288"/>
      <c r="AF61" s="288"/>
      <c r="AG61" s="288"/>
      <c r="AH61" s="288"/>
      <c r="AI61" s="288"/>
      <c r="AJ61" s="288"/>
      <c r="AK61" s="288"/>
      <c r="AL61" s="288"/>
      <c r="AM61" s="288"/>
      <c r="AN61" s="288"/>
      <c r="AO61" s="288"/>
      <c r="AP61" s="288"/>
      <c r="AQ61" s="288"/>
      <c r="AR61" s="288"/>
      <c r="AS61" s="288"/>
      <c r="AT61" s="288"/>
      <c r="AU61" s="288"/>
      <c r="AV61" s="288"/>
      <c r="AW61" s="288"/>
    </row>
    <row r="62" spans="1:49">
      <c r="A62" s="288"/>
      <c r="B62" s="291"/>
      <c r="C62" s="288"/>
      <c r="D62" s="291"/>
      <c r="E62" s="290"/>
      <c r="F62" s="288"/>
      <c r="G62" s="288"/>
      <c r="H62" s="288"/>
      <c r="I62" s="288"/>
      <c r="J62" s="288"/>
      <c r="K62" s="288"/>
      <c r="L62" s="288"/>
      <c r="M62" s="288"/>
      <c r="N62" s="288"/>
      <c r="O62" s="288"/>
      <c r="P62" s="288"/>
      <c r="Q62" s="288"/>
      <c r="R62" s="288"/>
      <c r="S62" s="288"/>
      <c r="T62" s="288"/>
      <c r="U62" s="288"/>
      <c r="V62" s="288"/>
      <c r="W62" s="288"/>
      <c r="X62" s="288"/>
      <c r="Y62" s="288"/>
      <c r="Z62" s="288"/>
      <c r="AA62" s="288"/>
      <c r="AB62" s="288"/>
      <c r="AC62" s="288"/>
      <c r="AD62" s="288"/>
      <c r="AE62" s="288"/>
      <c r="AF62" s="288"/>
      <c r="AG62" s="288"/>
      <c r="AH62" s="288"/>
      <c r="AI62" s="288"/>
      <c r="AJ62" s="288"/>
      <c r="AK62" s="288"/>
      <c r="AL62" s="288"/>
      <c r="AM62" s="288"/>
      <c r="AN62" s="288"/>
      <c r="AO62" s="288"/>
      <c r="AP62" s="288"/>
      <c r="AQ62" s="288"/>
      <c r="AR62" s="288"/>
      <c r="AS62" s="288"/>
      <c r="AT62" s="288"/>
      <c r="AU62" s="288"/>
      <c r="AV62" s="288"/>
      <c r="AW62" s="288"/>
    </row>
    <row r="63" spans="1:49">
      <c r="A63" s="288"/>
      <c r="B63" s="291"/>
      <c r="C63" s="288"/>
      <c r="D63" s="291"/>
      <c r="E63" s="290"/>
      <c r="F63" s="288"/>
      <c r="G63" s="288"/>
      <c r="H63" s="288"/>
      <c r="I63" s="288"/>
      <c r="J63" s="288"/>
      <c r="K63" s="288"/>
      <c r="L63" s="288"/>
      <c r="M63" s="288"/>
      <c r="N63" s="288"/>
      <c r="O63" s="288"/>
      <c r="P63" s="288"/>
      <c r="Q63" s="288"/>
      <c r="R63" s="288"/>
      <c r="S63" s="288"/>
      <c r="T63" s="288"/>
      <c r="U63" s="288"/>
      <c r="V63" s="288"/>
      <c r="W63" s="288"/>
      <c r="X63" s="288"/>
      <c r="Y63" s="288"/>
      <c r="Z63" s="288"/>
      <c r="AA63" s="288"/>
      <c r="AB63" s="288"/>
      <c r="AC63" s="288"/>
      <c r="AD63" s="288"/>
      <c r="AE63" s="288"/>
      <c r="AF63" s="288"/>
      <c r="AG63" s="288"/>
      <c r="AH63" s="288"/>
      <c r="AI63" s="288"/>
      <c r="AJ63" s="288"/>
      <c r="AK63" s="288"/>
      <c r="AL63" s="288"/>
      <c r="AM63" s="288"/>
      <c r="AN63" s="288"/>
      <c r="AO63" s="288"/>
      <c r="AP63" s="288"/>
      <c r="AQ63" s="288"/>
      <c r="AR63" s="288"/>
      <c r="AS63" s="288"/>
      <c r="AT63" s="288"/>
      <c r="AU63" s="288"/>
      <c r="AV63" s="288"/>
      <c r="AW63" s="288"/>
    </row>
    <row r="64" spans="1:49">
      <c r="A64" s="288"/>
      <c r="B64" s="291"/>
      <c r="C64" s="288"/>
      <c r="D64" s="291"/>
      <c r="E64" s="290"/>
      <c r="F64" s="288"/>
      <c r="G64" s="288"/>
      <c r="H64" s="288"/>
      <c r="I64" s="288"/>
      <c r="J64" s="288"/>
      <c r="K64" s="288"/>
      <c r="L64" s="288"/>
      <c r="M64" s="288"/>
      <c r="N64" s="288"/>
      <c r="O64" s="288"/>
      <c r="P64" s="288"/>
      <c r="Q64" s="288"/>
      <c r="R64" s="288"/>
      <c r="S64" s="288"/>
      <c r="T64" s="288"/>
      <c r="U64" s="288"/>
      <c r="V64" s="288"/>
      <c r="W64" s="288"/>
      <c r="X64" s="288"/>
      <c r="Y64" s="288"/>
      <c r="Z64" s="288"/>
      <c r="AA64" s="288"/>
      <c r="AB64" s="288"/>
      <c r="AC64" s="288"/>
      <c r="AD64" s="288"/>
      <c r="AE64" s="288"/>
      <c r="AF64" s="288"/>
      <c r="AG64" s="288"/>
      <c r="AH64" s="288"/>
      <c r="AI64" s="288"/>
      <c r="AJ64" s="288"/>
      <c r="AK64" s="288"/>
      <c r="AL64" s="288"/>
      <c r="AM64" s="288"/>
      <c r="AN64" s="288"/>
      <c r="AO64" s="288"/>
      <c r="AP64" s="288"/>
      <c r="AQ64" s="288"/>
      <c r="AR64" s="288"/>
      <c r="AS64" s="288"/>
      <c r="AT64" s="288"/>
      <c r="AU64" s="288"/>
      <c r="AV64" s="288"/>
      <c r="AW64" s="288"/>
    </row>
    <row r="65" spans="1:49">
      <c r="A65" s="288"/>
      <c r="B65" s="291"/>
      <c r="C65" s="288"/>
      <c r="D65" s="291"/>
      <c r="E65" s="290"/>
      <c r="F65" s="288"/>
      <c r="G65" s="288"/>
      <c r="H65" s="288"/>
      <c r="I65" s="288"/>
      <c r="J65" s="288"/>
      <c r="K65" s="288"/>
      <c r="L65" s="288"/>
      <c r="M65" s="288"/>
      <c r="N65" s="288"/>
      <c r="O65" s="288"/>
      <c r="P65" s="288"/>
      <c r="Q65" s="288"/>
      <c r="R65" s="288"/>
      <c r="S65" s="288"/>
      <c r="T65" s="288"/>
      <c r="U65" s="288"/>
      <c r="V65" s="288"/>
      <c r="W65" s="288"/>
      <c r="X65" s="288"/>
      <c r="Y65" s="288"/>
      <c r="Z65" s="288"/>
      <c r="AA65" s="288"/>
      <c r="AB65" s="288"/>
      <c r="AC65" s="288"/>
      <c r="AD65" s="288"/>
      <c r="AE65" s="288"/>
      <c r="AF65" s="288"/>
      <c r="AG65" s="288"/>
      <c r="AH65" s="288"/>
      <c r="AI65" s="288"/>
      <c r="AJ65" s="288"/>
      <c r="AK65" s="288"/>
      <c r="AL65" s="288"/>
      <c r="AM65" s="288"/>
      <c r="AN65" s="288"/>
      <c r="AO65" s="288"/>
      <c r="AP65" s="288"/>
      <c r="AQ65" s="288"/>
      <c r="AR65" s="288"/>
      <c r="AS65" s="288"/>
      <c r="AT65" s="288"/>
      <c r="AU65" s="288"/>
      <c r="AV65" s="288"/>
      <c r="AW65" s="288"/>
    </row>
    <row r="66" spans="1:49">
      <c r="A66" s="288"/>
      <c r="B66" s="291"/>
      <c r="C66" s="288"/>
      <c r="D66" s="291"/>
      <c r="E66" s="290"/>
      <c r="F66" s="288"/>
      <c r="G66" s="288"/>
      <c r="H66" s="288"/>
      <c r="I66" s="288"/>
      <c r="J66" s="288"/>
      <c r="K66" s="288"/>
      <c r="L66" s="288"/>
      <c r="M66" s="288"/>
      <c r="N66" s="288"/>
      <c r="O66" s="288"/>
      <c r="P66" s="288"/>
      <c r="Q66" s="288"/>
      <c r="R66" s="288"/>
      <c r="S66" s="288"/>
      <c r="T66" s="288"/>
      <c r="U66" s="288"/>
      <c r="V66" s="288"/>
      <c r="W66" s="288"/>
      <c r="X66" s="288"/>
      <c r="Y66" s="288"/>
      <c r="Z66" s="288"/>
      <c r="AA66" s="288"/>
      <c r="AB66" s="288"/>
      <c r="AC66" s="288"/>
      <c r="AD66" s="288"/>
      <c r="AE66" s="288"/>
      <c r="AF66" s="288"/>
      <c r="AG66" s="288"/>
      <c r="AH66" s="288"/>
      <c r="AI66" s="288"/>
      <c r="AJ66" s="288"/>
      <c r="AK66" s="288"/>
      <c r="AL66" s="288"/>
      <c r="AM66" s="288"/>
      <c r="AN66" s="288"/>
      <c r="AO66" s="288"/>
      <c r="AP66" s="288"/>
      <c r="AQ66" s="288"/>
      <c r="AR66" s="288"/>
      <c r="AS66" s="288"/>
      <c r="AT66" s="288"/>
      <c r="AU66" s="288"/>
      <c r="AV66" s="288"/>
      <c r="AW66" s="288"/>
    </row>
    <row r="67" spans="1:49">
      <c r="A67" s="288"/>
      <c r="B67" s="291"/>
      <c r="C67" s="288"/>
      <c r="D67" s="291"/>
      <c r="E67" s="290"/>
      <c r="F67" s="288"/>
      <c r="G67" s="288"/>
      <c r="H67" s="288"/>
      <c r="I67" s="288"/>
      <c r="J67" s="288"/>
      <c r="K67" s="288"/>
      <c r="L67" s="288"/>
      <c r="M67" s="288"/>
      <c r="N67" s="288"/>
      <c r="O67" s="288"/>
      <c r="P67" s="288"/>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288"/>
      <c r="AU67" s="288"/>
      <c r="AV67" s="288"/>
      <c r="AW67" s="288"/>
    </row>
    <row r="68" spans="1:49">
      <c r="A68" s="288"/>
      <c r="B68" s="291"/>
      <c r="C68" s="288"/>
      <c r="D68" s="291"/>
      <c r="E68" s="290"/>
      <c r="F68" s="288"/>
      <c r="G68" s="288"/>
      <c r="H68" s="288"/>
      <c r="I68" s="288"/>
      <c r="J68" s="288"/>
      <c r="K68" s="288"/>
      <c r="L68" s="288"/>
      <c r="M68" s="288"/>
      <c r="N68" s="288"/>
      <c r="O68" s="288"/>
      <c r="P68" s="288"/>
      <c r="Q68" s="288"/>
      <c r="R68" s="288"/>
      <c r="S68" s="288"/>
      <c r="T68" s="288"/>
      <c r="U68" s="288"/>
      <c r="V68" s="288"/>
      <c r="W68" s="288"/>
      <c r="X68" s="288"/>
      <c r="Y68" s="288"/>
      <c r="Z68" s="288"/>
      <c r="AA68" s="288"/>
      <c r="AB68" s="288"/>
      <c r="AC68" s="288"/>
      <c r="AD68" s="288"/>
      <c r="AE68" s="288"/>
      <c r="AF68" s="288"/>
      <c r="AG68" s="288"/>
      <c r="AH68" s="288"/>
      <c r="AI68" s="288"/>
      <c r="AJ68" s="288"/>
      <c r="AK68" s="288"/>
      <c r="AL68" s="288"/>
      <c r="AM68" s="288"/>
      <c r="AN68" s="288"/>
      <c r="AO68" s="288"/>
      <c r="AP68" s="288"/>
      <c r="AQ68" s="288"/>
      <c r="AR68" s="288"/>
      <c r="AS68" s="288"/>
      <c r="AT68" s="288"/>
      <c r="AU68" s="288"/>
      <c r="AV68" s="288"/>
      <c r="AW68" s="288"/>
    </row>
    <row r="69" spans="1:49">
      <c r="A69" s="288"/>
      <c r="B69" s="291"/>
      <c r="C69" s="288"/>
      <c r="D69" s="291"/>
      <c r="E69" s="290"/>
      <c r="F69" s="288"/>
      <c r="G69" s="288"/>
      <c r="H69" s="288"/>
      <c r="I69" s="288"/>
      <c r="J69" s="288"/>
      <c r="K69" s="288"/>
      <c r="L69" s="288"/>
      <c r="M69" s="288"/>
      <c r="N69" s="288"/>
      <c r="O69" s="288"/>
      <c r="P69" s="288"/>
      <c r="Q69" s="288"/>
      <c r="R69" s="288"/>
      <c r="S69" s="288"/>
      <c r="T69" s="288"/>
      <c r="U69" s="288"/>
      <c r="V69" s="288"/>
      <c r="W69" s="288"/>
      <c r="X69" s="288"/>
      <c r="Y69" s="288"/>
      <c r="Z69" s="288"/>
      <c r="AA69" s="288"/>
      <c r="AB69" s="288"/>
      <c r="AC69" s="288"/>
      <c r="AD69" s="288"/>
      <c r="AE69" s="288"/>
      <c r="AF69" s="288"/>
      <c r="AG69" s="288"/>
      <c r="AH69" s="288"/>
      <c r="AI69" s="288"/>
      <c r="AJ69" s="288"/>
      <c r="AK69" s="288"/>
      <c r="AL69" s="288"/>
      <c r="AM69" s="288"/>
      <c r="AN69" s="288"/>
      <c r="AO69" s="288"/>
      <c r="AP69" s="288"/>
      <c r="AQ69" s="288"/>
      <c r="AR69" s="288"/>
      <c r="AS69" s="288"/>
      <c r="AT69" s="288"/>
      <c r="AU69" s="288"/>
      <c r="AV69" s="288"/>
      <c r="AW69" s="288"/>
    </row>
    <row r="70" spans="1:49">
      <c r="A70" s="288"/>
      <c r="B70" s="291"/>
      <c r="C70" s="288"/>
      <c r="D70" s="291"/>
      <c r="E70" s="290"/>
      <c r="F70" s="288"/>
      <c r="G70" s="288"/>
      <c r="H70" s="288"/>
      <c r="I70" s="288"/>
      <c r="J70" s="288"/>
      <c r="K70" s="288"/>
      <c r="L70" s="288"/>
      <c r="M70" s="288"/>
      <c r="N70" s="288"/>
      <c r="O70" s="288"/>
      <c r="P70" s="288"/>
      <c r="Q70" s="288"/>
      <c r="R70" s="288"/>
      <c r="S70" s="288"/>
      <c r="T70" s="288"/>
      <c r="U70" s="288"/>
      <c r="V70" s="288"/>
      <c r="W70" s="288"/>
      <c r="X70" s="288"/>
      <c r="Y70" s="288"/>
      <c r="Z70" s="288"/>
      <c r="AA70" s="288"/>
      <c r="AB70" s="288"/>
      <c r="AC70" s="288"/>
      <c r="AD70" s="288"/>
      <c r="AE70" s="288"/>
      <c r="AF70" s="288"/>
      <c r="AG70" s="288"/>
      <c r="AH70" s="288"/>
      <c r="AI70" s="288"/>
      <c r="AJ70" s="288"/>
      <c r="AK70" s="288"/>
      <c r="AL70" s="288"/>
      <c r="AM70" s="288"/>
      <c r="AN70" s="288"/>
      <c r="AO70" s="288"/>
      <c r="AP70" s="288"/>
      <c r="AQ70" s="288"/>
      <c r="AR70" s="288"/>
      <c r="AS70" s="288"/>
      <c r="AT70" s="288"/>
      <c r="AU70" s="288"/>
      <c r="AV70" s="288"/>
      <c r="AW70" s="288"/>
    </row>
    <row r="71" spans="1:49">
      <c r="A71" s="288"/>
      <c r="B71" s="291"/>
      <c r="C71" s="288"/>
      <c r="D71" s="291"/>
      <c r="E71" s="290"/>
      <c r="F71" s="288"/>
      <c r="G71" s="288"/>
      <c r="H71" s="288"/>
      <c r="I71" s="288"/>
      <c r="J71" s="288"/>
      <c r="K71" s="288"/>
      <c r="L71" s="288"/>
      <c r="M71" s="288"/>
      <c r="N71" s="288"/>
      <c r="O71" s="288"/>
      <c r="P71" s="288"/>
      <c r="Q71" s="288"/>
      <c r="R71" s="288"/>
      <c r="S71" s="288"/>
      <c r="T71" s="288"/>
      <c r="U71" s="288"/>
      <c r="V71" s="288"/>
      <c r="W71" s="288"/>
      <c r="X71" s="288"/>
      <c r="Y71" s="288"/>
      <c r="Z71" s="288"/>
      <c r="AA71" s="288"/>
      <c r="AB71" s="288"/>
      <c r="AC71" s="288"/>
      <c r="AD71" s="288"/>
      <c r="AE71" s="288"/>
      <c r="AF71" s="288"/>
      <c r="AG71" s="288"/>
      <c r="AH71" s="288"/>
      <c r="AI71" s="288"/>
      <c r="AJ71" s="288"/>
      <c r="AK71" s="288"/>
      <c r="AL71" s="288"/>
      <c r="AM71" s="288"/>
      <c r="AN71" s="288"/>
      <c r="AO71" s="288"/>
      <c r="AP71" s="288"/>
      <c r="AQ71" s="288"/>
      <c r="AR71" s="288"/>
      <c r="AS71" s="288"/>
      <c r="AT71" s="288"/>
      <c r="AU71" s="288"/>
      <c r="AV71" s="288"/>
      <c r="AW71" s="288"/>
    </row>
    <row r="72" spans="1:49">
      <c r="A72" s="288"/>
      <c r="B72" s="291"/>
      <c r="C72" s="288"/>
      <c r="D72" s="291"/>
      <c r="E72" s="290"/>
      <c r="F72" s="288"/>
      <c r="G72" s="288"/>
      <c r="H72" s="288"/>
      <c r="I72" s="288"/>
      <c r="J72" s="288"/>
      <c r="K72" s="288"/>
      <c r="L72" s="288"/>
      <c r="M72" s="288"/>
      <c r="N72" s="288"/>
      <c r="O72" s="288"/>
      <c r="P72" s="288"/>
      <c r="Q72" s="288"/>
      <c r="R72" s="288"/>
      <c r="S72" s="288"/>
      <c r="T72" s="288"/>
      <c r="U72" s="288"/>
      <c r="V72" s="288"/>
      <c r="W72" s="288"/>
      <c r="X72" s="288"/>
      <c r="Y72" s="288"/>
      <c r="Z72" s="288"/>
      <c r="AA72" s="288"/>
      <c r="AB72" s="288"/>
      <c r="AC72" s="288"/>
      <c r="AD72" s="288"/>
      <c r="AE72" s="288"/>
      <c r="AF72" s="288"/>
      <c r="AG72" s="288"/>
      <c r="AH72" s="288"/>
      <c r="AI72" s="288"/>
      <c r="AJ72" s="288"/>
      <c r="AK72" s="288"/>
      <c r="AL72" s="288"/>
      <c r="AM72" s="288"/>
      <c r="AN72" s="288"/>
      <c r="AO72" s="288"/>
      <c r="AP72" s="288"/>
      <c r="AQ72" s="288"/>
      <c r="AR72" s="288"/>
      <c r="AS72" s="288"/>
      <c r="AT72" s="288"/>
      <c r="AU72" s="288"/>
      <c r="AV72" s="288"/>
      <c r="AW72" s="288"/>
    </row>
    <row r="73" spans="1:49">
      <c r="A73" s="288"/>
      <c r="B73" s="291"/>
      <c r="C73" s="288"/>
      <c r="D73" s="291"/>
      <c r="E73" s="290"/>
      <c r="F73" s="288"/>
      <c r="G73" s="288"/>
      <c r="H73" s="288"/>
      <c r="I73" s="288"/>
      <c r="J73" s="288"/>
      <c r="K73" s="288"/>
      <c r="L73" s="288"/>
      <c r="M73" s="288"/>
      <c r="N73" s="288"/>
      <c r="O73" s="288"/>
      <c r="P73" s="288"/>
      <c r="Q73" s="288"/>
      <c r="R73" s="288"/>
      <c r="S73" s="288"/>
      <c r="T73" s="288"/>
      <c r="U73" s="288"/>
      <c r="V73" s="288"/>
      <c r="W73" s="288"/>
      <c r="X73" s="288"/>
      <c r="Y73" s="288"/>
      <c r="Z73" s="288"/>
      <c r="AA73" s="288"/>
      <c r="AB73" s="288"/>
      <c r="AC73" s="288"/>
      <c r="AD73" s="288"/>
      <c r="AE73" s="288"/>
      <c r="AF73" s="288"/>
      <c r="AG73" s="288"/>
      <c r="AH73" s="288"/>
      <c r="AI73" s="288"/>
      <c r="AJ73" s="288"/>
      <c r="AK73" s="288"/>
      <c r="AL73" s="288"/>
      <c r="AM73" s="288"/>
      <c r="AN73" s="288"/>
      <c r="AO73" s="288"/>
      <c r="AP73" s="288"/>
      <c r="AQ73" s="288"/>
      <c r="AR73" s="288"/>
      <c r="AS73" s="288"/>
      <c r="AT73" s="288"/>
      <c r="AU73" s="288"/>
      <c r="AV73" s="288"/>
      <c r="AW73" s="288"/>
    </row>
    <row r="74" spans="1:49">
      <c r="A74" s="288"/>
      <c r="B74" s="291"/>
      <c r="C74" s="288"/>
      <c r="D74" s="291"/>
      <c r="E74" s="290"/>
      <c r="F74" s="288"/>
      <c r="G74" s="288"/>
      <c r="H74" s="288"/>
      <c r="I74" s="288"/>
      <c r="J74" s="288"/>
      <c r="K74" s="288"/>
      <c r="L74" s="288"/>
      <c r="M74" s="288"/>
      <c r="N74" s="288"/>
      <c r="O74" s="288"/>
      <c r="P74" s="288"/>
      <c r="Q74" s="288"/>
      <c r="R74" s="288"/>
      <c r="S74" s="288"/>
      <c r="T74" s="288"/>
      <c r="U74" s="288"/>
      <c r="V74" s="288"/>
      <c r="W74" s="288"/>
      <c r="X74" s="288"/>
      <c r="Y74" s="288"/>
      <c r="Z74" s="288"/>
      <c r="AA74" s="288"/>
      <c r="AB74" s="288"/>
      <c r="AC74" s="288"/>
      <c r="AD74" s="288"/>
      <c r="AE74" s="288"/>
      <c r="AF74" s="288"/>
      <c r="AG74" s="288"/>
      <c r="AH74" s="288"/>
      <c r="AI74" s="288"/>
      <c r="AJ74" s="288"/>
      <c r="AK74" s="288"/>
      <c r="AL74" s="288"/>
      <c r="AM74" s="288"/>
      <c r="AN74" s="288"/>
      <c r="AO74" s="288"/>
      <c r="AP74" s="288"/>
      <c r="AQ74" s="288"/>
      <c r="AR74" s="288"/>
      <c r="AS74" s="288"/>
      <c r="AT74" s="288"/>
      <c r="AU74" s="288"/>
      <c r="AV74" s="288"/>
      <c r="AW74" s="288"/>
    </row>
    <row r="75" spans="1:49">
      <c r="A75" s="288"/>
      <c r="B75" s="291"/>
      <c r="C75" s="288"/>
      <c r="D75" s="291"/>
      <c r="E75" s="290"/>
      <c r="F75" s="288"/>
      <c r="G75" s="288"/>
      <c r="H75" s="288"/>
      <c r="I75" s="288"/>
      <c r="J75" s="288"/>
      <c r="K75" s="288"/>
      <c r="L75" s="288"/>
      <c r="M75" s="288"/>
      <c r="N75" s="288"/>
      <c r="O75" s="288"/>
      <c r="P75" s="288"/>
      <c r="Q75" s="288"/>
      <c r="R75" s="288"/>
      <c r="S75" s="288"/>
      <c r="T75" s="288"/>
      <c r="U75" s="288"/>
      <c r="V75" s="288"/>
      <c r="W75" s="288"/>
      <c r="X75" s="288"/>
      <c r="Y75" s="288"/>
      <c r="Z75" s="288"/>
      <c r="AA75" s="288"/>
      <c r="AB75" s="288"/>
      <c r="AC75" s="288"/>
      <c r="AD75" s="288"/>
      <c r="AE75" s="288"/>
      <c r="AF75" s="288"/>
      <c r="AG75" s="288"/>
      <c r="AH75" s="288"/>
      <c r="AI75" s="288"/>
      <c r="AJ75" s="288"/>
      <c r="AK75" s="288"/>
      <c r="AL75" s="288"/>
      <c r="AM75" s="288"/>
      <c r="AN75" s="288"/>
      <c r="AO75" s="288"/>
      <c r="AP75" s="288"/>
      <c r="AQ75" s="288"/>
      <c r="AR75" s="288"/>
      <c r="AS75" s="288"/>
      <c r="AT75" s="288"/>
      <c r="AU75" s="288"/>
      <c r="AV75" s="288"/>
      <c r="AW75" s="288"/>
    </row>
    <row r="76" spans="1:49">
      <c r="A76" s="288"/>
      <c r="B76" s="291"/>
      <c r="C76" s="288"/>
      <c r="D76" s="291"/>
      <c r="E76" s="290"/>
      <c r="F76" s="288"/>
      <c r="G76" s="288"/>
      <c r="H76" s="288"/>
      <c r="I76" s="288"/>
      <c r="J76" s="288"/>
      <c r="K76" s="288"/>
      <c r="L76" s="288"/>
      <c r="M76" s="288"/>
      <c r="N76" s="288"/>
      <c r="O76" s="288"/>
      <c r="P76" s="288"/>
      <c r="Q76" s="288"/>
      <c r="R76" s="288"/>
      <c r="S76" s="288"/>
      <c r="T76" s="288"/>
      <c r="U76" s="288"/>
      <c r="V76" s="28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288"/>
      <c r="AT76" s="288"/>
      <c r="AU76" s="288"/>
      <c r="AV76" s="288"/>
      <c r="AW76" s="288"/>
    </row>
    <row r="77" spans="1:49">
      <c r="A77" s="288"/>
      <c r="B77" s="291"/>
      <c r="C77" s="288"/>
      <c r="D77" s="291"/>
      <c r="E77" s="290"/>
      <c r="F77" s="288"/>
      <c r="G77" s="288"/>
      <c r="H77" s="288"/>
      <c r="I77" s="288"/>
      <c r="J77" s="288"/>
      <c r="K77" s="288"/>
      <c r="L77" s="288"/>
      <c r="M77" s="288"/>
      <c r="N77" s="288"/>
      <c r="O77" s="288"/>
      <c r="P77" s="288"/>
      <c r="Q77" s="288"/>
      <c r="R77" s="288"/>
      <c r="S77" s="288"/>
      <c r="T77" s="288"/>
      <c r="U77" s="288"/>
      <c r="V77" s="288"/>
      <c r="W77" s="288"/>
      <c r="X77" s="288"/>
      <c r="Y77" s="288"/>
      <c r="Z77" s="288"/>
      <c r="AA77" s="288"/>
      <c r="AB77" s="288"/>
      <c r="AC77" s="288"/>
      <c r="AD77" s="288"/>
      <c r="AE77" s="288"/>
      <c r="AF77" s="288"/>
      <c r="AG77" s="288"/>
      <c r="AH77" s="288"/>
      <c r="AI77" s="288"/>
      <c r="AJ77" s="288"/>
      <c r="AK77" s="288"/>
      <c r="AL77" s="288"/>
      <c r="AM77" s="288"/>
      <c r="AN77" s="288"/>
      <c r="AO77" s="288"/>
      <c r="AP77" s="288"/>
      <c r="AQ77" s="288"/>
      <c r="AR77" s="288"/>
      <c r="AS77" s="288"/>
      <c r="AT77" s="288"/>
      <c r="AU77" s="288"/>
      <c r="AV77" s="288"/>
      <c r="AW77" s="288"/>
    </row>
    <row r="78" spans="1:49">
      <c r="A78" s="288"/>
      <c r="B78" s="291"/>
      <c r="C78" s="288"/>
      <c r="D78" s="291"/>
      <c r="E78" s="290"/>
      <c r="F78" s="288"/>
      <c r="G78" s="288"/>
      <c r="H78" s="288"/>
      <c r="I78" s="288"/>
      <c r="J78" s="288"/>
      <c r="K78" s="288"/>
      <c r="L78" s="288"/>
      <c r="M78" s="288"/>
      <c r="N78" s="288"/>
      <c r="O78" s="288"/>
      <c r="P78" s="288"/>
      <c r="Q78" s="288"/>
      <c r="R78" s="288"/>
      <c r="S78" s="288"/>
      <c r="T78" s="288"/>
      <c r="U78" s="288"/>
      <c r="V78" s="28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288"/>
      <c r="AS78" s="288"/>
      <c r="AT78" s="288"/>
      <c r="AU78" s="288"/>
      <c r="AV78" s="288"/>
      <c r="AW78" s="288"/>
    </row>
    <row r="79" spans="1:49">
      <c r="A79" s="288"/>
      <c r="B79" s="291"/>
      <c r="C79" s="288"/>
      <c r="D79" s="291"/>
      <c r="E79" s="290"/>
      <c r="F79" s="288"/>
      <c r="G79" s="288"/>
      <c r="H79" s="288"/>
      <c r="I79" s="288"/>
      <c r="J79" s="288"/>
      <c r="K79" s="288"/>
      <c r="L79" s="288"/>
      <c r="M79" s="288"/>
      <c r="N79" s="288"/>
      <c r="O79" s="288"/>
      <c r="P79" s="288"/>
      <c r="Q79" s="288"/>
      <c r="R79" s="288"/>
      <c r="S79" s="288"/>
      <c r="T79" s="288"/>
      <c r="U79" s="288"/>
      <c r="V79" s="288"/>
      <c r="W79" s="288"/>
      <c r="X79" s="288"/>
      <c r="Y79" s="288"/>
      <c r="Z79" s="288"/>
      <c r="AA79" s="288"/>
      <c r="AB79" s="288"/>
      <c r="AC79" s="288"/>
      <c r="AD79" s="288"/>
      <c r="AE79" s="288"/>
      <c r="AF79" s="288"/>
      <c r="AG79" s="288"/>
      <c r="AH79" s="288"/>
      <c r="AI79" s="288"/>
      <c r="AJ79" s="288"/>
      <c r="AK79" s="288"/>
      <c r="AL79" s="288"/>
      <c r="AM79" s="288"/>
      <c r="AN79" s="288"/>
      <c r="AO79" s="288"/>
      <c r="AP79" s="288"/>
      <c r="AQ79" s="288"/>
      <c r="AR79" s="288"/>
      <c r="AS79" s="288"/>
      <c r="AT79" s="288"/>
      <c r="AU79" s="288"/>
      <c r="AV79" s="288"/>
      <c r="AW79" s="288"/>
    </row>
    <row r="80" spans="1:49">
      <c r="A80" s="288"/>
      <c r="B80" s="291"/>
      <c r="C80" s="288"/>
      <c r="D80" s="291"/>
      <c r="E80" s="290"/>
      <c r="F80" s="288"/>
      <c r="G80" s="288"/>
      <c r="H80" s="288"/>
      <c r="I80" s="288"/>
      <c r="J80" s="288"/>
      <c r="K80" s="288"/>
      <c r="L80" s="288"/>
      <c r="M80" s="288"/>
      <c r="N80" s="288"/>
      <c r="O80" s="288"/>
      <c r="P80" s="288"/>
      <c r="Q80" s="288"/>
      <c r="R80" s="288"/>
      <c r="S80" s="288"/>
      <c r="T80" s="288"/>
      <c r="U80" s="288"/>
      <c r="V80" s="288"/>
      <c r="W80" s="288"/>
      <c r="X80" s="288"/>
      <c r="Y80" s="288"/>
      <c r="Z80" s="288"/>
      <c r="AA80" s="288"/>
      <c r="AB80" s="288"/>
      <c r="AC80" s="288"/>
      <c r="AD80" s="288"/>
      <c r="AE80" s="288"/>
      <c r="AF80" s="288"/>
      <c r="AG80" s="288"/>
      <c r="AH80" s="288"/>
      <c r="AI80" s="288"/>
      <c r="AJ80" s="288"/>
      <c r="AK80" s="288"/>
      <c r="AL80" s="288"/>
      <c r="AM80" s="288"/>
      <c r="AN80" s="288"/>
      <c r="AO80" s="288"/>
      <c r="AP80" s="288"/>
      <c r="AQ80" s="288"/>
      <c r="AR80" s="288"/>
      <c r="AS80" s="288"/>
      <c r="AT80" s="288"/>
      <c r="AU80" s="288"/>
      <c r="AV80" s="288"/>
      <c r="AW80" s="288"/>
    </row>
    <row r="81" spans="1:49">
      <c r="A81" s="288"/>
      <c r="B81" s="291"/>
      <c r="C81" s="288"/>
      <c r="D81" s="291"/>
      <c r="E81" s="290"/>
      <c r="F81" s="288"/>
      <c r="G81" s="288"/>
      <c r="H81" s="288"/>
      <c r="I81" s="288"/>
      <c r="J81" s="288"/>
      <c r="K81" s="288"/>
      <c r="L81" s="288"/>
      <c r="M81" s="288"/>
      <c r="N81" s="288"/>
      <c r="O81" s="288"/>
      <c r="P81" s="288"/>
      <c r="Q81" s="288"/>
      <c r="R81" s="288"/>
      <c r="S81" s="288"/>
      <c r="T81" s="288"/>
      <c r="U81" s="288"/>
      <c r="V81" s="288"/>
      <c r="W81" s="288"/>
      <c r="X81" s="288"/>
      <c r="Y81" s="288"/>
      <c r="Z81" s="288"/>
      <c r="AA81" s="288"/>
      <c r="AB81" s="288"/>
      <c r="AC81" s="288"/>
      <c r="AD81" s="288"/>
      <c r="AE81" s="288"/>
      <c r="AF81" s="288"/>
      <c r="AG81" s="288"/>
      <c r="AH81" s="288"/>
      <c r="AI81" s="288"/>
      <c r="AJ81" s="288"/>
      <c r="AK81" s="288"/>
      <c r="AL81" s="288"/>
      <c r="AM81" s="288"/>
      <c r="AN81" s="288"/>
      <c r="AO81" s="288"/>
      <c r="AP81" s="288"/>
      <c r="AQ81" s="288"/>
      <c r="AR81" s="288"/>
      <c r="AS81" s="288"/>
      <c r="AT81" s="288"/>
      <c r="AU81" s="288"/>
      <c r="AV81" s="288"/>
      <c r="AW81" s="288"/>
    </row>
    <row r="82" spans="1:49">
      <c r="A82" s="288"/>
      <c r="B82" s="291"/>
      <c r="C82" s="288"/>
      <c r="D82" s="291"/>
      <c r="E82" s="290"/>
      <c r="F82" s="288"/>
      <c r="G82" s="288"/>
      <c r="H82" s="288"/>
      <c r="I82" s="288"/>
      <c r="J82" s="288"/>
      <c r="K82" s="288"/>
      <c r="L82" s="288"/>
      <c r="M82" s="288"/>
      <c r="N82" s="288"/>
      <c r="O82" s="288"/>
      <c r="P82" s="288"/>
      <c r="Q82" s="288"/>
      <c r="R82" s="288"/>
      <c r="S82" s="288"/>
      <c r="T82" s="288"/>
      <c r="U82" s="288"/>
      <c r="V82" s="288"/>
      <c r="W82" s="288"/>
      <c r="X82" s="288"/>
      <c r="Y82" s="288"/>
      <c r="Z82" s="288"/>
      <c r="AA82" s="288"/>
      <c r="AB82" s="288"/>
      <c r="AC82" s="288"/>
      <c r="AD82" s="288"/>
      <c r="AE82" s="288"/>
      <c r="AF82" s="288"/>
      <c r="AG82" s="288"/>
      <c r="AH82" s="288"/>
      <c r="AI82" s="288"/>
      <c r="AJ82" s="288"/>
      <c r="AK82" s="288"/>
      <c r="AL82" s="288"/>
      <c r="AM82" s="288"/>
      <c r="AN82" s="288"/>
      <c r="AO82" s="288"/>
      <c r="AP82" s="288"/>
      <c r="AQ82" s="288"/>
      <c r="AR82" s="288"/>
      <c r="AS82" s="288"/>
      <c r="AT82" s="288"/>
      <c r="AU82" s="288"/>
      <c r="AV82" s="288"/>
      <c r="AW82" s="288"/>
    </row>
    <row r="83" spans="1:49">
      <c r="A83" s="288"/>
      <c r="B83" s="291"/>
      <c r="C83" s="288"/>
      <c r="D83" s="291"/>
      <c r="E83" s="290"/>
      <c r="F83" s="288"/>
      <c r="G83" s="288"/>
      <c r="H83" s="288"/>
      <c r="I83" s="288"/>
      <c r="J83" s="288"/>
      <c r="K83" s="288"/>
      <c r="L83" s="288"/>
      <c r="M83" s="288"/>
      <c r="N83" s="288"/>
      <c r="O83" s="288"/>
      <c r="P83" s="288"/>
      <c r="Q83" s="288"/>
      <c r="R83" s="288"/>
      <c r="S83" s="288"/>
      <c r="T83" s="288"/>
      <c r="U83" s="288"/>
      <c r="V83" s="288"/>
      <c r="W83" s="288"/>
      <c r="X83" s="288"/>
      <c r="Y83" s="288"/>
      <c r="Z83" s="288"/>
      <c r="AA83" s="288"/>
      <c r="AB83" s="288"/>
      <c r="AC83" s="288"/>
      <c r="AD83" s="288"/>
      <c r="AE83" s="288"/>
      <c r="AF83" s="288"/>
      <c r="AG83" s="288"/>
      <c r="AH83" s="288"/>
      <c r="AI83" s="288"/>
      <c r="AJ83" s="288"/>
      <c r="AK83" s="288"/>
      <c r="AL83" s="288"/>
      <c r="AM83" s="288"/>
      <c r="AN83" s="288"/>
      <c r="AO83" s="288"/>
      <c r="AP83" s="288"/>
      <c r="AQ83" s="288"/>
      <c r="AR83" s="288"/>
      <c r="AS83" s="288"/>
      <c r="AT83" s="288"/>
      <c r="AU83" s="288"/>
      <c r="AV83" s="288"/>
      <c r="AW83" s="288"/>
    </row>
    <row r="84" spans="1:49">
      <c r="A84" s="288"/>
      <c r="B84" s="291"/>
      <c r="C84" s="288"/>
      <c r="D84" s="291"/>
      <c r="E84" s="290"/>
      <c r="F84" s="288"/>
      <c r="G84" s="288"/>
      <c r="H84" s="288"/>
      <c r="I84" s="288"/>
      <c r="J84" s="288"/>
      <c r="K84" s="288"/>
      <c r="L84" s="288"/>
      <c r="M84" s="288"/>
      <c r="N84" s="288"/>
      <c r="O84" s="288"/>
      <c r="P84" s="288"/>
      <c r="Q84" s="288"/>
      <c r="R84" s="288"/>
      <c r="S84" s="288"/>
      <c r="T84" s="288"/>
      <c r="U84" s="288"/>
      <c r="V84" s="288"/>
      <c r="W84" s="288"/>
      <c r="X84" s="288"/>
      <c r="Y84" s="288"/>
      <c r="Z84" s="288"/>
      <c r="AA84" s="288"/>
      <c r="AB84" s="288"/>
      <c r="AC84" s="288"/>
      <c r="AD84" s="288"/>
      <c r="AE84" s="288"/>
      <c r="AF84" s="288"/>
      <c r="AG84" s="288"/>
      <c r="AH84" s="288"/>
      <c r="AI84" s="288"/>
      <c r="AJ84" s="288"/>
      <c r="AK84" s="288"/>
      <c r="AL84" s="288"/>
      <c r="AM84" s="288"/>
      <c r="AN84" s="288"/>
      <c r="AO84" s="288"/>
      <c r="AP84" s="288"/>
      <c r="AQ84" s="288"/>
      <c r="AR84" s="288"/>
      <c r="AS84" s="288"/>
      <c r="AT84" s="288"/>
      <c r="AU84" s="288"/>
      <c r="AV84" s="288"/>
      <c r="AW84" s="288"/>
    </row>
    <row r="85" spans="1:49">
      <c r="A85" s="288"/>
      <c r="B85" s="291"/>
      <c r="C85" s="288"/>
      <c r="D85" s="291"/>
      <c r="E85" s="290"/>
      <c r="F85" s="288"/>
      <c r="G85" s="288"/>
      <c r="H85" s="288"/>
      <c r="I85" s="288"/>
      <c r="J85" s="288"/>
      <c r="K85" s="288"/>
      <c r="L85" s="288"/>
      <c r="M85" s="288"/>
      <c r="N85" s="288"/>
      <c r="O85" s="288"/>
      <c r="P85" s="288"/>
      <c r="Q85" s="288"/>
      <c r="R85" s="288"/>
      <c r="S85" s="288"/>
      <c r="T85" s="288"/>
      <c r="U85" s="288"/>
      <c r="V85" s="288"/>
      <c r="W85" s="288"/>
      <c r="X85" s="288"/>
      <c r="Y85" s="288"/>
      <c r="Z85" s="288"/>
      <c r="AA85" s="288"/>
      <c r="AB85" s="288"/>
      <c r="AC85" s="288"/>
      <c r="AD85" s="288"/>
      <c r="AE85" s="288"/>
      <c r="AF85" s="288"/>
      <c r="AG85" s="288"/>
      <c r="AH85" s="288"/>
      <c r="AI85" s="288"/>
      <c r="AJ85" s="288"/>
      <c r="AK85" s="288"/>
      <c r="AL85" s="288"/>
      <c r="AM85" s="288"/>
      <c r="AN85" s="288"/>
      <c r="AO85" s="288"/>
      <c r="AP85" s="288"/>
      <c r="AQ85" s="288"/>
      <c r="AR85" s="288"/>
      <c r="AS85" s="288"/>
      <c r="AT85" s="288"/>
      <c r="AU85" s="288"/>
      <c r="AV85" s="288"/>
      <c r="AW85" s="288"/>
    </row>
    <row r="86" spans="1:49">
      <c r="A86" s="288"/>
      <c r="B86" s="291"/>
      <c r="C86" s="288"/>
      <c r="D86" s="291"/>
      <c r="E86" s="290"/>
      <c r="F86" s="288"/>
      <c r="G86" s="288"/>
      <c r="H86" s="288"/>
      <c r="I86" s="288"/>
      <c r="J86" s="288"/>
      <c r="K86" s="288"/>
      <c r="L86" s="288"/>
      <c r="M86" s="288"/>
      <c r="N86" s="288"/>
      <c r="O86" s="288"/>
      <c r="P86" s="288"/>
      <c r="Q86" s="288"/>
      <c r="R86" s="288"/>
      <c r="S86" s="288"/>
      <c r="T86" s="288"/>
      <c r="U86" s="288"/>
      <c r="V86" s="288"/>
      <c r="W86" s="288"/>
      <c r="X86" s="288"/>
      <c r="Y86" s="288"/>
      <c r="Z86" s="288"/>
      <c r="AA86" s="288"/>
      <c r="AB86" s="288"/>
      <c r="AC86" s="288"/>
      <c r="AD86" s="288"/>
      <c r="AE86" s="288"/>
      <c r="AF86" s="288"/>
      <c r="AG86" s="288"/>
      <c r="AH86" s="288"/>
      <c r="AI86" s="288"/>
      <c r="AJ86" s="288"/>
      <c r="AK86" s="288"/>
      <c r="AL86" s="288"/>
      <c r="AM86" s="288"/>
      <c r="AN86" s="288"/>
      <c r="AO86" s="288"/>
      <c r="AP86" s="288"/>
      <c r="AQ86" s="288"/>
      <c r="AR86" s="288"/>
      <c r="AS86" s="288"/>
      <c r="AT86" s="288"/>
      <c r="AU86" s="288"/>
      <c r="AV86" s="288"/>
      <c r="AW86" s="288"/>
    </row>
    <row r="87" spans="1:49">
      <c r="A87" s="288"/>
      <c r="B87" s="291"/>
      <c r="C87" s="288"/>
      <c r="D87" s="291"/>
      <c r="E87" s="290"/>
      <c r="F87" s="288"/>
      <c r="G87" s="288"/>
      <c r="H87" s="288"/>
      <c r="I87" s="288"/>
      <c r="J87" s="288"/>
      <c r="K87" s="288"/>
      <c r="L87" s="288"/>
      <c r="M87" s="288"/>
      <c r="N87" s="288"/>
      <c r="O87" s="288"/>
      <c r="P87" s="288"/>
      <c r="Q87" s="288"/>
      <c r="R87" s="288"/>
      <c r="S87" s="288"/>
      <c r="T87" s="288"/>
      <c r="U87" s="288"/>
      <c r="V87" s="288"/>
      <c r="W87" s="288"/>
      <c r="X87" s="288"/>
      <c r="Y87" s="288"/>
      <c r="Z87" s="288"/>
      <c r="AA87" s="288"/>
      <c r="AB87" s="288"/>
      <c r="AC87" s="288"/>
      <c r="AD87" s="288"/>
      <c r="AE87" s="288"/>
      <c r="AF87" s="288"/>
      <c r="AG87" s="288"/>
      <c r="AH87" s="288"/>
      <c r="AI87" s="288"/>
      <c r="AJ87" s="288"/>
      <c r="AK87" s="288"/>
      <c r="AL87" s="288"/>
      <c r="AM87" s="288"/>
      <c r="AN87" s="288"/>
      <c r="AO87" s="288"/>
      <c r="AP87" s="288"/>
      <c r="AQ87" s="288"/>
      <c r="AR87" s="288"/>
      <c r="AS87" s="288"/>
      <c r="AT87" s="288"/>
      <c r="AU87" s="288"/>
      <c r="AV87" s="288"/>
      <c r="AW87" s="288"/>
    </row>
    <row r="88" spans="1:49">
      <c r="A88" s="288"/>
      <c r="B88" s="291"/>
      <c r="C88" s="288"/>
      <c r="D88" s="291"/>
      <c r="E88" s="290"/>
      <c r="F88" s="288"/>
      <c r="G88" s="288"/>
      <c r="H88" s="288"/>
      <c r="I88" s="288"/>
      <c r="J88" s="288"/>
      <c r="K88" s="288"/>
      <c r="L88" s="288"/>
      <c r="M88" s="288"/>
      <c r="N88" s="288"/>
      <c r="O88" s="288"/>
      <c r="P88" s="288"/>
      <c r="Q88" s="288"/>
      <c r="R88" s="288"/>
      <c r="S88" s="288"/>
      <c r="T88" s="288"/>
      <c r="U88" s="288"/>
      <c r="V88" s="288"/>
      <c r="W88" s="288"/>
      <c r="X88" s="288"/>
      <c r="Y88" s="288"/>
      <c r="Z88" s="288"/>
      <c r="AA88" s="288"/>
      <c r="AB88" s="288"/>
      <c r="AC88" s="288"/>
      <c r="AD88" s="288"/>
      <c r="AE88" s="288"/>
      <c r="AF88" s="288"/>
      <c r="AG88" s="288"/>
      <c r="AH88" s="288"/>
      <c r="AI88" s="288"/>
      <c r="AJ88" s="288"/>
      <c r="AK88" s="288"/>
      <c r="AL88" s="288"/>
      <c r="AM88" s="288"/>
      <c r="AN88" s="288"/>
      <c r="AO88" s="288"/>
      <c r="AP88" s="288"/>
      <c r="AQ88" s="288"/>
      <c r="AR88" s="288"/>
      <c r="AS88" s="288"/>
      <c r="AT88" s="288"/>
      <c r="AU88" s="288"/>
      <c r="AV88" s="288"/>
      <c r="AW88" s="288"/>
    </row>
    <row r="89" spans="1:49">
      <c r="A89" s="288"/>
      <c r="B89" s="291"/>
      <c r="C89" s="288"/>
      <c r="D89" s="291"/>
      <c r="E89" s="290"/>
      <c r="F89" s="288"/>
      <c r="G89" s="288"/>
      <c r="H89" s="288"/>
      <c r="I89" s="288"/>
      <c r="J89" s="288"/>
      <c r="K89" s="288"/>
      <c r="L89" s="288"/>
      <c r="M89" s="288"/>
      <c r="N89" s="288"/>
      <c r="O89" s="288"/>
      <c r="P89" s="288"/>
      <c r="Q89" s="288"/>
      <c r="R89" s="288"/>
      <c r="S89" s="288"/>
      <c r="T89" s="288"/>
      <c r="U89" s="288"/>
      <c r="V89" s="288"/>
      <c r="W89" s="288"/>
      <c r="X89" s="288"/>
      <c r="Y89" s="288"/>
      <c r="Z89" s="288"/>
      <c r="AA89" s="288"/>
      <c r="AB89" s="288"/>
      <c r="AC89" s="288"/>
      <c r="AD89" s="288"/>
      <c r="AE89" s="288"/>
      <c r="AF89" s="288"/>
      <c r="AG89" s="288"/>
      <c r="AH89" s="288"/>
      <c r="AI89" s="288"/>
      <c r="AJ89" s="288"/>
      <c r="AK89" s="288"/>
      <c r="AL89" s="288"/>
      <c r="AM89" s="288"/>
      <c r="AN89" s="288"/>
      <c r="AO89" s="288"/>
      <c r="AP89" s="288"/>
      <c r="AQ89" s="288"/>
      <c r="AR89" s="288"/>
      <c r="AS89" s="288"/>
      <c r="AT89" s="288"/>
      <c r="AU89" s="288"/>
      <c r="AV89" s="288"/>
      <c r="AW89" s="288"/>
    </row>
    <row r="90" spans="1:49">
      <c r="A90" s="288"/>
      <c r="B90" s="291"/>
      <c r="C90" s="288"/>
      <c r="D90" s="291"/>
      <c r="E90" s="290"/>
      <c r="F90" s="288"/>
      <c r="G90" s="288"/>
      <c r="H90" s="288"/>
      <c r="I90" s="288"/>
      <c r="J90" s="288"/>
      <c r="K90" s="288"/>
      <c r="L90" s="288"/>
      <c r="M90" s="288"/>
      <c r="N90" s="288"/>
      <c r="O90" s="288"/>
      <c r="P90" s="288"/>
      <c r="Q90" s="288"/>
      <c r="R90" s="288"/>
      <c r="S90" s="288"/>
      <c r="T90" s="288"/>
      <c r="U90" s="288"/>
      <c r="V90" s="288"/>
      <c r="W90" s="288"/>
      <c r="X90" s="288"/>
      <c r="Y90" s="288"/>
      <c r="Z90" s="288"/>
      <c r="AA90" s="288"/>
      <c r="AB90" s="288"/>
      <c r="AC90" s="288"/>
      <c r="AD90" s="288"/>
      <c r="AE90" s="288"/>
      <c r="AF90" s="288"/>
      <c r="AG90" s="288"/>
      <c r="AH90" s="288"/>
      <c r="AI90" s="288"/>
      <c r="AJ90" s="288"/>
      <c r="AK90" s="288"/>
      <c r="AL90" s="288"/>
      <c r="AM90" s="288"/>
      <c r="AN90" s="288"/>
      <c r="AO90" s="288"/>
      <c r="AP90" s="288"/>
      <c r="AQ90" s="288"/>
      <c r="AR90" s="288"/>
      <c r="AS90" s="288"/>
      <c r="AT90" s="288"/>
      <c r="AU90" s="288"/>
      <c r="AV90" s="288"/>
      <c r="AW90" s="288"/>
    </row>
    <row r="91" spans="1:49">
      <c r="A91" s="288"/>
      <c r="B91" s="291"/>
      <c r="C91" s="288"/>
      <c r="D91" s="291"/>
      <c r="E91" s="290"/>
      <c r="F91" s="288"/>
      <c r="G91" s="288"/>
      <c r="H91" s="288"/>
      <c r="I91" s="288"/>
      <c r="J91" s="288"/>
      <c r="K91" s="288"/>
      <c r="L91" s="288"/>
      <c r="M91" s="288"/>
      <c r="N91" s="288"/>
      <c r="O91" s="288"/>
      <c r="P91" s="288"/>
      <c r="Q91" s="288"/>
      <c r="R91" s="288"/>
      <c r="S91" s="288"/>
      <c r="T91" s="288"/>
      <c r="U91" s="288"/>
      <c r="V91" s="288"/>
      <c r="W91" s="288"/>
      <c r="X91" s="288"/>
      <c r="Y91" s="288"/>
      <c r="Z91" s="288"/>
      <c r="AA91" s="288"/>
      <c r="AB91" s="288"/>
      <c r="AC91" s="288"/>
      <c r="AD91" s="288"/>
      <c r="AE91" s="288"/>
      <c r="AF91" s="288"/>
      <c r="AG91" s="288"/>
      <c r="AH91" s="288"/>
      <c r="AI91" s="288"/>
      <c r="AJ91" s="288"/>
      <c r="AK91" s="288"/>
      <c r="AL91" s="288"/>
      <c r="AM91" s="288"/>
      <c r="AN91" s="288"/>
      <c r="AO91" s="288"/>
      <c r="AP91" s="288"/>
      <c r="AQ91" s="288"/>
      <c r="AR91" s="288"/>
      <c r="AS91" s="288"/>
      <c r="AT91" s="288"/>
      <c r="AU91" s="288"/>
      <c r="AV91" s="288"/>
      <c r="AW91" s="288"/>
    </row>
    <row r="92" spans="1:49">
      <c r="A92" s="288"/>
      <c r="B92" s="291"/>
      <c r="C92" s="288"/>
      <c r="D92" s="291"/>
      <c r="E92" s="290"/>
      <c r="F92" s="288"/>
      <c r="G92" s="288"/>
      <c r="H92" s="288"/>
      <c r="I92" s="288"/>
      <c r="J92" s="288"/>
      <c r="K92" s="288"/>
      <c r="L92" s="288"/>
      <c r="M92" s="288"/>
      <c r="N92" s="288"/>
      <c r="O92" s="288"/>
      <c r="P92" s="288"/>
      <c r="Q92" s="288"/>
      <c r="R92" s="288"/>
      <c r="S92" s="288"/>
      <c r="T92" s="288"/>
      <c r="U92" s="288"/>
      <c r="V92" s="288"/>
      <c r="W92" s="288"/>
      <c r="X92" s="288"/>
      <c r="Y92" s="288"/>
      <c r="Z92" s="288"/>
      <c r="AA92" s="288"/>
      <c r="AB92" s="288"/>
      <c r="AC92" s="288"/>
      <c r="AD92" s="288"/>
      <c r="AE92" s="288"/>
      <c r="AF92" s="288"/>
      <c r="AG92" s="288"/>
      <c r="AH92" s="288"/>
      <c r="AI92" s="288"/>
      <c r="AJ92" s="288"/>
      <c r="AK92" s="288"/>
      <c r="AL92" s="288"/>
      <c r="AM92" s="288"/>
      <c r="AN92" s="288"/>
      <c r="AO92" s="288"/>
      <c r="AP92" s="288"/>
      <c r="AQ92" s="288"/>
      <c r="AR92" s="288"/>
      <c r="AS92" s="288"/>
      <c r="AT92" s="288"/>
      <c r="AU92" s="288"/>
      <c r="AV92" s="288"/>
      <c r="AW92" s="288"/>
    </row>
    <row r="93" spans="1:49">
      <c r="A93" s="288"/>
      <c r="B93" s="291"/>
      <c r="C93" s="288"/>
      <c r="D93" s="291"/>
      <c r="E93" s="290"/>
      <c r="F93" s="288"/>
      <c r="G93" s="288"/>
      <c r="H93" s="288"/>
      <c r="I93" s="288"/>
      <c r="J93" s="288"/>
      <c r="K93" s="288"/>
      <c r="L93" s="288"/>
      <c r="M93" s="288"/>
      <c r="N93" s="288"/>
      <c r="O93" s="288"/>
      <c r="P93" s="288"/>
      <c r="Q93" s="288"/>
      <c r="R93" s="288"/>
      <c r="S93" s="288"/>
      <c r="T93" s="288"/>
      <c r="U93" s="288"/>
      <c r="V93" s="288"/>
      <c r="W93" s="288"/>
      <c r="X93" s="288"/>
      <c r="Y93" s="288"/>
      <c r="Z93" s="288"/>
      <c r="AA93" s="288"/>
      <c r="AB93" s="288"/>
      <c r="AC93" s="288"/>
      <c r="AD93" s="288"/>
      <c r="AE93" s="288"/>
      <c r="AF93" s="288"/>
      <c r="AG93" s="288"/>
      <c r="AH93" s="288"/>
      <c r="AI93" s="288"/>
      <c r="AJ93" s="288"/>
      <c r="AK93" s="288"/>
      <c r="AL93" s="288"/>
      <c r="AM93" s="288"/>
      <c r="AN93" s="288"/>
      <c r="AO93" s="288"/>
      <c r="AP93" s="288"/>
      <c r="AQ93" s="288"/>
      <c r="AR93" s="288"/>
      <c r="AS93" s="288"/>
      <c r="AT93" s="288"/>
      <c r="AU93" s="288"/>
      <c r="AV93" s="288"/>
      <c r="AW93" s="288"/>
    </row>
    <row r="94" spans="1:49">
      <c r="A94" s="288"/>
      <c r="B94" s="291"/>
      <c r="C94" s="288"/>
      <c r="D94" s="291"/>
      <c r="E94" s="290"/>
      <c r="F94" s="288"/>
      <c r="G94" s="288"/>
      <c r="H94" s="288"/>
      <c r="I94" s="288"/>
      <c r="J94" s="288"/>
      <c r="K94" s="288"/>
      <c r="L94" s="288"/>
      <c r="M94" s="288"/>
      <c r="N94" s="288"/>
      <c r="O94" s="288"/>
      <c r="P94" s="288"/>
      <c r="Q94" s="288"/>
      <c r="R94" s="288"/>
      <c r="S94" s="288"/>
      <c r="T94" s="288"/>
      <c r="U94" s="288"/>
      <c r="V94" s="288"/>
      <c r="W94" s="288"/>
      <c r="X94" s="288"/>
      <c r="Y94" s="288"/>
      <c r="Z94" s="288"/>
      <c r="AA94" s="288"/>
      <c r="AB94" s="288"/>
      <c r="AC94" s="288"/>
      <c r="AD94" s="288"/>
      <c r="AE94" s="288"/>
      <c r="AF94" s="288"/>
      <c r="AG94" s="288"/>
      <c r="AH94" s="288"/>
      <c r="AI94" s="288"/>
      <c r="AJ94" s="288"/>
      <c r="AK94" s="288"/>
      <c r="AL94" s="288"/>
      <c r="AM94" s="288"/>
      <c r="AN94" s="288"/>
      <c r="AO94" s="288"/>
      <c r="AP94" s="288"/>
      <c r="AQ94" s="288"/>
      <c r="AR94" s="288"/>
      <c r="AS94" s="288"/>
      <c r="AT94" s="288"/>
      <c r="AU94" s="288"/>
      <c r="AV94" s="288"/>
      <c r="AW94" s="288"/>
    </row>
    <row r="95" spans="1:49">
      <c r="A95" s="288"/>
      <c r="B95" s="291"/>
      <c r="C95" s="288"/>
      <c r="D95" s="291"/>
      <c r="E95" s="290"/>
      <c r="F95" s="288"/>
      <c r="G95" s="288"/>
      <c r="H95" s="288"/>
      <c r="I95" s="288"/>
      <c r="J95" s="288"/>
      <c r="K95" s="288"/>
      <c r="L95" s="288"/>
      <c r="M95" s="288"/>
      <c r="N95" s="288"/>
      <c r="O95" s="288"/>
      <c r="P95" s="288"/>
      <c r="Q95" s="288"/>
      <c r="R95" s="288"/>
      <c r="S95" s="288"/>
      <c r="T95" s="288"/>
      <c r="U95" s="288"/>
      <c r="V95" s="288"/>
      <c r="W95" s="288"/>
      <c r="X95" s="288"/>
      <c r="Y95" s="288"/>
      <c r="Z95" s="288"/>
      <c r="AA95" s="288"/>
      <c r="AB95" s="288"/>
      <c r="AC95" s="288"/>
      <c r="AD95" s="288"/>
      <c r="AE95" s="288"/>
      <c r="AF95" s="288"/>
      <c r="AG95" s="288"/>
      <c r="AH95" s="288"/>
      <c r="AI95" s="288"/>
      <c r="AJ95" s="288"/>
      <c r="AK95" s="288"/>
      <c r="AL95" s="288"/>
      <c r="AM95" s="288"/>
      <c r="AN95" s="288"/>
      <c r="AO95" s="288"/>
      <c r="AP95" s="288"/>
      <c r="AQ95" s="288"/>
      <c r="AR95" s="288"/>
      <c r="AS95" s="288"/>
      <c r="AT95" s="288"/>
      <c r="AU95" s="288"/>
      <c r="AV95" s="288"/>
      <c r="AW95" s="288"/>
    </row>
    <row r="96" spans="1:49">
      <c r="A96" s="288"/>
      <c r="B96" s="291"/>
      <c r="C96" s="288"/>
      <c r="D96" s="291"/>
      <c r="E96" s="290"/>
      <c r="F96" s="288"/>
      <c r="G96" s="288"/>
      <c r="H96" s="288"/>
      <c r="I96" s="288"/>
      <c r="J96" s="288"/>
      <c r="K96" s="288"/>
      <c r="L96" s="288"/>
      <c r="M96" s="288"/>
      <c r="N96" s="288"/>
      <c r="O96" s="288"/>
      <c r="P96" s="288"/>
      <c r="Q96" s="288"/>
      <c r="R96" s="288"/>
      <c r="S96" s="288"/>
      <c r="T96" s="288"/>
      <c r="U96" s="288"/>
      <c r="V96" s="288"/>
      <c r="W96" s="288"/>
      <c r="X96" s="288"/>
      <c r="Y96" s="288"/>
      <c r="Z96" s="288"/>
      <c r="AA96" s="288"/>
      <c r="AB96" s="288"/>
      <c r="AC96" s="288"/>
      <c r="AD96" s="288"/>
      <c r="AE96" s="288"/>
      <c r="AF96" s="288"/>
      <c r="AG96" s="288"/>
      <c r="AH96" s="288"/>
      <c r="AI96" s="288"/>
      <c r="AJ96" s="288"/>
      <c r="AK96" s="288"/>
      <c r="AL96" s="288"/>
      <c r="AM96" s="288"/>
      <c r="AN96" s="288"/>
      <c r="AO96" s="288"/>
      <c r="AP96" s="288"/>
      <c r="AQ96" s="288"/>
      <c r="AR96" s="288"/>
      <c r="AS96" s="288"/>
      <c r="AT96" s="288"/>
      <c r="AU96" s="288"/>
      <c r="AV96" s="288"/>
      <c r="AW96" s="288"/>
    </row>
    <row r="97" spans="1:49">
      <c r="A97" s="288"/>
      <c r="B97" s="291"/>
      <c r="C97" s="288"/>
      <c r="D97" s="291"/>
      <c r="E97" s="290"/>
      <c r="F97" s="288"/>
      <c r="G97" s="288"/>
      <c r="H97" s="288"/>
      <c r="I97" s="288"/>
      <c r="J97" s="288"/>
      <c r="K97" s="288"/>
      <c r="L97" s="288"/>
      <c r="M97" s="288"/>
      <c r="N97" s="288"/>
      <c r="O97" s="288"/>
      <c r="P97" s="288"/>
      <c r="Q97" s="288"/>
      <c r="R97" s="288"/>
      <c r="S97" s="288"/>
      <c r="T97" s="288"/>
      <c r="U97" s="288"/>
      <c r="V97" s="288"/>
      <c r="W97" s="288"/>
      <c r="X97" s="288"/>
      <c r="Y97" s="288"/>
      <c r="Z97" s="288"/>
      <c r="AA97" s="288"/>
      <c r="AB97" s="288"/>
      <c r="AC97" s="288"/>
      <c r="AD97" s="288"/>
      <c r="AE97" s="288"/>
      <c r="AF97" s="288"/>
      <c r="AG97" s="288"/>
      <c r="AH97" s="288"/>
      <c r="AI97" s="288"/>
      <c r="AJ97" s="288"/>
      <c r="AK97" s="288"/>
      <c r="AL97" s="288"/>
      <c r="AM97" s="288"/>
      <c r="AN97" s="288"/>
      <c r="AO97" s="288"/>
      <c r="AP97" s="288"/>
      <c r="AQ97" s="288"/>
      <c r="AR97" s="288"/>
      <c r="AS97" s="288"/>
      <c r="AT97" s="288"/>
      <c r="AU97" s="288"/>
      <c r="AV97" s="288"/>
      <c r="AW97" s="288"/>
    </row>
    <row r="98" spans="1:49">
      <c r="A98" s="288"/>
      <c r="B98" s="291"/>
      <c r="C98" s="288"/>
      <c r="D98" s="291"/>
      <c r="E98" s="290"/>
      <c r="F98" s="288"/>
      <c r="G98" s="288"/>
      <c r="H98" s="288"/>
      <c r="I98" s="288"/>
      <c r="J98" s="288"/>
      <c r="K98" s="288"/>
      <c r="L98" s="288"/>
      <c r="M98" s="288"/>
      <c r="N98" s="288"/>
      <c r="O98" s="288"/>
      <c r="P98" s="288"/>
      <c r="Q98" s="288"/>
      <c r="R98" s="288"/>
      <c r="S98" s="288"/>
      <c r="T98" s="288"/>
      <c r="U98" s="288"/>
      <c r="V98" s="288"/>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288"/>
      <c r="AT98" s="288"/>
      <c r="AU98" s="288"/>
      <c r="AV98" s="288"/>
      <c r="AW98" s="288"/>
    </row>
    <row r="99" spans="1:49">
      <c r="A99" s="288"/>
      <c r="B99" s="291"/>
      <c r="C99" s="288"/>
      <c r="D99" s="291"/>
      <c r="E99" s="290"/>
      <c r="F99" s="288"/>
      <c r="G99" s="288"/>
      <c r="H99" s="288"/>
      <c r="I99" s="288"/>
      <c r="J99" s="288"/>
      <c r="K99" s="288"/>
      <c r="L99" s="288"/>
      <c r="M99" s="288"/>
      <c r="N99" s="288"/>
      <c r="O99" s="288"/>
      <c r="P99" s="288"/>
      <c r="Q99" s="288"/>
      <c r="R99" s="288"/>
      <c r="S99" s="288"/>
      <c r="T99" s="288"/>
      <c r="U99" s="288"/>
      <c r="V99" s="288"/>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288"/>
      <c r="AT99" s="288"/>
      <c r="AU99" s="288"/>
      <c r="AV99" s="288"/>
      <c r="AW99" s="288"/>
    </row>
    <row r="100" spans="1:49">
      <c r="A100" s="288"/>
      <c r="B100" s="291"/>
      <c r="C100" s="288"/>
      <c r="D100" s="291"/>
      <c r="E100" s="290"/>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row>
    <row r="101" spans="1:49">
      <c r="A101" s="288"/>
      <c r="B101" s="291"/>
      <c r="C101" s="288"/>
      <c r="D101" s="291"/>
      <c r="E101" s="290"/>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row>
    <row r="102" spans="1:49">
      <c r="A102" s="288"/>
      <c r="B102" s="291"/>
      <c r="C102" s="288"/>
      <c r="D102" s="291"/>
      <c r="E102" s="290"/>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c r="AC102" s="288"/>
      <c r="AD102" s="288"/>
      <c r="AE102" s="288"/>
      <c r="AF102" s="288"/>
      <c r="AG102" s="288"/>
      <c r="AH102" s="288"/>
      <c r="AI102" s="288"/>
      <c r="AJ102" s="288"/>
      <c r="AK102" s="288"/>
      <c r="AL102" s="288"/>
      <c r="AM102" s="288"/>
      <c r="AN102" s="288"/>
      <c r="AO102" s="288"/>
      <c r="AP102" s="288"/>
      <c r="AQ102" s="288"/>
      <c r="AR102" s="288"/>
      <c r="AS102" s="288"/>
      <c r="AT102" s="288"/>
      <c r="AU102" s="288"/>
      <c r="AV102" s="288"/>
      <c r="AW102" s="288"/>
    </row>
    <row r="103" spans="1:49">
      <c r="A103" s="288"/>
      <c r="B103" s="291"/>
      <c r="C103" s="288"/>
      <c r="D103" s="291"/>
      <c r="E103" s="290"/>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row>
    <row r="104" spans="1:49">
      <c r="A104" s="288"/>
      <c r="B104" s="291"/>
      <c r="C104" s="288"/>
      <c r="D104" s="291"/>
      <c r="E104" s="290"/>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c r="AC104" s="288"/>
      <c r="AD104" s="288"/>
      <c r="AE104" s="288"/>
      <c r="AF104" s="288"/>
      <c r="AG104" s="288"/>
      <c r="AH104" s="288"/>
      <c r="AI104" s="288"/>
      <c r="AJ104" s="288"/>
      <c r="AK104" s="288"/>
      <c r="AL104" s="288"/>
      <c r="AM104" s="288"/>
      <c r="AN104" s="288"/>
      <c r="AO104" s="288"/>
      <c r="AP104" s="288"/>
      <c r="AQ104" s="288"/>
      <c r="AR104" s="288"/>
      <c r="AS104" s="288"/>
      <c r="AT104" s="288"/>
      <c r="AU104" s="288"/>
      <c r="AV104" s="288"/>
      <c r="AW104" s="288"/>
    </row>
    <row r="105" spans="1:49">
      <c r="A105" s="288"/>
      <c r="B105" s="291"/>
      <c r="C105" s="288"/>
      <c r="D105" s="291"/>
      <c r="E105" s="290"/>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row>
    <row r="106" spans="1:49">
      <c r="A106" s="288"/>
      <c r="B106" s="291"/>
      <c r="C106" s="288"/>
      <c r="D106" s="291"/>
      <c r="E106" s="290"/>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88"/>
      <c r="AU106" s="288"/>
      <c r="AV106" s="288"/>
      <c r="AW106" s="288"/>
    </row>
    <row r="107" spans="1:49">
      <c r="A107" s="288"/>
      <c r="B107" s="291"/>
      <c r="C107" s="288"/>
      <c r="D107" s="291"/>
      <c r="E107" s="290"/>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c r="AC107" s="288"/>
      <c r="AD107" s="288"/>
      <c r="AE107" s="288"/>
      <c r="AF107" s="288"/>
      <c r="AG107" s="288"/>
      <c r="AH107" s="288"/>
      <c r="AI107" s="288"/>
      <c r="AJ107" s="288"/>
      <c r="AK107" s="288"/>
      <c r="AL107" s="288"/>
      <c r="AM107" s="288"/>
      <c r="AN107" s="288"/>
      <c r="AO107" s="288"/>
      <c r="AP107" s="288"/>
      <c r="AQ107" s="288"/>
      <c r="AR107" s="288"/>
      <c r="AS107" s="288"/>
      <c r="AT107" s="288"/>
      <c r="AU107" s="288"/>
      <c r="AV107" s="288"/>
      <c r="AW107" s="288"/>
    </row>
    <row r="108" spans="1:49">
      <c r="A108" s="288"/>
      <c r="B108" s="291"/>
      <c r="C108" s="288"/>
      <c r="D108" s="291"/>
      <c r="E108" s="290"/>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c r="AC108" s="288"/>
      <c r="AD108" s="288"/>
      <c r="AE108" s="288"/>
      <c r="AF108" s="288"/>
      <c r="AG108" s="288"/>
      <c r="AH108" s="288"/>
      <c r="AI108" s="288"/>
      <c r="AJ108" s="288"/>
      <c r="AK108" s="288"/>
      <c r="AL108" s="288"/>
      <c r="AM108" s="288"/>
      <c r="AN108" s="288"/>
      <c r="AO108" s="288"/>
      <c r="AP108" s="288"/>
      <c r="AQ108" s="288"/>
      <c r="AR108" s="288"/>
      <c r="AS108" s="288"/>
      <c r="AT108" s="288"/>
      <c r="AU108" s="288"/>
      <c r="AV108" s="288"/>
      <c r="AW108" s="288"/>
    </row>
    <row r="109" spans="1:49">
      <c r="A109" s="288"/>
      <c r="B109" s="291"/>
      <c r="C109" s="288"/>
      <c r="D109" s="291"/>
      <c r="E109" s="290"/>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c r="AC109" s="288"/>
      <c r="AD109" s="288"/>
      <c r="AE109" s="288"/>
      <c r="AF109" s="288"/>
      <c r="AG109" s="288"/>
      <c r="AH109" s="288"/>
      <c r="AI109" s="288"/>
      <c r="AJ109" s="288"/>
      <c r="AK109" s="288"/>
      <c r="AL109" s="288"/>
      <c r="AM109" s="288"/>
      <c r="AN109" s="288"/>
      <c r="AO109" s="288"/>
      <c r="AP109" s="288"/>
      <c r="AQ109" s="288"/>
      <c r="AR109" s="288"/>
      <c r="AS109" s="288"/>
      <c r="AT109" s="288"/>
      <c r="AU109" s="288"/>
      <c r="AV109" s="288"/>
      <c r="AW109" s="288"/>
    </row>
    <row r="110" spans="1:49">
      <c r="A110" s="288"/>
      <c r="B110" s="291"/>
      <c r="C110" s="288"/>
      <c r="D110" s="291"/>
      <c r="E110" s="290"/>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c r="AC110" s="288"/>
      <c r="AD110" s="288"/>
      <c r="AE110" s="288"/>
      <c r="AF110" s="288"/>
      <c r="AG110" s="288"/>
      <c r="AH110" s="288"/>
      <c r="AI110" s="288"/>
      <c r="AJ110" s="288"/>
      <c r="AK110" s="288"/>
      <c r="AL110" s="288"/>
      <c r="AM110" s="288"/>
      <c r="AN110" s="288"/>
      <c r="AO110" s="288"/>
      <c r="AP110" s="288"/>
      <c r="AQ110" s="288"/>
      <c r="AR110" s="288"/>
      <c r="AS110" s="288"/>
      <c r="AT110" s="288"/>
      <c r="AU110" s="288"/>
      <c r="AV110" s="288"/>
      <c r="AW110" s="288"/>
    </row>
    <row r="111" spans="1:49">
      <c r="A111" s="288"/>
      <c r="B111" s="291"/>
      <c r="C111" s="288"/>
      <c r="D111" s="291"/>
      <c r="E111" s="290"/>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88"/>
      <c r="AU111" s="288"/>
      <c r="AV111" s="288"/>
      <c r="AW111" s="288"/>
    </row>
    <row r="112" spans="1:49">
      <c r="A112" s="288"/>
      <c r="B112" s="291"/>
      <c r="C112" s="288"/>
      <c r="D112" s="291"/>
      <c r="E112" s="290"/>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c r="AC112" s="288"/>
      <c r="AD112" s="288"/>
      <c r="AE112" s="288"/>
      <c r="AF112" s="288"/>
      <c r="AG112" s="288"/>
      <c r="AH112" s="288"/>
      <c r="AI112" s="288"/>
      <c r="AJ112" s="288"/>
      <c r="AK112" s="288"/>
      <c r="AL112" s="288"/>
      <c r="AM112" s="288"/>
      <c r="AN112" s="288"/>
      <c r="AO112" s="288"/>
      <c r="AP112" s="288"/>
      <c r="AQ112" s="288"/>
      <c r="AR112" s="288"/>
      <c r="AS112" s="288"/>
      <c r="AT112" s="288"/>
      <c r="AU112" s="288"/>
      <c r="AV112" s="288"/>
      <c r="AW112" s="288"/>
    </row>
    <row r="113" spans="1:49">
      <c r="A113" s="288"/>
      <c r="B113" s="291"/>
      <c r="C113" s="288"/>
      <c r="D113" s="291"/>
      <c r="E113" s="290"/>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c r="AC113" s="288"/>
      <c r="AD113" s="288"/>
      <c r="AE113" s="288"/>
      <c r="AF113" s="288"/>
      <c r="AG113" s="288"/>
      <c r="AH113" s="288"/>
      <c r="AI113" s="288"/>
      <c r="AJ113" s="288"/>
      <c r="AK113" s="288"/>
      <c r="AL113" s="288"/>
      <c r="AM113" s="288"/>
      <c r="AN113" s="288"/>
      <c r="AO113" s="288"/>
      <c r="AP113" s="288"/>
      <c r="AQ113" s="288"/>
      <c r="AR113" s="288"/>
      <c r="AS113" s="288"/>
      <c r="AT113" s="288"/>
      <c r="AU113" s="288"/>
      <c r="AV113" s="288"/>
      <c r="AW113" s="288"/>
    </row>
    <row r="114" spans="1:49">
      <c r="A114" s="288"/>
      <c r="B114" s="291"/>
      <c r="C114" s="288"/>
      <c r="D114" s="291"/>
      <c r="E114" s="290"/>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c r="AC114" s="288"/>
      <c r="AD114" s="288"/>
      <c r="AE114" s="288"/>
      <c r="AF114" s="288"/>
      <c r="AG114" s="288"/>
      <c r="AH114" s="288"/>
      <c r="AI114" s="288"/>
      <c r="AJ114" s="288"/>
      <c r="AK114" s="288"/>
      <c r="AL114" s="288"/>
      <c r="AM114" s="288"/>
      <c r="AN114" s="288"/>
      <c r="AO114" s="288"/>
      <c r="AP114" s="288"/>
      <c r="AQ114" s="288"/>
      <c r="AR114" s="288"/>
      <c r="AS114" s="288"/>
      <c r="AT114" s="288"/>
      <c r="AU114" s="288"/>
      <c r="AV114" s="288"/>
      <c r="AW114" s="288"/>
    </row>
    <row r="115" spans="1:49">
      <c r="A115" s="288"/>
      <c r="B115" s="291"/>
      <c r="C115" s="288"/>
      <c r="D115" s="291"/>
      <c r="E115" s="290"/>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88"/>
      <c r="AB115" s="288"/>
      <c r="AC115" s="288"/>
      <c r="AD115" s="288"/>
      <c r="AE115" s="288"/>
      <c r="AF115" s="288"/>
      <c r="AG115" s="288"/>
      <c r="AH115" s="288"/>
      <c r="AI115" s="288"/>
      <c r="AJ115" s="288"/>
      <c r="AK115" s="288"/>
      <c r="AL115" s="288"/>
      <c r="AM115" s="288"/>
      <c r="AN115" s="288"/>
      <c r="AO115" s="288"/>
      <c r="AP115" s="288"/>
      <c r="AQ115" s="288"/>
      <c r="AR115" s="288"/>
      <c r="AS115" s="288"/>
      <c r="AT115" s="288"/>
      <c r="AU115" s="288"/>
      <c r="AV115" s="288"/>
      <c r="AW115" s="288"/>
    </row>
    <row r="116" spans="1:49">
      <c r="A116" s="288"/>
      <c r="B116" s="291"/>
      <c r="C116" s="288"/>
      <c r="D116" s="291"/>
      <c r="E116" s="290"/>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c r="AC116" s="288"/>
      <c r="AD116" s="288"/>
      <c r="AE116" s="288"/>
      <c r="AF116" s="288"/>
      <c r="AG116" s="288"/>
      <c r="AH116" s="288"/>
      <c r="AI116" s="288"/>
      <c r="AJ116" s="288"/>
      <c r="AK116" s="288"/>
      <c r="AL116" s="288"/>
      <c r="AM116" s="288"/>
      <c r="AN116" s="288"/>
      <c r="AO116" s="288"/>
      <c r="AP116" s="288"/>
      <c r="AQ116" s="288"/>
      <c r="AR116" s="288"/>
      <c r="AS116" s="288"/>
      <c r="AT116" s="288"/>
      <c r="AU116" s="288"/>
      <c r="AV116" s="288"/>
      <c r="AW116" s="288"/>
    </row>
    <row r="117" spans="1:49">
      <c r="A117" s="288"/>
      <c r="B117" s="291"/>
      <c r="C117" s="288"/>
      <c r="D117" s="291"/>
      <c r="E117" s="290"/>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c r="AT117" s="288"/>
      <c r="AU117" s="288"/>
      <c r="AV117" s="288"/>
      <c r="AW117" s="288"/>
    </row>
    <row r="118" spans="1:49">
      <c r="A118" s="288"/>
      <c r="B118" s="291"/>
      <c r="C118" s="288"/>
      <c r="D118" s="291"/>
      <c r="E118" s="290"/>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c r="AC118" s="288"/>
      <c r="AD118" s="288"/>
      <c r="AE118" s="288"/>
      <c r="AF118" s="288"/>
      <c r="AG118" s="288"/>
      <c r="AH118" s="288"/>
      <c r="AI118" s="288"/>
      <c r="AJ118" s="288"/>
      <c r="AK118" s="288"/>
      <c r="AL118" s="288"/>
      <c r="AM118" s="288"/>
      <c r="AN118" s="288"/>
      <c r="AO118" s="288"/>
      <c r="AP118" s="288"/>
      <c r="AQ118" s="288"/>
      <c r="AR118" s="288"/>
      <c r="AS118" s="288"/>
      <c r="AT118" s="288"/>
      <c r="AU118" s="288"/>
      <c r="AV118" s="288"/>
      <c r="AW118" s="288"/>
    </row>
    <row r="119" spans="1:49">
      <c r="A119" s="288"/>
      <c r="B119" s="291"/>
      <c r="C119" s="288"/>
      <c r="D119" s="291"/>
      <c r="E119" s="290"/>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c r="AC119" s="288"/>
      <c r="AD119" s="288"/>
      <c r="AE119" s="288"/>
      <c r="AF119" s="288"/>
      <c r="AG119" s="288"/>
      <c r="AH119" s="288"/>
      <c r="AI119" s="288"/>
      <c r="AJ119" s="288"/>
      <c r="AK119" s="288"/>
      <c r="AL119" s="288"/>
      <c r="AM119" s="288"/>
      <c r="AN119" s="288"/>
      <c r="AO119" s="288"/>
      <c r="AP119" s="288"/>
      <c r="AQ119" s="288"/>
      <c r="AR119" s="288"/>
      <c r="AS119" s="288"/>
      <c r="AT119" s="288"/>
      <c r="AU119" s="288"/>
      <c r="AV119" s="288"/>
      <c r="AW119" s="288"/>
    </row>
    <row r="120" spans="1:49">
      <c r="A120" s="288"/>
      <c r="B120" s="291"/>
      <c r="C120" s="288"/>
      <c r="D120" s="291"/>
      <c r="E120" s="290"/>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88"/>
      <c r="AB120" s="288"/>
      <c r="AC120" s="288"/>
      <c r="AD120" s="288"/>
      <c r="AE120" s="288"/>
      <c r="AF120" s="288"/>
      <c r="AG120" s="288"/>
      <c r="AH120" s="288"/>
      <c r="AI120" s="288"/>
      <c r="AJ120" s="288"/>
      <c r="AK120" s="288"/>
      <c r="AL120" s="288"/>
      <c r="AM120" s="288"/>
      <c r="AN120" s="288"/>
      <c r="AO120" s="288"/>
      <c r="AP120" s="288"/>
      <c r="AQ120" s="288"/>
      <c r="AR120" s="288"/>
      <c r="AS120" s="288"/>
      <c r="AT120" s="288"/>
      <c r="AU120" s="288"/>
      <c r="AV120" s="288"/>
      <c r="AW120" s="288"/>
    </row>
    <row r="121" spans="1:49">
      <c r="A121" s="288"/>
      <c r="B121" s="291"/>
      <c r="C121" s="288"/>
      <c r="D121" s="291"/>
      <c r="E121" s="290"/>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88"/>
      <c r="AB121" s="288"/>
      <c r="AC121" s="288"/>
      <c r="AD121" s="288"/>
      <c r="AE121" s="288"/>
      <c r="AF121" s="288"/>
      <c r="AG121" s="288"/>
      <c r="AH121" s="288"/>
      <c r="AI121" s="288"/>
      <c r="AJ121" s="288"/>
      <c r="AK121" s="288"/>
      <c r="AL121" s="288"/>
      <c r="AM121" s="288"/>
      <c r="AN121" s="288"/>
      <c r="AO121" s="288"/>
      <c r="AP121" s="288"/>
      <c r="AQ121" s="288"/>
      <c r="AR121" s="288"/>
      <c r="AS121" s="288"/>
      <c r="AT121" s="288"/>
      <c r="AU121" s="288"/>
      <c r="AV121" s="288"/>
      <c r="AW121" s="288"/>
    </row>
    <row r="122" spans="1:49">
      <c r="A122" s="288"/>
      <c r="B122" s="291"/>
      <c r="C122" s="288"/>
      <c r="D122" s="291"/>
      <c r="E122" s="290"/>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c r="AT122" s="288"/>
      <c r="AU122" s="288"/>
      <c r="AV122" s="288"/>
      <c r="AW122" s="288"/>
    </row>
    <row r="123" spans="1:49">
      <c r="A123" s="288"/>
      <c r="B123" s="291"/>
      <c r="C123" s="288"/>
      <c r="D123" s="291"/>
      <c r="E123" s="290"/>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88"/>
      <c r="AB123" s="288"/>
      <c r="AC123" s="288"/>
      <c r="AD123" s="288"/>
      <c r="AE123" s="288"/>
      <c r="AF123" s="288"/>
      <c r="AG123" s="288"/>
      <c r="AH123" s="288"/>
      <c r="AI123" s="288"/>
      <c r="AJ123" s="288"/>
      <c r="AK123" s="288"/>
      <c r="AL123" s="288"/>
      <c r="AM123" s="288"/>
      <c r="AN123" s="288"/>
      <c r="AO123" s="288"/>
      <c r="AP123" s="288"/>
      <c r="AQ123" s="288"/>
      <c r="AR123" s="288"/>
      <c r="AS123" s="288"/>
      <c r="AT123" s="288"/>
      <c r="AU123" s="288"/>
      <c r="AV123" s="288"/>
      <c r="AW123" s="288"/>
    </row>
    <row r="124" spans="1:49">
      <c r="A124" s="288"/>
      <c r="B124" s="291"/>
      <c r="C124" s="288"/>
      <c r="D124" s="291"/>
      <c r="E124" s="290"/>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88"/>
      <c r="AB124" s="288"/>
      <c r="AC124" s="288"/>
      <c r="AD124" s="288"/>
      <c r="AE124" s="288"/>
      <c r="AF124" s="288"/>
      <c r="AG124" s="288"/>
      <c r="AH124" s="288"/>
      <c r="AI124" s="288"/>
      <c r="AJ124" s="288"/>
      <c r="AK124" s="288"/>
      <c r="AL124" s="288"/>
      <c r="AM124" s="288"/>
      <c r="AN124" s="288"/>
      <c r="AO124" s="288"/>
      <c r="AP124" s="288"/>
      <c r="AQ124" s="288"/>
      <c r="AR124" s="288"/>
      <c r="AS124" s="288"/>
      <c r="AT124" s="288"/>
      <c r="AU124" s="288"/>
      <c r="AV124" s="288"/>
      <c r="AW124" s="288"/>
    </row>
    <row r="125" spans="1:49">
      <c r="A125" s="288"/>
      <c r="B125" s="291"/>
      <c r="C125" s="288"/>
      <c r="D125" s="291"/>
      <c r="E125" s="290"/>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288"/>
      <c r="AV125" s="288"/>
      <c r="AW125" s="288"/>
    </row>
    <row r="126" spans="1:49">
      <c r="A126" s="288"/>
      <c r="B126" s="291"/>
      <c r="C126" s="288"/>
      <c r="D126" s="291"/>
      <c r="E126" s="290"/>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288"/>
      <c r="AV126" s="288"/>
      <c r="AW126" s="288"/>
    </row>
    <row r="127" spans="1:49">
      <c r="A127" s="288"/>
      <c r="B127" s="291"/>
      <c r="C127" s="288"/>
      <c r="D127" s="291"/>
      <c r="E127" s="290"/>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288"/>
      <c r="AV127" s="288"/>
      <c r="AW127" s="288"/>
    </row>
    <row r="128" spans="1:49">
      <c r="A128" s="288"/>
      <c r="B128" s="291"/>
      <c r="C128" s="288"/>
      <c r="D128" s="291"/>
      <c r="E128" s="290"/>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288"/>
      <c r="AV128" s="288"/>
      <c r="AW128" s="288"/>
    </row>
    <row r="129" spans="1:49">
      <c r="A129" s="288"/>
      <c r="B129" s="291"/>
      <c r="C129" s="288"/>
      <c r="D129" s="291"/>
      <c r="E129" s="290"/>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288"/>
      <c r="AV129" s="288"/>
      <c r="AW129" s="288"/>
    </row>
    <row r="130" spans="1:49">
      <c r="A130" s="288"/>
      <c r="B130" s="291"/>
      <c r="C130" s="288"/>
      <c r="D130" s="291"/>
      <c r="E130" s="290"/>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288"/>
      <c r="AV130" s="288"/>
      <c r="AW130" s="288"/>
    </row>
    <row r="131" spans="1:49">
      <c r="A131" s="288"/>
      <c r="B131" s="291"/>
      <c r="C131" s="288"/>
      <c r="D131" s="291"/>
      <c r="E131" s="290"/>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288"/>
      <c r="AV131" s="288"/>
      <c r="AW131" s="288"/>
    </row>
    <row r="132" spans="1:49">
      <c r="A132" s="288"/>
      <c r="B132" s="291"/>
      <c r="C132" s="288"/>
      <c r="D132" s="291"/>
      <c r="E132" s="290"/>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288"/>
      <c r="AV132" s="288"/>
      <c r="AW132" s="288"/>
    </row>
    <row r="133" spans="1:49">
      <c r="A133" s="288"/>
      <c r="B133" s="291"/>
      <c r="C133" s="288"/>
      <c r="D133" s="291"/>
      <c r="E133" s="290"/>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288"/>
      <c r="AV133" s="288"/>
      <c r="AW133" s="288"/>
    </row>
    <row r="134" spans="1:49">
      <c r="A134" s="288"/>
      <c r="B134" s="291"/>
      <c r="C134" s="288"/>
      <c r="D134" s="291"/>
      <c r="E134" s="290"/>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288"/>
      <c r="AV134" s="288"/>
      <c r="AW134" s="288"/>
    </row>
    <row r="135" spans="1:49">
      <c r="A135" s="288"/>
      <c r="B135" s="291"/>
      <c r="C135" s="288"/>
      <c r="D135" s="291"/>
      <c r="E135" s="290"/>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288"/>
      <c r="AV135" s="288"/>
      <c r="AW135" s="288"/>
    </row>
    <row r="136" spans="1:49">
      <c r="A136" s="288"/>
      <c r="B136" s="291"/>
      <c r="C136" s="288"/>
      <c r="D136" s="291"/>
      <c r="E136" s="290"/>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288"/>
      <c r="AV136" s="288"/>
      <c r="AW136" s="288"/>
    </row>
    <row r="137" spans="1:49">
      <c r="A137" s="288"/>
      <c r="B137" s="291"/>
      <c r="C137" s="288"/>
      <c r="D137" s="291"/>
      <c r="E137" s="290"/>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288"/>
      <c r="AV137" s="288"/>
      <c r="AW137" s="288"/>
    </row>
    <row r="138" spans="1:49">
      <c r="A138" s="288"/>
      <c r="B138" s="291"/>
      <c r="C138" s="288"/>
      <c r="D138" s="291"/>
      <c r="E138" s="290"/>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288"/>
      <c r="AV138" s="288"/>
      <c r="AW138" s="288"/>
    </row>
    <row r="139" spans="1:49">
      <c r="A139" s="288"/>
      <c r="B139" s="291"/>
      <c r="C139" s="288"/>
      <c r="D139" s="291"/>
      <c r="E139" s="290"/>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288"/>
      <c r="AV139" s="288"/>
      <c r="AW139" s="288"/>
    </row>
    <row r="140" spans="1:49">
      <c r="A140" s="288"/>
      <c r="B140" s="291"/>
      <c r="C140" s="288"/>
      <c r="D140" s="291"/>
      <c r="E140" s="290"/>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288"/>
      <c r="AV140" s="288"/>
      <c r="AW140" s="288"/>
    </row>
    <row r="141" spans="1:49">
      <c r="A141" s="288"/>
      <c r="B141" s="291"/>
      <c r="C141" s="288"/>
      <c r="D141" s="291"/>
      <c r="E141" s="290"/>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288"/>
      <c r="AV141" s="288"/>
      <c r="AW141" s="288"/>
    </row>
    <row r="142" spans="1:49">
      <c r="A142" s="288"/>
      <c r="B142" s="291"/>
      <c r="C142" s="288"/>
      <c r="D142" s="291"/>
      <c r="E142" s="290"/>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row>
    <row r="143" spans="1:49">
      <c r="A143" s="288"/>
      <c r="B143" s="291"/>
      <c r="C143" s="288"/>
      <c r="D143" s="291"/>
      <c r="E143" s="290"/>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288"/>
      <c r="AV143" s="288"/>
      <c r="AW143" s="288"/>
    </row>
    <row r="144" spans="1:49">
      <c r="A144" s="288"/>
      <c r="B144" s="291"/>
      <c r="C144" s="288"/>
      <c r="D144" s="291"/>
      <c r="E144" s="290"/>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288"/>
      <c r="AV144" s="288"/>
      <c r="AW144" s="288"/>
    </row>
    <row r="145" spans="1:49">
      <c r="A145" s="288"/>
      <c r="B145" s="291"/>
      <c r="C145" s="288"/>
      <c r="D145" s="291"/>
      <c r="E145" s="290"/>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288"/>
      <c r="AV145" s="288"/>
      <c r="AW145" s="288"/>
    </row>
    <row r="146" spans="1:49">
      <c r="A146" s="288"/>
      <c r="B146" s="291"/>
      <c r="C146" s="288"/>
      <c r="D146" s="291"/>
      <c r="E146" s="290"/>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row>
    <row r="147" spans="1:49">
      <c r="A147" s="288"/>
      <c r="B147" s="291"/>
      <c r="C147" s="288"/>
      <c r="D147" s="291"/>
      <c r="E147" s="290"/>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288"/>
      <c r="AV147" s="288"/>
      <c r="AW147" s="288"/>
    </row>
    <row r="148" spans="1:49">
      <c r="A148" s="288"/>
      <c r="B148" s="291"/>
      <c r="C148" s="288"/>
      <c r="D148" s="291"/>
      <c r="E148" s="290"/>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288"/>
      <c r="AV148" s="288"/>
      <c r="AW148" s="288"/>
    </row>
    <row r="149" spans="1:49">
      <c r="A149" s="288"/>
      <c r="B149" s="291"/>
      <c r="C149" s="288"/>
      <c r="D149" s="291"/>
      <c r="E149" s="290"/>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288"/>
      <c r="AV149" s="288"/>
      <c r="AW149" s="288"/>
    </row>
    <row r="150" spans="1:49">
      <c r="A150" s="288"/>
      <c r="B150" s="291"/>
      <c r="C150" s="288"/>
      <c r="D150" s="291"/>
      <c r="E150" s="290"/>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288"/>
      <c r="AV150" s="288"/>
      <c r="AW150" s="288"/>
    </row>
    <row r="151" spans="1:49">
      <c r="A151" s="288"/>
      <c r="B151" s="291"/>
      <c r="C151" s="288"/>
      <c r="D151" s="291"/>
      <c r="E151" s="290"/>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288"/>
      <c r="AV151" s="288"/>
      <c r="AW151" s="288"/>
    </row>
    <row r="152" spans="1:49">
      <c r="A152" s="288"/>
      <c r="B152" s="291"/>
      <c r="C152" s="288"/>
      <c r="D152" s="291"/>
      <c r="E152" s="290"/>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c r="AC152" s="288"/>
      <c r="AD152" s="288"/>
      <c r="AE152" s="288"/>
      <c r="AF152" s="288"/>
      <c r="AG152" s="288"/>
      <c r="AH152" s="288"/>
      <c r="AI152" s="288"/>
      <c r="AJ152" s="288"/>
      <c r="AK152" s="288"/>
      <c r="AL152" s="288"/>
      <c r="AM152" s="288"/>
      <c r="AN152" s="288"/>
      <c r="AO152" s="288"/>
      <c r="AP152" s="288"/>
      <c r="AQ152" s="288"/>
      <c r="AR152" s="288"/>
      <c r="AS152" s="288"/>
      <c r="AT152" s="288"/>
      <c r="AU152" s="288"/>
      <c r="AV152" s="288"/>
      <c r="AW152" s="288"/>
    </row>
    <row r="153" spans="1:49">
      <c r="A153" s="288"/>
      <c r="B153" s="291"/>
      <c r="C153" s="288"/>
      <c r="D153" s="291"/>
      <c r="E153" s="290"/>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c r="AC153" s="288"/>
      <c r="AD153" s="288"/>
      <c r="AE153" s="288"/>
      <c r="AF153" s="288"/>
      <c r="AG153" s="288"/>
      <c r="AH153" s="288"/>
      <c r="AI153" s="288"/>
      <c r="AJ153" s="288"/>
      <c r="AK153" s="288"/>
      <c r="AL153" s="288"/>
      <c r="AM153" s="288"/>
      <c r="AN153" s="288"/>
      <c r="AO153" s="288"/>
      <c r="AP153" s="288"/>
      <c r="AQ153" s="288"/>
      <c r="AR153" s="288"/>
      <c r="AS153" s="288"/>
      <c r="AT153" s="288"/>
      <c r="AU153" s="288"/>
      <c r="AV153" s="288"/>
      <c r="AW153" s="288"/>
    </row>
    <row r="154" spans="1:49">
      <c r="A154" s="288"/>
      <c r="B154" s="291"/>
      <c r="C154" s="288"/>
      <c r="D154" s="291"/>
      <c r="E154" s="290"/>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c r="AC154" s="288"/>
      <c r="AD154" s="288"/>
      <c r="AE154" s="288"/>
      <c r="AF154" s="288"/>
      <c r="AG154" s="288"/>
      <c r="AH154" s="288"/>
      <c r="AI154" s="288"/>
      <c r="AJ154" s="288"/>
      <c r="AK154" s="288"/>
      <c r="AL154" s="288"/>
      <c r="AM154" s="288"/>
      <c r="AN154" s="288"/>
      <c r="AO154" s="288"/>
      <c r="AP154" s="288"/>
      <c r="AQ154" s="288"/>
      <c r="AR154" s="288"/>
      <c r="AS154" s="288"/>
      <c r="AT154" s="288"/>
      <c r="AU154" s="288"/>
      <c r="AV154" s="288"/>
      <c r="AW154" s="288"/>
    </row>
    <row r="155" spans="1:49">
      <c r="A155" s="288"/>
      <c r="B155" s="291"/>
      <c r="C155" s="288"/>
      <c r="D155" s="291"/>
      <c r="E155" s="290"/>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c r="AC155" s="288"/>
      <c r="AD155" s="288"/>
      <c r="AE155" s="288"/>
      <c r="AF155" s="288"/>
      <c r="AG155" s="288"/>
      <c r="AH155" s="288"/>
      <c r="AI155" s="288"/>
      <c r="AJ155" s="288"/>
      <c r="AK155" s="288"/>
      <c r="AL155" s="288"/>
      <c r="AM155" s="288"/>
      <c r="AN155" s="288"/>
      <c r="AO155" s="288"/>
      <c r="AP155" s="288"/>
      <c r="AQ155" s="288"/>
      <c r="AR155" s="288"/>
      <c r="AS155" s="288"/>
      <c r="AT155" s="288"/>
      <c r="AU155" s="288"/>
      <c r="AV155" s="288"/>
      <c r="AW155" s="288"/>
    </row>
    <row r="156" spans="1:49">
      <c r="A156" s="288"/>
      <c r="B156" s="291"/>
      <c r="C156" s="288"/>
      <c r="D156" s="291"/>
      <c r="E156" s="290"/>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c r="AC156" s="288"/>
      <c r="AD156" s="288"/>
      <c r="AE156" s="288"/>
      <c r="AF156" s="288"/>
      <c r="AG156" s="288"/>
      <c r="AH156" s="288"/>
      <c r="AI156" s="288"/>
      <c r="AJ156" s="288"/>
      <c r="AK156" s="288"/>
      <c r="AL156" s="288"/>
      <c r="AM156" s="288"/>
      <c r="AN156" s="288"/>
      <c r="AO156" s="288"/>
      <c r="AP156" s="288"/>
      <c r="AQ156" s="288"/>
      <c r="AR156" s="288"/>
      <c r="AS156" s="288"/>
      <c r="AT156" s="288"/>
      <c r="AU156" s="288"/>
      <c r="AV156" s="288"/>
      <c r="AW156" s="288"/>
    </row>
    <row r="157" spans="1:49">
      <c r="A157" s="288"/>
      <c r="B157" s="291"/>
      <c r="C157" s="288"/>
      <c r="D157" s="291"/>
      <c r="E157" s="290"/>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88"/>
      <c r="AS157" s="288"/>
      <c r="AT157" s="288"/>
      <c r="AU157" s="288"/>
      <c r="AV157" s="288"/>
      <c r="AW157" s="288"/>
    </row>
    <row r="158" spans="1:49">
      <c r="A158" s="288"/>
      <c r="B158" s="291"/>
      <c r="C158" s="288"/>
      <c r="D158" s="291"/>
      <c r="E158" s="290"/>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c r="AC158" s="288"/>
      <c r="AD158" s="288"/>
      <c r="AE158" s="288"/>
      <c r="AF158" s="288"/>
      <c r="AG158" s="288"/>
      <c r="AH158" s="288"/>
      <c r="AI158" s="288"/>
      <c r="AJ158" s="288"/>
      <c r="AK158" s="288"/>
      <c r="AL158" s="288"/>
      <c r="AM158" s="288"/>
      <c r="AN158" s="288"/>
      <c r="AO158" s="288"/>
      <c r="AP158" s="288"/>
      <c r="AQ158" s="288"/>
      <c r="AR158" s="288"/>
      <c r="AS158" s="288"/>
      <c r="AT158" s="288"/>
      <c r="AU158" s="288"/>
      <c r="AV158" s="288"/>
      <c r="AW158" s="288"/>
    </row>
    <row r="159" spans="1:49">
      <c r="A159" s="288"/>
      <c r="B159" s="291"/>
      <c r="C159" s="288"/>
      <c r="D159" s="291"/>
      <c r="E159" s="290"/>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c r="AC159" s="288"/>
      <c r="AD159" s="288"/>
      <c r="AE159" s="288"/>
      <c r="AF159" s="288"/>
      <c r="AG159" s="288"/>
      <c r="AH159" s="288"/>
      <c r="AI159" s="288"/>
      <c r="AJ159" s="288"/>
      <c r="AK159" s="288"/>
      <c r="AL159" s="288"/>
      <c r="AM159" s="288"/>
      <c r="AN159" s="288"/>
      <c r="AO159" s="288"/>
      <c r="AP159" s="288"/>
      <c r="AQ159" s="288"/>
      <c r="AR159" s="288"/>
      <c r="AS159" s="288"/>
      <c r="AT159" s="288"/>
      <c r="AU159" s="288"/>
      <c r="AV159" s="288"/>
      <c r="AW159" s="288"/>
    </row>
    <row r="160" spans="1:49">
      <c r="A160" s="288"/>
      <c r="B160" s="291"/>
      <c r="C160" s="288"/>
      <c r="D160" s="291"/>
      <c r="E160" s="290"/>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c r="AC160" s="288"/>
      <c r="AD160" s="288"/>
      <c r="AE160" s="288"/>
      <c r="AF160" s="288"/>
      <c r="AG160" s="288"/>
      <c r="AH160" s="288"/>
      <c r="AI160" s="288"/>
      <c r="AJ160" s="288"/>
      <c r="AK160" s="288"/>
      <c r="AL160" s="288"/>
      <c r="AM160" s="288"/>
      <c r="AN160" s="288"/>
      <c r="AO160" s="288"/>
      <c r="AP160" s="288"/>
      <c r="AQ160" s="288"/>
      <c r="AR160" s="288"/>
      <c r="AS160" s="288"/>
      <c r="AT160" s="288"/>
      <c r="AU160" s="288"/>
      <c r="AV160" s="288"/>
      <c r="AW160" s="288"/>
    </row>
    <row r="161" spans="1:49">
      <c r="A161" s="288"/>
      <c r="B161" s="291"/>
      <c r="C161" s="288"/>
      <c r="D161" s="291"/>
      <c r="E161" s="290"/>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c r="AC161" s="288"/>
      <c r="AD161" s="288"/>
      <c r="AE161" s="288"/>
      <c r="AF161" s="288"/>
      <c r="AG161" s="288"/>
      <c r="AH161" s="288"/>
      <c r="AI161" s="288"/>
      <c r="AJ161" s="288"/>
      <c r="AK161" s="288"/>
      <c r="AL161" s="288"/>
      <c r="AM161" s="288"/>
      <c r="AN161" s="288"/>
      <c r="AO161" s="288"/>
      <c r="AP161" s="288"/>
      <c r="AQ161" s="288"/>
      <c r="AR161" s="288"/>
      <c r="AS161" s="288"/>
      <c r="AT161" s="288"/>
      <c r="AU161" s="288"/>
      <c r="AV161" s="288"/>
      <c r="AW161" s="288"/>
    </row>
    <row r="162" spans="1:49">
      <c r="A162" s="288"/>
      <c r="B162" s="291"/>
      <c r="C162" s="288"/>
      <c r="D162" s="291"/>
      <c r="E162" s="290"/>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c r="AC162" s="288"/>
      <c r="AD162" s="288"/>
      <c r="AE162" s="288"/>
      <c r="AF162" s="288"/>
      <c r="AG162" s="288"/>
      <c r="AH162" s="288"/>
      <c r="AI162" s="288"/>
      <c r="AJ162" s="288"/>
      <c r="AK162" s="288"/>
      <c r="AL162" s="288"/>
      <c r="AM162" s="288"/>
      <c r="AN162" s="288"/>
      <c r="AO162" s="288"/>
      <c r="AP162" s="288"/>
      <c r="AQ162" s="288"/>
      <c r="AR162" s="288"/>
      <c r="AS162" s="288"/>
      <c r="AT162" s="288"/>
      <c r="AU162" s="288"/>
      <c r="AV162" s="288"/>
      <c r="AW162" s="288"/>
    </row>
    <row r="163" spans="1:49">
      <c r="A163" s="288"/>
      <c r="B163" s="291"/>
      <c r="C163" s="288"/>
      <c r="D163" s="291"/>
      <c r="E163" s="290"/>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c r="AC163" s="288"/>
      <c r="AD163" s="288"/>
      <c r="AE163" s="288"/>
      <c r="AF163" s="288"/>
      <c r="AG163" s="288"/>
      <c r="AH163" s="288"/>
      <c r="AI163" s="288"/>
      <c r="AJ163" s="288"/>
      <c r="AK163" s="288"/>
      <c r="AL163" s="288"/>
      <c r="AM163" s="288"/>
      <c r="AN163" s="288"/>
      <c r="AO163" s="288"/>
      <c r="AP163" s="288"/>
      <c r="AQ163" s="288"/>
      <c r="AR163" s="288"/>
      <c r="AS163" s="288"/>
      <c r="AT163" s="288"/>
      <c r="AU163" s="288"/>
      <c r="AV163" s="288"/>
      <c r="AW163" s="288"/>
    </row>
    <row r="164" spans="1:49">
      <c r="A164" s="288"/>
      <c r="B164" s="291"/>
      <c r="C164" s="288"/>
      <c r="D164" s="291"/>
      <c r="E164" s="290"/>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c r="AC164" s="288"/>
      <c r="AD164" s="288"/>
      <c r="AE164" s="288"/>
      <c r="AF164" s="288"/>
      <c r="AG164" s="288"/>
      <c r="AH164" s="288"/>
      <c r="AI164" s="288"/>
      <c r="AJ164" s="288"/>
      <c r="AK164" s="288"/>
      <c r="AL164" s="288"/>
      <c r="AM164" s="288"/>
      <c r="AN164" s="288"/>
      <c r="AO164" s="288"/>
      <c r="AP164" s="288"/>
      <c r="AQ164" s="288"/>
      <c r="AR164" s="288"/>
      <c r="AS164" s="288"/>
      <c r="AT164" s="288"/>
      <c r="AU164" s="288"/>
      <c r="AV164" s="288"/>
      <c r="AW164" s="288"/>
    </row>
    <row r="165" spans="1:49">
      <c r="A165" s="288"/>
      <c r="B165" s="291"/>
      <c r="C165" s="288"/>
      <c r="D165" s="291"/>
      <c r="E165" s="290"/>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88"/>
      <c r="AS165" s="288"/>
      <c r="AT165" s="288"/>
      <c r="AU165" s="288"/>
      <c r="AV165" s="288"/>
      <c r="AW165" s="288"/>
    </row>
    <row r="166" spans="1:49">
      <c r="A166" s="288"/>
      <c r="B166" s="291"/>
      <c r="C166" s="288"/>
      <c r="D166" s="291"/>
      <c r="E166" s="290"/>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c r="AC166" s="288"/>
      <c r="AD166" s="288"/>
      <c r="AE166" s="288"/>
      <c r="AF166" s="288"/>
      <c r="AG166" s="288"/>
      <c r="AH166" s="288"/>
      <c r="AI166" s="288"/>
      <c r="AJ166" s="288"/>
      <c r="AK166" s="288"/>
      <c r="AL166" s="288"/>
      <c r="AM166" s="288"/>
      <c r="AN166" s="288"/>
      <c r="AO166" s="288"/>
      <c r="AP166" s="288"/>
      <c r="AQ166" s="288"/>
      <c r="AR166" s="288"/>
      <c r="AS166" s="288"/>
      <c r="AT166" s="288"/>
      <c r="AU166" s="288"/>
      <c r="AV166" s="288"/>
      <c r="AW166" s="288"/>
    </row>
    <row r="167" spans="1:49">
      <c r="A167" s="288"/>
      <c r="B167" s="291"/>
      <c r="C167" s="288"/>
      <c r="D167" s="291"/>
      <c r="E167" s="290"/>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c r="AC167" s="288"/>
      <c r="AD167" s="288"/>
      <c r="AE167" s="288"/>
      <c r="AF167" s="288"/>
      <c r="AG167" s="288"/>
      <c r="AH167" s="288"/>
      <c r="AI167" s="288"/>
      <c r="AJ167" s="288"/>
      <c r="AK167" s="288"/>
      <c r="AL167" s="288"/>
      <c r="AM167" s="288"/>
      <c r="AN167" s="288"/>
      <c r="AO167" s="288"/>
      <c r="AP167" s="288"/>
      <c r="AQ167" s="288"/>
      <c r="AR167" s="288"/>
      <c r="AS167" s="288"/>
      <c r="AT167" s="288"/>
      <c r="AU167" s="288"/>
      <c r="AV167" s="288"/>
      <c r="AW167" s="288"/>
    </row>
    <row r="168" spans="1:49">
      <c r="A168" s="288"/>
      <c r="B168" s="291"/>
      <c r="C168" s="288"/>
      <c r="D168" s="291"/>
      <c r="E168" s="290"/>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c r="AC168" s="288"/>
      <c r="AD168" s="288"/>
      <c r="AE168" s="288"/>
      <c r="AF168" s="288"/>
      <c r="AG168" s="288"/>
      <c r="AH168" s="288"/>
      <c r="AI168" s="288"/>
      <c r="AJ168" s="288"/>
      <c r="AK168" s="288"/>
      <c r="AL168" s="288"/>
      <c r="AM168" s="288"/>
      <c r="AN168" s="288"/>
      <c r="AO168" s="288"/>
      <c r="AP168" s="288"/>
      <c r="AQ168" s="288"/>
      <c r="AR168" s="288"/>
      <c r="AS168" s="288"/>
      <c r="AT168" s="288"/>
      <c r="AU168" s="288"/>
      <c r="AV168" s="288"/>
      <c r="AW168" s="288"/>
    </row>
    <row r="169" spans="1:49">
      <c r="A169" s="288"/>
      <c r="B169" s="291"/>
      <c r="C169" s="288"/>
      <c r="D169" s="291"/>
      <c r="E169" s="290"/>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c r="AC169" s="288"/>
      <c r="AD169" s="288"/>
      <c r="AE169" s="288"/>
      <c r="AF169" s="288"/>
      <c r="AG169" s="288"/>
      <c r="AH169" s="288"/>
      <c r="AI169" s="288"/>
      <c r="AJ169" s="288"/>
      <c r="AK169" s="288"/>
      <c r="AL169" s="288"/>
      <c r="AM169" s="288"/>
      <c r="AN169" s="288"/>
      <c r="AO169" s="288"/>
      <c r="AP169" s="288"/>
      <c r="AQ169" s="288"/>
      <c r="AR169" s="288"/>
      <c r="AS169" s="288"/>
      <c r="AT169" s="288"/>
      <c r="AU169" s="288"/>
      <c r="AV169" s="288"/>
      <c r="AW169" s="288"/>
    </row>
    <row r="170" spans="1:49">
      <c r="A170" s="288"/>
      <c r="B170" s="291"/>
      <c r="C170" s="288"/>
      <c r="D170" s="291"/>
      <c r="E170" s="290"/>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88"/>
      <c r="AB170" s="288"/>
      <c r="AC170" s="288"/>
      <c r="AD170" s="288"/>
      <c r="AE170" s="288"/>
      <c r="AF170" s="288"/>
      <c r="AG170" s="288"/>
      <c r="AH170" s="288"/>
      <c r="AI170" s="288"/>
      <c r="AJ170" s="288"/>
      <c r="AK170" s="288"/>
      <c r="AL170" s="288"/>
      <c r="AM170" s="288"/>
      <c r="AN170" s="288"/>
      <c r="AO170" s="288"/>
      <c r="AP170" s="288"/>
      <c r="AQ170" s="288"/>
      <c r="AR170" s="288"/>
      <c r="AS170" s="288"/>
      <c r="AT170" s="288"/>
      <c r="AU170" s="288"/>
      <c r="AV170" s="288"/>
      <c r="AW170" s="288"/>
    </row>
    <row r="171" spans="1:49">
      <c r="A171" s="288"/>
      <c r="B171" s="291"/>
      <c r="C171" s="288"/>
      <c r="D171" s="291"/>
      <c r="E171" s="290"/>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88"/>
      <c r="AB171" s="288"/>
      <c r="AC171" s="288"/>
      <c r="AD171" s="288"/>
      <c r="AE171" s="288"/>
      <c r="AF171" s="288"/>
      <c r="AG171" s="288"/>
      <c r="AH171" s="288"/>
      <c r="AI171" s="288"/>
      <c r="AJ171" s="288"/>
      <c r="AK171" s="288"/>
      <c r="AL171" s="288"/>
      <c r="AM171" s="288"/>
      <c r="AN171" s="288"/>
      <c r="AO171" s="288"/>
      <c r="AP171" s="288"/>
      <c r="AQ171" s="288"/>
      <c r="AR171" s="288"/>
      <c r="AS171" s="288"/>
      <c r="AT171" s="288"/>
      <c r="AU171" s="288"/>
      <c r="AV171" s="288"/>
      <c r="AW171" s="288"/>
    </row>
    <row r="172" spans="1:49">
      <c r="A172" s="288"/>
      <c r="B172" s="291"/>
      <c r="C172" s="288"/>
      <c r="D172" s="291"/>
      <c r="E172" s="290"/>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88"/>
      <c r="AB172" s="288"/>
      <c r="AC172" s="288"/>
      <c r="AD172" s="288"/>
      <c r="AE172" s="288"/>
      <c r="AF172" s="288"/>
      <c r="AG172" s="288"/>
      <c r="AH172" s="288"/>
      <c r="AI172" s="288"/>
      <c r="AJ172" s="288"/>
      <c r="AK172" s="288"/>
      <c r="AL172" s="288"/>
      <c r="AM172" s="288"/>
      <c r="AN172" s="288"/>
      <c r="AO172" s="288"/>
      <c r="AP172" s="288"/>
      <c r="AQ172" s="288"/>
      <c r="AR172" s="288"/>
      <c r="AS172" s="288"/>
      <c r="AT172" s="288"/>
      <c r="AU172" s="288"/>
      <c r="AV172" s="288"/>
      <c r="AW172" s="288"/>
    </row>
    <row r="173" spans="1:49">
      <c r="A173" s="288"/>
      <c r="B173" s="291"/>
      <c r="C173" s="288"/>
      <c r="D173" s="291"/>
      <c r="E173" s="290"/>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row>
    <row r="174" spans="1:49">
      <c r="A174" s="288"/>
      <c r="B174" s="291"/>
      <c r="C174" s="288"/>
      <c r="D174" s="291"/>
      <c r="E174" s="290"/>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88"/>
      <c r="AB174" s="288"/>
      <c r="AC174" s="288"/>
      <c r="AD174" s="288"/>
      <c r="AE174" s="288"/>
      <c r="AF174" s="288"/>
      <c r="AG174" s="288"/>
      <c r="AH174" s="288"/>
      <c r="AI174" s="288"/>
      <c r="AJ174" s="288"/>
      <c r="AK174" s="288"/>
      <c r="AL174" s="288"/>
      <c r="AM174" s="288"/>
      <c r="AN174" s="288"/>
      <c r="AO174" s="288"/>
      <c r="AP174" s="288"/>
      <c r="AQ174" s="288"/>
      <c r="AR174" s="288"/>
      <c r="AS174" s="288"/>
      <c r="AT174" s="288"/>
      <c r="AU174" s="288"/>
      <c r="AV174" s="288"/>
      <c r="AW174" s="288"/>
    </row>
    <row r="175" spans="1:49">
      <c r="A175" s="288"/>
      <c r="B175" s="291"/>
      <c r="C175" s="288"/>
      <c r="D175" s="291"/>
      <c r="E175" s="290"/>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88"/>
      <c r="AB175" s="288"/>
      <c r="AC175" s="288"/>
      <c r="AD175" s="288"/>
      <c r="AE175" s="288"/>
      <c r="AF175" s="288"/>
      <c r="AG175" s="288"/>
      <c r="AH175" s="288"/>
      <c r="AI175" s="288"/>
      <c r="AJ175" s="288"/>
      <c r="AK175" s="288"/>
      <c r="AL175" s="288"/>
      <c r="AM175" s="288"/>
      <c r="AN175" s="288"/>
      <c r="AO175" s="288"/>
      <c r="AP175" s="288"/>
      <c r="AQ175" s="288"/>
      <c r="AR175" s="288"/>
      <c r="AS175" s="288"/>
      <c r="AT175" s="288"/>
      <c r="AU175" s="288"/>
      <c r="AV175" s="288"/>
      <c r="AW175" s="288"/>
    </row>
    <row r="176" spans="1:49">
      <c r="A176" s="288"/>
      <c r="B176" s="291"/>
      <c r="C176" s="288"/>
      <c r="D176" s="291"/>
      <c r="E176" s="290"/>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c r="AC176" s="288"/>
      <c r="AD176" s="288"/>
      <c r="AE176" s="288"/>
      <c r="AF176" s="288"/>
      <c r="AG176" s="288"/>
      <c r="AH176" s="288"/>
      <c r="AI176" s="288"/>
      <c r="AJ176" s="288"/>
      <c r="AK176" s="288"/>
      <c r="AL176" s="288"/>
      <c r="AM176" s="288"/>
      <c r="AN176" s="288"/>
      <c r="AO176" s="288"/>
      <c r="AP176" s="288"/>
      <c r="AQ176" s="288"/>
      <c r="AR176" s="288"/>
      <c r="AS176" s="288"/>
      <c r="AT176" s="288"/>
      <c r="AU176" s="288"/>
      <c r="AV176" s="288"/>
      <c r="AW176" s="288"/>
    </row>
    <row r="177" spans="1:49">
      <c r="A177" s="288"/>
      <c r="B177" s="291"/>
      <c r="C177" s="288"/>
      <c r="D177" s="291"/>
      <c r="E177" s="290"/>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88"/>
      <c r="AB177" s="288"/>
      <c r="AC177" s="288"/>
      <c r="AD177" s="288"/>
      <c r="AE177" s="288"/>
      <c r="AF177" s="288"/>
      <c r="AG177" s="288"/>
      <c r="AH177" s="288"/>
      <c r="AI177" s="288"/>
      <c r="AJ177" s="288"/>
      <c r="AK177" s="288"/>
      <c r="AL177" s="288"/>
      <c r="AM177" s="288"/>
      <c r="AN177" s="288"/>
      <c r="AO177" s="288"/>
      <c r="AP177" s="288"/>
      <c r="AQ177" s="288"/>
      <c r="AR177" s="288"/>
      <c r="AS177" s="288"/>
      <c r="AT177" s="288"/>
      <c r="AU177" s="288"/>
      <c r="AV177" s="288"/>
      <c r="AW177" s="288"/>
    </row>
    <row r="178" spans="1:49">
      <c r="A178" s="288"/>
      <c r="B178" s="291"/>
      <c r="C178" s="288"/>
      <c r="D178" s="291"/>
      <c r="E178" s="290"/>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c r="AC178" s="288"/>
      <c r="AD178" s="288"/>
      <c r="AE178" s="288"/>
      <c r="AF178" s="288"/>
      <c r="AG178" s="288"/>
      <c r="AH178" s="288"/>
      <c r="AI178" s="288"/>
      <c r="AJ178" s="288"/>
      <c r="AK178" s="288"/>
      <c r="AL178" s="288"/>
      <c r="AM178" s="288"/>
      <c r="AN178" s="288"/>
      <c r="AO178" s="288"/>
      <c r="AP178" s="288"/>
      <c r="AQ178" s="288"/>
      <c r="AR178" s="288"/>
      <c r="AS178" s="288"/>
      <c r="AT178" s="288"/>
      <c r="AU178" s="288"/>
      <c r="AV178" s="288"/>
      <c r="AW178" s="288"/>
    </row>
    <row r="179" spans="1:49">
      <c r="A179" s="288"/>
      <c r="B179" s="291"/>
      <c r="C179" s="288"/>
      <c r="D179" s="291"/>
      <c r="E179" s="290"/>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c r="AC179" s="288"/>
      <c r="AD179" s="288"/>
      <c r="AE179" s="288"/>
      <c r="AF179" s="288"/>
      <c r="AG179" s="288"/>
      <c r="AH179" s="288"/>
      <c r="AI179" s="288"/>
      <c r="AJ179" s="288"/>
      <c r="AK179" s="288"/>
      <c r="AL179" s="288"/>
      <c r="AM179" s="288"/>
      <c r="AN179" s="288"/>
      <c r="AO179" s="288"/>
      <c r="AP179" s="288"/>
      <c r="AQ179" s="288"/>
      <c r="AR179" s="288"/>
      <c r="AS179" s="288"/>
      <c r="AT179" s="288"/>
      <c r="AU179" s="288"/>
      <c r="AV179" s="288"/>
      <c r="AW179" s="288"/>
    </row>
    <row r="180" spans="1:49">
      <c r="A180" s="288"/>
      <c r="B180" s="291"/>
      <c r="C180" s="288"/>
      <c r="D180" s="291"/>
      <c r="E180" s="290"/>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c r="AC180" s="288"/>
      <c r="AD180" s="288"/>
      <c r="AE180" s="288"/>
      <c r="AF180" s="288"/>
      <c r="AG180" s="288"/>
      <c r="AH180" s="288"/>
      <c r="AI180" s="288"/>
      <c r="AJ180" s="288"/>
      <c r="AK180" s="288"/>
      <c r="AL180" s="288"/>
      <c r="AM180" s="288"/>
      <c r="AN180" s="288"/>
      <c r="AO180" s="288"/>
      <c r="AP180" s="288"/>
      <c r="AQ180" s="288"/>
      <c r="AR180" s="288"/>
      <c r="AS180" s="288"/>
      <c r="AT180" s="288"/>
      <c r="AU180" s="288"/>
      <c r="AV180" s="288"/>
      <c r="AW180" s="288"/>
    </row>
    <row r="181" spans="1:49">
      <c r="A181" s="288"/>
      <c r="B181" s="291"/>
      <c r="C181" s="288"/>
      <c r="D181" s="291"/>
      <c r="E181" s="290"/>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c r="AC181" s="288"/>
      <c r="AD181" s="288"/>
      <c r="AE181" s="288"/>
      <c r="AF181" s="288"/>
      <c r="AG181" s="288"/>
      <c r="AH181" s="288"/>
      <c r="AI181" s="288"/>
      <c r="AJ181" s="288"/>
      <c r="AK181" s="288"/>
      <c r="AL181" s="288"/>
      <c r="AM181" s="288"/>
      <c r="AN181" s="288"/>
      <c r="AO181" s="288"/>
      <c r="AP181" s="288"/>
      <c r="AQ181" s="288"/>
      <c r="AR181" s="288"/>
      <c r="AS181" s="288"/>
      <c r="AT181" s="288"/>
      <c r="AU181" s="288"/>
      <c r="AV181" s="288"/>
      <c r="AW181" s="288"/>
    </row>
    <row r="182" spans="1:49">
      <c r="A182" s="288"/>
      <c r="B182" s="291"/>
      <c r="C182" s="288"/>
      <c r="D182" s="291"/>
      <c r="E182" s="290"/>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c r="AC182" s="288"/>
      <c r="AD182" s="288"/>
      <c r="AE182" s="288"/>
      <c r="AF182" s="288"/>
      <c r="AG182" s="288"/>
      <c r="AH182" s="288"/>
      <c r="AI182" s="288"/>
      <c r="AJ182" s="288"/>
      <c r="AK182" s="288"/>
      <c r="AL182" s="288"/>
      <c r="AM182" s="288"/>
      <c r="AN182" s="288"/>
      <c r="AO182" s="288"/>
      <c r="AP182" s="288"/>
      <c r="AQ182" s="288"/>
      <c r="AR182" s="288"/>
      <c r="AS182" s="288"/>
      <c r="AT182" s="288"/>
      <c r="AU182" s="288"/>
      <c r="AV182" s="288"/>
      <c r="AW182" s="288"/>
    </row>
    <row r="183" spans="1:49">
      <c r="A183" s="288"/>
      <c r="B183" s="291"/>
      <c r="C183" s="288"/>
      <c r="D183" s="291"/>
      <c r="E183" s="290"/>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c r="AC183" s="288"/>
      <c r="AD183" s="288"/>
      <c r="AE183" s="288"/>
      <c r="AF183" s="288"/>
      <c r="AG183" s="288"/>
      <c r="AH183" s="288"/>
      <c r="AI183" s="288"/>
      <c r="AJ183" s="288"/>
      <c r="AK183" s="288"/>
      <c r="AL183" s="288"/>
      <c r="AM183" s="288"/>
      <c r="AN183" s="288"/>
      <c r="AO183" s="288"/>
      <c r="AP183" s="288"/>
      <c r="AQ183" s="288"/>
      <c r="AR183" s="288"/>
      <c r="AS183" s="288"/>
      <c r="AT183" s="288"/>
      <c r="AU183" s="288"/>
      <c r="AV183" s="288"/>
      <c r="AW183" s="288"/>
    </row>
    <row r="184" spans="1:49">
      <c r="A184" s="288"/>
      <c r="B184" s="291"/>
      <c r="C184" s="288"/>
      <c r="D184" s="291"/>
      <c r="E184" s="290"/>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c r="AC184" s="288"/>
      <c r="AD184" s="288"/>
      <c r="AE184" s="288"/>
      <c r="AF184" s="288"/>
      <c r="AG184" s="288"/>
      <c r="AH184" s="288"/>
      <c r="AI184" s="288"/>
      <c r="AJ184" s="288"/>
      <c r="AK184" s="288"/>
      <c r="AL184" s="288"/>
      <c r="AM184" s="288"/>
      <c r="AN184" s="288"/>
      <c r="AO184" s="288"/>
      <c r="AP184" s="288"/>
      <c r="AQ184" s="288"/>
      <c r="AR184" s="288"/>
      <c r="AS184" s="288"/>
      <c r="AT184" s="288"/>
      <c r="AU184" s="288"/>
      <c r="AV184" s="288"/>
      <c r="AW184" s="288"/>
    </row>
    <row r="185" spans="1:49">
      <c r="A185" s="288"/>
      <c r="B185" s="291"/>
      <c r="C185" s="288"/>
      <c r="D185" s="291"/>
      <c r="E185" s="290"/>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c r="AC185" s="288"/>
      <c r="AD185" s="288"/>
      <c r="AE185" s="288"/>
      <c r="AF185" s="288"/>
      <c r="AG185" s="288"/>
      <c r="AH185" s="288"/>
      <c r="AI185" s="288"/>
      <c r="AJ185" s="288"/>
      <c r="AK185" s="288"/>
      <c r="AL185" s="288"/>
      <c r="AM185" s="288"/>
      <c r="AN185" s="288"/>
      <c r="AO185" s="288"/>
      <c r="AP185" s="288"/>
      <c r="AQ185" s="288"/>
      <c r="AR185" s="288"/>
      <c r="AS185" s="288"/>
      <c r="AT185" s="288"/>
      <c r="AU185" s="288"/>
      <c r="AV185" s="288"/>
      <c r="AW185" s="288"/>
    </row>
    <row r="186" spans="1:49">
      <c r="A186" s="288"/>
      <c r="B186" s="291"/>
      <c r="C186" s="288"/>
      <c r="D186" s="291"/>
      <c r="E186" s="290"/>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c r="AC186" s="288"/>
      <c r="AD186" s="288"/>
      <c r="AE186" s="288"/>
      <c r="AF186" s="288"/>
      <c r="AG186" s="288"/>
      <c r="AH186" s="288"/>
      <c r="AI186" s="288"/>
      <c r="AJ186" s="288"/>
      <c r="AK186" s="288"/>
      <c r="AL186" s="288"/>
      <c r="AM186" s="288"/>
      <c r="AN186" s="288"/>
      <c r="AO186" s="288"/>
      <c r="AP186" s="288"/>
      <c r="AQ186" s="288"/>
      <c r="AR186" s="288"/>
      <c r="AS186" s="288"/>
      <c r="AT186" s="288"/>
      <c r="AU186" s="288"/>
      <c r="AV186" s="288"/>
      <c r="AW186" s="288"/>
    </row>
    <row r="187" spans="1:49">
      <c r="A187" s="288"/>
      <c r="B187" s="291"/>
      <c r="C187" s="288"/>
      <c r="D187" s="291"/>
      <c r="E187" s="290"/>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c r="AC187" s="288"/>
      <c r="AD187" s="288"/>
      <c r="AE187" s="288"/>
      <c r="AF187" s="288"/>
      <c r="AG187" s="288"/>
      <c r="AH187" s="288"/>
      <c r="AI187" s="288"/>
      <c r="AJ187" s="288"/>
      <c r="AK187" s="288"/>
      <c r="AL187" s="288"/>
      <c r="AM187" s="288"/>
      <c r="AN187" s="288"/>
      <c r="AO187" s="288"/>
      <c r="AP187" s="288"/>
      <c r="AQ187" s="288"/>
      <c r="AR187" s="288"/>
      <c r="AS187" s="288"/>
      <c r="AT187" s="288"/>
      <c r="AU187" s="288"/>
      <c r="AV187" s="288"/>
      <c r="AW187" s="288"/>
    </row>
    <row r="188" spans="1:49">
      <c r="A188" s="288"/>
      <c r="B188" s="291"/>
      <c r="C188" s="288"/>
      <c r="D188" s="291"/>
      <c r="E188" s="290"/>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c r="AC188" s="288"/>
      <c r="AD188" s="288"/>
      <c r="AE188" s="288"/>
      <c r="AF188" s="288"/>
      <c r="AG188" s="288"/>
      <c r="AH188" s="288"/>
      <c r="AI188" s="288"/>
      <c r="AJ188" s="288"/>
      <c r="AK188" s="288"/>
      <c r="AL188" s="288"/>
      <c r="AM188" s="288"/>
      <c r="AN188" s="288"/>
      <c r="AO188" s="288"/>
      <c r="AP188" s="288"/>
      <c r="AQ188" s="288"/>
      <c r="AR188" s="288"/>
      <c r="AS188" s="288"/>
      <c r="AT188" s="288"/>
      <c r="AU188" s="288"/>
      <c r="AV188" s="288"/>
      <c r="AW188" s="288"/>
    </row>
    <row r="189" spans="1:49">
      <c r="A189" s="288"/>
      <c r="B189" s="291"/>
      <c r="C189" s="288"/>
      <c r="D189" s="291"/>
      <c r="E189" s="290"/>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c r="AC189" s="288"/>
      <c r="AD189" s="288"/>
      <c r="AE189" s="288"/>
      <c r="AF189" s="288"/>
      <c r="AG189" s="288"/>
      <c r="AH189" s="288"/>
      <c r="AI189" s="288"/>
      <c r="AJ189" s="288"/>
      <c r="AK189" s="288"/>
      <c r="AL189" s="288"/>
      <c r="AM189" s="288"/>
      <c r="AN189" s="288"/>
      <c r="AO189" s="288"/>
      <c r="AP189" s="288"/>
      <c r="AQ189" s="288"/>
      <c r="AR189" s="288"/>
      <c r="AS189" s="288"/>
      <c r="AT189" s="288"/>
      <c r="AU189" s="288"/>
      <c r="AV189" s="288"/>
      <c r="AW189" s="288"/>
    </row>
    <row r="190" spans="1:49">
      <c r="A190" s="288"/>
      <c r="B190" s="291"/>
      <c r="C190" s="288"/>
      <c r="D190" s="291"/>
      <c r="E190" s="290"/>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88"/>
      <c r="AB190" s="288"/>
      <c r="AC190" s="288"/>
      <c r="AD190" s="288"/>
      <c r="AE190" s="288"/>
      <c r="AF190" s="288"/>
      <c r="AG190" s="288"/>
      <c r="AH190" s="288"/>
      <c r="AI190" s="288"/>
      <c r="AJ190" s="288"/>
      <c r="AK190" s="288"/>
      <c r="AL190" s="288"/>
      <c r="AM190" s="288"/>
      <c r="AN190" s="288"/>
      <c r="AO190" s="288"/>
      <c r="AP190" s="288"/>
      <c r="AQ190" s="288"/>
      <c r="AR190" s="288"/>
      <c r="AS190" s="288"/>
      <c r="AT190" s="288"/>
      <c r="AU190" s="288"/>
      <c r="AV190" s="288"/>
      <c r="AW190" s="288"/>
    </row>
    <row r="191" spans="1:49">
      <c r="A191" s="288"/>
      <c r="B191" s="291"/>
      <c r="C191" s="288"/>
      <c r="D191" s="291"/>
      <c r="E191" s="290"/>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88"/>
      <c r="AB191" s="288"/>
      <c r="AC191" s="288"/>
      <c r="AD191" s="288"/>
      <c r="AE191" s="288"/>
      <c r="AF191" s="288"/>
      <c r="AG191" s="288"/>
      <c r="AH191" s="288"/>
      <c r="AI191" s="288"/>
      <c r="AJ191" s="288"/>
      <c r="AK191" s="288"/>
      <c r="AL191" s="288"/>
      <c r="AM191" s="288"/>
      <c r="AN191" s="288"/>
      <c r="AO191" s="288"/>
      <c r="AP191" s="288"/>
      <c r="AQ191" s="288"/>
      <c r="AR191" s="288"/>
      <c r="AS191" s="288"/>
      <c r="AT191" s="288"/>
      <c r="AU191" s="288"/>
      <c r="AV191" s="288"/>
      <c r="AW191" s="288"/>
    </row>
    <row r="192" spans="1:49">
      <c r="A192" s="288"/>
      <c r="B192" s="291"/>
      <c r="C192" s="288"/>
      <c r="D192" s="291"/>
      <c r="E192" s="290"/>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88"/>
      <c r="AB192" s="288"/>
      <c r="AC192" s="288"/>
      <c r="AD192" s="288"/>
      <c r="AE192" s="288"/>
      <c r="AF192" s="288"/>
      <c r="AG192" s="288"/>
      <c r="AH192" s="288"/>
      <c r="AI192" s="288"/>
      <c r="AJ192" s="288"/>
      <c r="AK192" s="288"/>
      <c r="AL192" s="288"/>
      <c r="AM192" s="288"/>
      <c r="AN192" s="288"/>
      <c r="AO192" s="288"/>
      <c r="AP192" s="288"/>
      <c r="AQ192" s="288"/>
      <c r="AR192" s="288"/>
      <c r="AS192" s="288"/>
      <c r="AT192" s="288"/>
      <c r="AU192" s="288"/>
      <c r="AV192" s="288"/>
      <c r="AW192" s="288"/>
    </row>
    <row r="193" spans="1:49">
      <c r="A193" s="288"/>
      <c r="B193" s="291"/>
      <c r="C193" s="288"/>
      <c r="D193" s="291"/>
      <c r="E193" s="290"/>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88"/>
      <c r="AB193" s="288"/>
      <c r="AC193" s="288"/>
      <c r="AD193" s="288"/>
      <c r="AE193" s="288"/>
      <c r="AF193" s="288"/>
      <c r="AG193" s="288"/>
      <c r="AH193" s="288"/>
      <c r="AI193" s="288"/>
      <c r="AJ193" s="288"/>
      <c r="AK193" s="288"/>
      <c r="AL193" s="288"/>
      <c r="AM193" s="288"/>
      <c r="AN193" s="288"/>
      <c r="AO193" s="288"/>
      <c r="AP193" s="288"/>
      <c r="AQ193" s="288"/>
      <c r="AR193" s="288"/>
      <c r="AS193" s="288"/>
      <c r="AT193" s="288"/>
      <c r="AU193" s="288"/>
      <c r="AV193" s="288"/>
      <c r="AW193" s="288"/>
    </row>
    <row r="194" spans="1:49">
      <c r="A194" s="288"/>
      <c r="B194" s="291"/>
      <c r="C194" s="288"/>
      <c r="D194" s="291"/>
      <c r="E194" s="290"/>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88"/>
      <c r="AB194" s="288"/>
      <c r="AC194" s="288"/>
      <c r="AD194" s="288"/>
      <c r="AE194" s="288"/>
      <c r="AF194" s="288"/>
      <c r="AG194" s="288"/>
      <c r="AH194" s="288"/>
      <c r="AI194" s="288"/>
      <c r="AJ194" s="288"/>
      <c r="AK194" s="288"/>
      <c r="AL194" s="288"/>
      <c r="AM194" s="288"/>
      <c r="AN194" s="288"/>
      <c r="AO194" s="288"/>
      <c r="AP194" s="288"/>
      <c r="AQ194" s="288"/>
      <c r="AR194" s="288"/>
      <c r="AS194" s="288"/>
      <c r="AT194" s="288"/>
      <c r="AU194" s="288"/>
      <c r="AV194" s="288"/>
      <c r="AW194" s="288"/>
    </row>
    <row r="195" spans="1:49">
      <c r="A195" s="288"/>
      <c r="B195" s="291"/>
      <c r="C195" s="288"/>
      <c r="D195" s="291"/>
      <c r="E195" s="290"/>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88"/>
      <c r="AB195" s="288"/>
      <c r="AC195" s="288"/>
      <c r="AD195" s="288"/>
      <c r="AE195" s="288"/>
      <c r="AF195" s="288"/>
      <c r="AG195" s="288"/>
      <c r="AH195" s="288"/>
      <c r="AI195" s="288"/>
      <c r="AJ195" s="288"/>
      <c r="AK195" s="288"/>
      <c r="AL195" s="288"/>
      <c r="AM195" s="288"/>
      <c r="AN195" s="288"/>
      <c r="AO195" s="288"/>
      <c r="AP195" s="288"/>
      <c r="AQ195" s="288"/>
      <c r="AR195" s="288"/>
      <c r="AS195" s="288"/>
      <c r="AT195" s="288"/>
      <c r="AU195" s="288"/>
      <c r="AV195" s="288"/>
      <c r="AW195" s="288"/>
    </row>
    <row r="196" spans="1:49">
      <c r="A196" s="288"/>
      <c r="B196" s="291"/>
      <c r="C196" s="288"/>
      <c r="D196" s="291"/>
      <c r="E196" s="290"/>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88"/>
      <c r="AB196" s="288"/>
      <c r="AC196" s="288"/>
      <c r="AD196" s="288"/>
      <c r="AE196" s="288"/>
      <c r="AF196" s="288"/>
      <c r="AG196" s="288"/>
      <c r="AH196" s="288"/>
      <c r="AI196" s="288"/>
      <c r="AJ196" s="288"/>
      <c r="AK196" s="288"/>
      <c r="AL196" s="288"/>
      <c r="AM196" s="288"/>
      <c r="AN196" s="288"/>
      <c r="AO196" s="288"/>
      <c r="AP196" s="288"/>
      <c r="AQ196" s="288"/>
      <c r="AR196" s="288"/>
      <c r="AS196" s="288"/>
      <c r="AT196" s="288"/>
      <c r="AU196" s="288"/>
      <c r="AV196" s="288"/>
      <c r="AW196" s="288"/>
    </row>
    <row r="197" spans="1:49">
      <c r="A197" s="288"/>
      <c r="B197" s="291"/>
      <c r="C197" s="288"/>
      <c r="D197" s="291"/>
      <c r="E197" s="290"/>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c r="AC197" s="288"/>
      <c r="AD197" s="288"/>
      <c r="AE197" s="288"/>
      <c r="AF197" s="288"/>
      <c r="AG197" s="288"/>
      <c r="AH197" s="288"/>
      <c r="AI197" s="288"/>
      <c r="AJ197" s="288"/>
      <c r="AK197" s="288"/>
      <c r="AL197" s="288"/>
      <c r="AM197" s="288"/>
      <c r="AN197" s="288"/>
      <c r="AO197" s="288"/>
      <c r="AP197" s="288"/>
      <c r="AQ197" s="288"/>
      <c r="AR197" s="288"/>
      <c r="AS197" s="288"/>
      <c r="AT197" s="288"/>
      <c r="AU197" s="288"/>
      <c r="AV197" s="288"/>
      <c r="AW197" s="288"/>
    </row>
    <row r="198" spans="1:49">
      <c r="A198" s="288"/>
      <c r="B198" s="291"/>
      <c r="C198" s="288"/>
      <c r="D198" s="291"/>
      <c r="E198" s="290"/>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88"/>
      <c r="AB198" s="288"/>
      <c r="AC198" s="288"/>
      <c r="AD198" s="288"/>
      <c r="AE198" s="288"/>
      <c r="AF198" s="288"/>
      <c r="AG198" s="288"/>
      <c r="AH198" s="288"/>
      <c r="AI198" s="288"/>
      <c r="AJ198" s="288"/>
      <c r="AK198" s="288"/>
      <c r="AL198" s="288"/>
      <c r="AM198" s="288"/>
      <c r="AN198" s="288"/>
      <c r="AO198" s="288"/>
      <c r="AP198" s="288"/>
      <c r="AQ198" s="288"/>
      <c r="AR198" s="288"/>
      <c r="AS198" s="288"/>
      <c r="AT198" s="288"/>
      <c r="AU198" s="288"/>
      <c r="AV198" s="288"/>
      <c r="AW198" s="288"/>
    </row>
    <row r="199" spans="1:49">
      <c r="A199" s="288"/>
      <c r="B199" s="291"/>
      <c r="C199" s="288"/>
      <c r="D199" s="291"/>
      <c r="E199" s="290"/>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88"/>
      <c r="AB199" s="288"/>
      <c r="AC199" s="288"/>
      <c r="AD199" s="288"/>
      <c r="AE199" s="288"/>
      <c r="AF199" s="288"/>
      <c r="AG199" s="288"/>
      <c r="AH199" s="288"/>
      <c r="AI199" s="288"/>
      <c r="AJ199" s="288"/>
      <c r="AK199" s="288"/>
      <c r="AL199" s="288"/>
      <c r="AM199" s="288"/>
      <c r="AN199" s="288"/>
      <c r="AO199" s="288"/>
      <c r="AP199" s="288"/>
      <c r="AQ199" s="288"/>
      <c r="AR199" s="288"/>
      <c r="AS199" s="288"/>
      <c r="AT199" s="288"/>
      <c r="AU199" s="288"/>
      <c r="AV199" s="288"/>
      <c r="AW199" s="288"/>
    </row>
    <row r="200" spans="1:49">
      <c r="A200" s="288"/>
      <c r="B200" s="291"/>
      <c r="C200" s="288"/>
      <c r="D200" s="291"/>
      <c r="E200" s="290"/>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c r="AC200" s="288"/>
      <c r="AD200" s="288"/>
      <c r="AE200" s="288"/>
      <c r="AF200" s="288"/>
      <c r="AG200" s="288"/>
      <c r="AH200" s="288"/>
      <c r="AI200" s="288"/>
      <c r="AJ200" s="288"/>
      <c r="AK200" s="288"/>
      <c r="AL200" s="288"/>
      <c r="AM200" s="288"/>
      <c r="AN200" s="288"/>
      <c r="AO200" s="288"/>
      <c r="AP200" s="288"/>
      <c r="AQ200" s="288"/>
      <c r="AR200" s="288"/>
      <c r="AS200" s="288"/>
      <c r="AT200" s="288"/>
      <c r="AU200" s="288"/>
      <c r="AV200" s="288"/>
      <c r="AW200" s="288"/>
    </row>
    <row r="201" spans="1:49">
      <c r="A201" s="288"/>
      <c r="B201" s="291"/>
      <c r="C201" s="288"/>
      <c r="D201" s="291"/>
      <c r="E201" s="290"/>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c r="AC201" s="288"/>
      <c r="AD201" s="288"/>
      <c r="AE201" s="288"/>
      <c r="AF201" s="288"/>
      <c r="AG201" s="288"/>
      <c r="AH201" s="288"/>
      <c r="AI201" s="288"/>
      <c r="AJ201" s="288"/>
      <c r="AK201" s="288"/>
      <c r="AL201" s="288"/>
      <c r="AM201" s="288"/>
      <c r="AN201" s="288"/>
      <c r="AO201" s="288"/>
      <c r="AP201" s="288"/>
      <c r="AQ201" s="288"/>
      <c r="AR201" s="288"/>
      <c r="AS201" s="288"/>
      <c r="AT201" s="288"/>
      <c r="AU201" s="288"/>
      <c r="AV201" s="288"/>
      <c r="AW201" s="288"/>
    </row>
    <row r="202" spans="1:49">
      <c r="A202" s="288"/>
      <c r="B202" s="291"/>
      <c r="C202" s="288"/>
      <c r="D202" s="291"/>
      <c r="E202" s="290"/>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88"/>
      <c r="AB202" s="288"/>
      <c r="AC202" s="288"/>
      <c r="AD202" s="288"/>
      <c r="AE202" s="288"/>
      <c r="AF202" s="288"/>
      <c r="AG202" s="288"/>
      <c r="AH202" s="288"/>
      <c r="AI202" s="288"/>
      <c r="AJ202" s="288"/>
      <c r="AK202" s="288"/>
      <c r="AL202" s="288"/>
      <c r="AM202" s="288"/>
      <c r="AN202" s="288"/>
      <c r="AO202" s="288"/>
      <c r="AP202" s="288"/>
      <c r="AQ202" s="288"/>
      <c r="AR202" s="288"/>
      <c r="AS202" s="288"/>
      <c r="AT202" s="288"/>
      <c r="AU202" s="288"/>
      <c r="AV202" s="288"/>
      <c r="AW202" s="288"/>
    </row>
    <row r="203" spans="1:49">
      <c r="A203" s="288"/>
      <c r="B203" s="291"/>
      <c r="C203" s="288"/>
      <c r="D203" s="291"/>
      <c r="E203" s="290"/>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c r="AC203" s="288"/>
      <c r="AD203" s="288"/>
      <c r="AE203" s="288"/>
      <c r="AF203" s="288"/>
      <c r="AG203" s="288"/>
      <c r="AH203" s="288"/>
      <c r="AI203" s="288"/>
      <c r="AJ203" s="288"/>
      <c r="AK203" s="288"/>
      <c r="AL203" s="288"/>
      <c r="AM203" s="288"/>
      <c r="AN203" s="288"/>
      <c r="AO203" s="288"/>
      <c r="AP203" s="288"/>
      <c r="AQ203" s="288"/>
      <c r="AR203" s="288"/>
      <c r="AS203" s="288"/>
      <c r="AT203" s="288"/>
      <c r="AU203" s="288"/>
      <c r="AV203" s="288"/>
      <c r="AW203" s="288"/>
    </row>
    <row r="204" spans="1:49">
      <c r="A204" s="288"/>
      <c r="B204" s="291"/>
      <c r="C204" s="288"/>
      <c r="D204" s="291"/>
      <c r="E204" s="290"/>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c r="AC204" s="288"/>
      <c r="AD204" s="288"/>
      <c r="AE204" s="288"/>
      <c r="AF204" s="288"/>
      <c r="AG204" s="288"/>
      <c r="AH204" s="288"/>
      <c r="AI204" s="288"/>
      <c r="AJ204" s="288"/>
      <c r="AK204" s="288"/>
      <c r="AL204" s="288"/>
      <c r="AM204" s="288"/>
      <c r="AN204" s="288"/>
      <c r="AO204" s="288"/>
      <c r="AP204" s="288"/>
      <c r="AQ204" s="288"/>
      <c r="AR204" s="288"/>
      <c r="AS204" s="288"/>
      <c r="AT204" s="288"/>
      <c r="AU204" s="288"/>
      <c r="AV204" s="288"/>
      <c r="AW204" s="288"/>
    </row>
    <row r="205" spans="1:49">
      <c r="A205" s="288"/>
      <c r="B205" s="291"/>
      <c r="C205" s="288"/>
      <c r="D205" s="291"/>
      <c r="E205" s="290"/>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88"/>
      <c r="AB205" s="288"/>
      <c r="AC205" s="288"/>
      <c r="AD205" s="288"/>
      <c r="AE205" s="288"/>
      <c r="AF205" s="288"/>
      <c r="AG205" s="288"/>
      <c r="AH205" s="288"/>
      <c r="AI205" s="288"/>
      <c r="AJ205" s="288"/>
      <c r="AK205" s="288"/>
      <c r="AL205" s="288"/>
      <c r="AM205" s="288"/>
      <c r="AN205" s="288"/>
      <c r="AO205" s="288"/>
      <c r="AP205" s="288"/>
      <c r="AQ205" s="288"/>
      <c r="AR205" s="288"/>
      <c r="AS205" s="288"/>
      <c r="AT205" s="288"/>
      <c r="AU205" s="288"/>
      <c r="AV205" s="288"/>
      <c r="AW205" s="288"/>
    </row>
    <row r="206" spans="1:49">
      <c r="A206" s="288"/>
      <c r="B206" s="291"/>
      <c r="C206" s="288"/>
      <c r="D206" s="291"/>
      <c r="E206" s="290"/>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c r="AC206" s="288"/>
      <c r="AD206" s="288"/>
      <c r="AE206" s="288"/>
      <c r="AF206" s="288"/>
      <c r="AG206" s="288"/>
      <c r="AH206" s="288"/>
      <c r="AI206" s="288"/>
      <c r="AJ206" s="288"/>
      <c r="AK206" s="288"/>
      <c r="AL206" s="288"/>
      <c r="AM206" s="288"/>
      <c r="AN206" s="288"/>
      <c r="AO206" s="288"/>
      <c r="AP206" s="288"/>
      <c r="AQ206" s="288"/>
      <c r="AR206" s="288"/>
      <c r="AS206" s="288"/>
      <c r="AT206" s="288"/>
      <c r="AU206" s="288"/>
      <c r="AV206" s="288"/>
      <c r="AW206" s="288"/>
    </row>
    <row r="207" spans="1:49">
      <c r="A207" s="288"/>
      <c r="B207" s="291"/>
      <c r="C207" s="288"/>
      <c r="D207" s="291"/>
      <c r="E207" s="290"/>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c r="AC207" s="288"/>
      <c r="AD207" s="288"/>
      <c r="AE207" s="288"/>
      <c r="AF207" s="288"/>
      <c r="AG207" s="288"/>
      <c r="AH207" s="288"/>
      <c r="AI207" s="288"/>
      <c r="AJ207" s="288"/>
      <c r="AK207" s="288"/>
      <c r="AL207" s="288"/>
      <c r="AM207" s="288"/>
      <c r="AN207" s="288"/>
      <c r="AO207" s="288"/>
      <c r="AP207" s="288"/>
      <c r="AQ207" s="288"/>
      <c r="AR207" s="288"/>
      <c r="AS207" s="288"/>
      <c r="AT207" s="288"/>
      <c r="AU207" s="288"/>
      <c r="AV207" s="288"/>
      <c r="AW207" s="288"/>
    </row>
    <row r="208" spans="1:49">
      <c r="A208" s="288"/>
      <c r="B208" s="291"/>
      <c r="C208" s="288"/>
      <c r="D208" s="291"/>
      <c r="E208" s="290"/>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c r="AC208" s="288"/>
      <c r="AD208" s="288"/>
      <c r="AE208" s="288"/>
      <c r="AF208" s="288"/>
      <c r="AG208" s="288"/>
      <c r="AH208" s="288"/>
      <c r="AI208" s="288"/>
      <c r="AJ208" s="288"/>
      <c r="AK208" s="288"/>
      <c r="AL208" s="288"/>
      <c r="AM208" s="288"/>
      <c r="AN208" s="288"/>
      <c r="AO208" s="288"/>
      <c r="AP208" s="288"/>
      <c r="AQ208" s="288"/>
      <c r="AR208" s="288"/>
      <c r="AS208" s="288"/>
      <c r="AT208" s="288"/>
      <c r="AU208" s="288"/>
      <c r="AV208" s="288"/>
      <c r="AW208" s="288"/>
    </row>
    <row r="209" spans="1:49">
      <c r="A209" s="288"/>
      <c r="B209" s="291"/>
      <c r="C209" s="288"/>
      <c r="D209" s="291"/>
      <c r="E209" s="290"/>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c r="AC209" s="288"/>
      <c r="AD209" s="288"/>
      <c r="AE209" s="288"/>
      <c r="AF209" s="288"/>
      <c r="AG209" s="288"/>
      <c r="AH209" s="288"/>
      <c r="AI209" s="288"/>
      <c r="AJ209" s="288"/>
      <c r="AK209" s="288"/>
      <c r="AL209" s="288"/>
      <c r="AM209" s="288"/>
      <c r="AN209" s="288"/>
      <c r="AO209" s="288"/>
      <c r="AP209" s="288"/>
      <c r="AQ209" s="288"/>
      <c r="AR209" s="288"/>
      <c r="AS209" s="288"/>
      <c r="AT209" s="288"/>
      <c r="AU209" s="288"/>
      <c r="AV209" s="288"/>
      <c r="AW209" s="288"/>
    </row>
    <row r="210" spans="1:49">
      <c r="A210" s="288"/>
      <c r="B210" s="291"/>
      <c r="C210" s="288"/>
      <c r="D210" s="291"/>
      <c r="E210" s="290"/>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c r="AC210" s="288"/>
      <c r="AD210" s="288"/>
      <c r="AE210" s="288"/>
      <c r="AF210" s="288"/>
      <c r="AG210" s="288"/>
      <c r="AH210" s="288"/>
      <c r="AI210" s="288"/>
      <c r="AJ210" s="288"/>
      <c r="AK210" s="288"/>
      <c r="AL210" s="288"/>
      <c r="AM210" s="288"/>
      <c r="AN210" s="288"/>
      <c r="AO210" s="288"/>
      <c r="AP210" s="288"/>
      <c r="AQ210" s="288"/>
      <c r="AR210" s="288"/>
      <c r="AS210" s="288"/>
      <c r="AT210" s="288"/>
      <c r="AU210" s="288"/>
      <c r="AV210" s="288"/>
      <c r="AW210" s="288"/>
    </row>
    <row r="211" spans="1:49">
      <c r="A211" s="288"/>
      <c r="B211" s="291"/>
      <c r="C211" s="288"/>
      <c r="D211" s="291"/>
      <c r="E211" s="290"/>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c r="AC211" s="288"/>
      <c r="AD211" s="288"/>
      <c r="AE211" s="288"/>
      <c r="AF211" s="288"/>
      <c r="AG211" s="288"/>
      <c r="AH211" s="288"/>
      <c r="AI211" s="288"/>
      <c r="AJ211" s="288"/>
      <c r="AK211" s="288"/>
      <c r="AL211" s="288"/>
      <c r="AM211" s="288"/>
      <c r="AN211" s="288"/>
      <c r="AO211" s="288"/>
      <c r="AP211" s="288"/>
      <c r="AQ211" s="288"/>
      <c r="AR211" s="288"/>
      <c r="AS211" s="288"/>
      <c r="AT211" s="288"/>
      <c r="AU211" s="288"/>
      <c r="AV211" s="288"/>
      <c r="AW211" s="288"/>
    </row>
    <row r="212" spans="1:49">
      <c r="A212" s="288"/>
      <c r="B212" s="291"/>
      <c r="C212" s="288"/>
      <c r="D212" s="291"/>
      <c r="E212" s="290"/>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c r="AC212" s="288"/>
      <c r="AD212" s="288"/>
      <c r="AE212" s="288"/>
      <c r="AF212" s="288"/>
      <c r="AG212" s="288"/>
      <c r="AH212" s="288"/>
      <c r="AI212" s="288"/>
      <c r="AJ212" s="288"/>
      <c r="AK212" s="288"/>
      <c r="AL212" s="288"/>
      <c r="AM212" s="288"/>
      <c r="AN212" s="288"/>
      <c r="AO212" s="288"/>
      <c r="AP212" s="288"/>
      <c r="AQ212" s="288"/>
      <c r="AR212" s="288"/>
      <c r="AS212" s="288"/>
      <c r="AT212" s="288"/>
      <c r="AU212" s="288"/>
      <c r="AV212" s="288"/>
      <c r="AW212" s="288"/>
    </row>
    <row r="213" spans="1:49">
      <c r="A213" s="288"/>
      <c r="B213" s="291"/>
      <c r="C213" s="288"/>
      <c r="D213" s="291"/>
      <c r="E213" s="290"/>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c r="AC213" s="288"/>
      <c r="AD213" s="288"/>
      <c r="AE213" s="288"/>
      <c r="AF213" s="288"/>
      <c r="AG213" s="288"/>
      <c r="AH213" s="288"/>
      <c r="AI213" s="288"/>
      <c r="AJ213" s="288"/>
      <c r="AK213" s="288"/>
      <c r="AL213" s="288"/>
      <c r="AM213" s="288"/>
      <c r="AN213" s="288"/>
      <c r="AO213" s="288"/>
      <c r="AP213" s="288"/>
      <c r="AQ213" s="288"/>
      <c r="AR213" s="288"/>
      <c r="AS213" s="288"/>
      <c r="AT213" s="288"/>
      <c r="AU213" s="288"/>
      <c r="AV213" s="288"/>
      <c r="AW213" s="288"/>
    </row>
    <row r="214" spans="1:49">
      <c r="A214" s="288"/>
      <c r="B214" s="291"/>
      <c r="C214" s="288"/>
      <c r="D214" s="291"/>
      <c r="E214" s="290"/>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c r="AC214" s="288"/>
      <c r="AD214" s="288"/>
      <c r="AE214" s="288"/>
      <c r="AF214" s="288"/>
      <c r="AG214" s="288"/>
      <c r="AH214" s="288"/>
      <c r="AI214" s="288"/>
      <c r="AJ214" s="288"/>
      <c r="AK214" s="288"/>
      <c r="AL214" s="288"/>
      <c r="AM214" s="288"/>
      <c r="AN214" s="288"/>
      <c r="AO214" s="288"/>
      <c r="AP214" s="288"/>
      <c r="AQ214" s="288"/>
      <c r="AR214" s="288"/>
      <c r="AS214" s="288"/>
      <c r="AT214" s="288"/>
      <c r="AU214" s="288"/>
      <c r="AV214" s="288"/>
      <c r="AW214" s="288"/>
    </row>
    <row r="215" spans="1:49">
      <c r="A215" s="288"/>
      <c r="B215" s="291"/>
      <c r="C215" s="288"/>
      <c r="D215" s="291"/>
      <c r="E215" s="290"/>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c r="AC215" s="288"/>
      <c r="AD215" s="288"/>
      <c r="AE215" s="288"/>
      <c r="AF215" s="288"/>
      <c r="AG215" s="288"/>
      <c r="AH215" s="288"/>
      <c r="AI215" s="288"/>
      <c r="AJ215" s="288"/>
      <c r="AK215" s="288"/>
      <c r="AL215" s="288"/>
      <c r="AM215" s="288"/>
      <c r="AN215" s="288"/>
      <c r="AO215" s="288"/>
      <c r="AP215" s="288"/>
      <c r="AQ215" s="288"/>
      <c r="AR215" s="288"/>
      <c r="AS215" s="288"/>
      <c r="AT215" s="288"/>
      <c r="AU215" s="288"/>
      <c r="AV215" s="288"/>
      <c r="AW215" s="288"/>
    </row>
    <row r="216" spans="1:49">
      <c r="A216" s="288"/>
      <c r="B216" s="291"/>
      <c r="C216" s="288"/>
      <c r="D216" s="291"/>
      <c r="E216" s="290"/>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c r="AC216" s="288"/>
      <c r="AD216" s="288"/>
      <c r="AE216" s="288"/>
      <c r="AF216" s="288"/>
      <c r="AG216" s="288"/>
      <c r="AH216" s="288"/>
      <c r="AI216" s="288"/>
      <c r="AJ216" s="288"/>
      <c r="AK216" s="288"/>
      <c r="AL216" s="288"/>
      <c r="AM216" s="288"/>
      <c r="AN216" s="288"/>
      <c r="AO216" s="288"/>
      <c r="AP216" s="288"/>
      <c r="AQ216" s="288"/>
      <c r="AR216" s="288"/>
      <c r="AS216" s="288"/>
      <c r="AT216" s="288"/>
      <c r="AU216" s="288"/>
      <c r="AV216" s="288"/>
      <c r="AW216" s="288"/>
    </row>
    <row r="217" spans="1:49">
      <c r="A217" s="288"/>
      <c r="B217" s="291"/>
      <c r="C217" s="288"/>
      <c r="D217" s="291"/>
      <c r="E217" s="290"/>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c r="AC217" s="288"/>
      <c r="AD217" s="288"/>
      <c r="AE217" s="288"/>
      <c r="AF217" s="288"/>
      <c r="AG217" s="288"/>
      <c r="AH217" s="288"/>
      <c r="AI217" s="288"/>
      <c r="AJ217" s="288"/>
      <c r="AK217" s="288"/>
      <c r="AL217" s="288"/>
      <c r="AM217" s="288"/>
      <c r="AN217" s="288"/>
      <c r="AO217" s="288"/>
      <c r="AP217" s="288"/>
      <c r="AQ217" s="288"/>
      <c r="AR217" s="288"/>
      <c r="AS217" s="288"/>
      <c r="AT217" s="288"/>
      <c r="AU217" s="288"/>
      <c r="AV217" s="288"/>
      <c r="AW217" s="288"/>
    </row>
    <row r="218" spans="1:49">
      <c r="A218" s="288"/>
      <c r="B218" s="291"/>
      <c r="C218" s="288"/>
      <c r="D218" s="291"/>
      <c r="E218" s="290"/>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c r="AC218" s="288"/>
      <c r="AD218" s="288"/>
      <c r="AE218" s="288"/>
      <c r="AF218" s="288"/>
      <c r="AG218" s="288"/>
      <c r="AH218" s="288"/>
      <c r="AI218" s="288"/>
      <c r="AJ218" s="288"/>
      <c r="AK218" s="288"/>
      <c r="AL218" s="288"/>
      <c r="AM218" s="288"/>
      <c r="AN218" s="288"/>
      <c r="AO218" s="288"/>
      <c r="AP218" s="288"/>
      <c r="AQ218" s="288"/>
      <c r="AR218" s="288"/>
      <c r="AS218" s="288"/>
      <c r="AT218" s="288"/>
      <c r="AU218" s="288"/>
      <c r="AV218" s="288"/>
      <c r="AW218" s="288"/>
    </row>
    <row r="219" spans="1:49">
      <c r="A219" s="288"/>
      <c r="B219" s="291"/>
      <c r="C219" s="288"/>
      <c r="D219" s="291"/>
      <c r="E219" s="290"/>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88"/>
      <c r="AB219" s="288"/>
      <c r="AC219" s="288"/>
      <c r="AD219" s="288"/>
      <c r="AE219" s="288"/>
      <c r="AF219" s="288"/>
      <c r="AG219" s="288"/>
      <c r="AH219" s="288"/>
      <c r="AI219" s="288"/>
      <c r="AJ219" s="288"/>
      <c r="AK219" s="288"/>
      <c r="AL219" s="288"/>
      <c r="AM219" s="288"/>
      <c r="AN219" s="288"/>
      <c r="AO219" s="288"/>
      <c r="AP219" s="288"/>
      <c r="AQ219" s="288"/>
      <c r="AR219" s="288"/>
      <c r="AS219" s="288"/>
      <c r="AT219" s="288"/>
      <c r="AU219" s="288"/>
      <c r="AV219" s="288"/>
      <c r="AW219" s="288"/>
    </row>
    <row r="220" spans="1:49">
      <c r="A220" s="288"/>
      <c r="B220" s="291"/>
      <c r="C220" s="288"/>
      <c r="D220" s="291"/>
      <c r="E220" s="290"/>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88"/>
      <c r="AB220" s="288"/>
      <c r="AC220" s="288"/>
      <c r="AD220" s="288"/>
      <c r="AE220" s="288"/>
      <c r="AF220" s="288"/>
      <c r="AG220" s="288"/>
      <c r="AH220" s="288"/>
      <c r="AI220" s="288"/>
      <c r="AJ220" s="288"/>
      <c r="AK220" s="288"/>
      <c r="AL220" s="288"/>
      <c r="AM220" s="288"/>
      <c r="AN220" s="288"/>
      <c r="AO220" s="288"/>
      <c r="AP220" s="288"/>
      <c r="AQ220" s="288"/>
      <c r="AR220" s="288"/>
      <c r="AS220" s="288"/>
      <c r="AT220" s="288"/>
      <c r="AU220" s="288"/>
      <c r="AV220" s="288"/>
      <c r="AW220" s="288"/>
    </row>
    <row r="221" spans="1:49">
      <c r="A221" s="288"/>
      <c r="B221" s="291"/>
      <c r="C221" s="288"/>
      <c r="D221" s="291"/>
      <c r="E221" s="290"/>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88"/>
      <c r="AB221" s="288"/>
      <c r="AC221" s="288"/>
      <c r="AD221" s="288"/>
      <c r="AE221" s="288"/>
      <c r="AF221" s="288"/>
      <c r="AG221" s="288"/>
      <c r="AH221" s="288"/>
      <c r="AI221" s="288"/>
      <c r="AJ221" s="288"/>
      <c r="AK221" s="288"/>
      <c r="AL221" s="288"/>
      <c r="AM221" s="288"/>
      <c r="AN221" s="288"/>
      <c r="AO221" s="288"/>
      <c r="AP221" s="288"/>
      <c r="AQ221" s="288"/>
      <c r="AR221" s="288"/>
      <c r="AS221" s="288"/>
      <c r="AT221" s="288"/>
      <c r="AU221" s="288"/>
      <c r="AV221" s="288"/>
      <c r="AW221" s="288"/>
    </row>
    <row r="222" spans="1:49">
      <c r="A222" s="288"/>
      <c r="B222" s="291"/>
      <c r="C222" s="288"/>
      <c r="D222" s="291"/>
      <c r="E222" s="290"/>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88"/>
      <c r="AB222" s="288"/>
      <c r="AC222" s="288"/>
      <c r="AD222" s="288"/>
      <c r="AE222" s="288"/>
      <c r="AF222" s="288"/>
      <c r="AG222" s="288"/>
      <c r="AH222" s="288"/>
      <c r="AI222" s="288"/>
      <c r="AJ222" s="288"/>
      <c r="AK222" s="288"/>
      <c r="AL222" s="288"/>
      <c r="AM222" s="288"/>
      <c r="AN222" s="288"/>
      <c r="AO222" s="288"/>
      <c r="AP222" s="288"/>
      <c r="AQ222" s="288"/>
      <c r="AR222" s="288"/>
      <c r="AS222" s="288"/>
      <c r="AT222" s="288"/>
      <c r="AU222" s="288"/>
      <c r="AV222" s="288"/>
      <c r="AW222" s="288"/>
    </row>
    <row r="223" spans="1:49">
      <c r="A223" s="288"/>
      <c r="B223" s="291"/>
      <c r="C223" s="288"/>
      <c r="D223" s="291"/>
      <c r="E223" s="290"/>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88"/>
      <c r="AB223" s="288"/>
      <c r="AC223" s="288"/>
      <c r="AD223" s="288"/>
      <c r="AE223" s="288"/>
      <c r="AF223" s="288"/>
      <c r="AG223" s="288"/>
      <c r="AH223" s="288"/>
      <c r="AI223" s="288"/>
      <c r="AJ223" s="288"/>
      <c r="AK223" s="288"/>
      <c r="AL223" s="288"/>
      <c r="AM223" s="288"/>
      <c r="AN223" s="288"/>
      <c r="AO223" s="288"/>
      <c r="AP223" s="288"/>
      <c r="AQ223" s="288"/>
      <c r="AR223" s="288"/>
      <c r="AS223" s="288"/>
      <c r="AT223" s="288"/>
      <c r="AU223" s="288"/>
      <c r="AV223" s="288"/>
      <c r="AW223" s="288"/>
    </row>
    <row r="224" spans="1:49">
      <c r="A224" s="288"/>
      <c r="B224" s="291"/>
      <c r="C224" s="288"/>
      <c r="D224" s="291"/>
      <c r="E224" s="290"/>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88"/>
      <c r="AB224" s="288"/>
      <c r="AC224" s="288"/>
      <c r="AD224" s="288"/>
      <c r="AE224" s="288"/>
      <c r="AF224" s="288"/>
      <c r="AG224" s="288"/>
      <c r="AH224" s="288"/>
      <c r="AI224" s="288"/>
      <c r="AJ224" s="288"/>
      <c r="AK224" s="288"/>
      <c r="AL224" s="288"/>
      <c r="AM224" s="288"/>
      <c r="AN224" s="288"/>
      <c r="AO224" s="288"/>
      <c r="AP224" s="288"/>
      <c r="AQ224" s="288"/>
      <c r="AR224" s="288"/>
      <c r="AS224" s="288"/>
      <c r="AT224" s="288"/>
      <c r="AU224" s="288"/>
      <c r="AV224" s="288"/>
      <c r="AW224" s="288"/>
    </row>
    <row r="225" spans="1:49">
      <c r="A225" s="288"/>
      <c r="B225" s="291"/>
      <c r="C225" s="288"/>
      <c r="D225" s="291"/>
      <c r="E225" s="290"/>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c r="AC225" s="288"/>
      <c r="AD225" s="288"/>
      <c r="AE225" s="288"/>
      <c r="AF225" s="288"/>
      <c r="AG225" s="288"/>
      <c r="AH225" s="288"/>
      <c r="AI225" s="288"/>
      <c r="AJ225" s="288"/>
      <c r="AK225" s="288"/>
      <c r="AL225" s="288"/>
      <c r="AM225" s="288"/>
      <c r="AN225" s="288"/>
      <c r="AO225" s="288"/>
      <c r="AP225" s="288"/>
      <c r="AQ225" s="288"/>
      <c r="AR225" s="288"/>
      <c r="AS225" s="288"/>
      <c r="AT225" s="288"/>
      <c r="AU225" s="288"/>
      <c r="AV225" s="288"/>
      <c r="AW225" s="288"/>
    </row>
    <row r="226" spans="1:49">
      <c r="A226" s="288"/>
      <c r="B226" s="291"/>
      <c r="C226" s="288"/>
      <c r="D226" s="291"/>
      <c r="E226" s="290"/>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88"/>
      <c r="AT226" s="288"/>
      <c r="AU226" s="288"/>
      <c r="AV226" s="288"/>
      <c r="AW226" s="288"/>
    </row>
    <row r="227" spans="1:49">
      <c r="A227" s="288"/>
      <c r="B227" s="291"/>
      <c r="C227" s="288"/>
      <c r="D227" s="291"/>
      <c r="E227" s="290"/>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88"/>
      <c r="AB227" s="288"/>
      <c r="AC227" s="288"/>
      <c r="AD227" s="288"/>
      <c r="AE227" s="288"/>
      <c r="AF227" s="288"/>
      <c r="AG227" s="288"/>
      <c r="AH227" s="288"/>
      <c r="AI227" s="288"/>
      <c r="AJ227" s="288"/>
      <c r="AK227" s="288"/>
      <c r="AL227" s="288"/>
      <c r="AM227" s="288"/>
      <c r="AN227" s="288"/>
      <c r="AO227" s="288"/>
      <c r="AP227" s="288"/>
      <c r="AQ227" s="288"/>
      <c r="AR227" s="288"/>
      <c r="AS227" s="288"/>
      <c r="AT227" s="288"/>
      <c r="AU227" s="288"/>
      <c r="AV227" s="288"/>
      <c r="AW227" s="288"/>
    </row>
    <row r="228" spans="1:49">
      <c r="A228" s="288"/>
      <c r="B228" s="291"/>
      <c r="C228" s="288"/>
      <c r="D228" s="291"/>
      <c r="E228" s="290"/>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88"/>
      <c r="AB228" s="288"/>
      <c r="AC228" s="288"/>
      <c r="AD228" s="288"/>
      <c r="AE228" s="288"/>
      <c r="AF228" s="288"/>
      <c r="AG228" s="288"/>
      <c r="AH228" s="288"/>
      <c r="AI228" s="288"/>
      <c r="AJ228" s="288"/>
      <c r="AK228" s="288"/>
      <c r="AL228" s="288"/>
      <c r="AM228" s="288"/>
      <c r="AN228" s="288"/>
      <c r="AO228" s="288"/>
      <c r="AP228" s="288"/>
      <c r="AQ228" s="288"/>
      <c r="AR228" s="288"/>
      <c r="AS228" s="288"/>
      <c r="AT228" s="288"/>
      <c r="AU228" s="288"/>
      <c r="AV228" s="288"/>
      <c r="AW228" s="288"/>
    </row>
    <row r="229" spans="1:49">
      <c r="A229" s="288"/>
      <c r="B229" s="291"/>
      <c r="C229" s="288"/>
      <c r="D229" s="291"/>
      <c r="E229" s="290"/>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88"/>
      <c r="AB229" s="288"/>
      <c r="AC229" s="288"/>
      <c r="AD229" s="288"/>
      <c r="AE229" s="288"/>
      <c r="AF229" s="288"/>
      <c r="AG229" s="288"/>
      <c r="AH229" s="288"/>
      <c r="AI229" s="288"/>
      <c r="AJ229" s="288"/>
      <c r="AK229" s="288"/>
      <c r="AL229" s="288"/>
      <c r="AM229" s="288"/>
      <c r="AN229" s="288"/>
      <c r="AO229" s="288"/>
      <c r="AP229" s="288"/>
      <c r="AQ229" s="288"/>
      <c r="AR229" s="288"/>
      <c r="AS229" s="288"/>
      <c r="AT229" s="288"/>
      <c r="AU229" s="288"/>
      <c r="AV229" s="288"/>
      <c r="AW229" s="288"/>
    </row>
    <row r="230" spans="1:49">
      <c r="A230" s="288"/>
      <c r="B230" s="291"/>
      <c r="C230" s="288"/>
      <c r="D230" s="291"/>
      <c r="E230" s="290"/>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c r="AC230" s="288"/>
      <c r="AD230" s="288"/>
      <c r="AE230" s="288"/>
      <c r="AF230" s="288"/>
      <c r="AG230" s="288"/>
      <c r="AH230" s="288"/>
      <c r="AI230" s="288"/>
      <c r="AJ230" s="288"/>
      <c r="AK230" s="288"/>
      <c r="AL230" s="288"/>
      <c r="AM230" s="288"/>
      <c r="AN230" s="288"/>
      <c r="AO230" s="288"/>
      <c r="AP230" s="288"/>
      <c r="AQ230" s="288"/>
      <c r="AR230" s="288"/>
      <c r="AS230" s="288"/>
      <c r="AT230" s="288"/>
      <c r="AU230" s="288"/>
      <c r="AV230" s="288"/>
      <c r="AW230" s="288"/>
    </row>
    <row r="231" spans="1:49">
      <c r="A231" s="288"/>
      <c r="B231" s="291"/>
      <c r="C231" s="288"/>
      <c r="D231" s="291"/>
      <c r="E231" s="290"/>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88"/>
      <c r="AB231" s="288"/>
      <c r="AC231" s="288"/>
      <c r="AD231" s="288"/>
      <c r="AE231" s="288"/>
      <c r="AF231" s="288"/>
      <c r="AG231" s="288"/>
      <c r="AH231" s="288"/>
      <c r="AI231" s="288"/>
      <c r="AJ231" s="288"/>
      <c r="AK231" s="288"/>
      <c r="AL231" s="288"/>
      <c r="AM231" s="288"/>
      <c r="AN231" s="288"/>
      <c r="AO231" s="288"/>
      <c r="AP231" s="288"/>
      <c r="AQ231" s="288"/>
      <c r="AR231" s="288"/>
      <c r="AS231" s="288"/>
      <c r="AT231" s="288"/>
      <c r="AU231" s="288"/>
      <c r="AV231" s="288"/>
      <c r="AW231" s="288"/>
    </row>
    <row r="232" spans="1:49">
      <c r="A232" s="288"/>
      <c r="B232" s="291"/>
      <c r="C232" s="288"/>
      <c r="D232" s="291"/>
      <c r="E232" s="290"/>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88"/>
      <c r="AB232" s="288"/>
      <c r="AC232" s="288"/>
      <c r="AD232" s="288"/>
      <c r="AE232" s="288"/>
      <c r="AF232" s="288"/>
      <c r="AG232" s="288"/>
      <c r="AH232" s="288"/>
      <c r="AI232" s="288"/>
      <c r="AJ232" s="288"/>
      <c r="AK232" s="288"/>
      <c r="AL232" s="288"/>
      <c r="AM232" s="288"/>
      <c r="AN232" s="288"/>
      <c r="AO232" s="288"/>
      <c r="AP232" s="288"/>
      <c r="AQ232" s="288"/>
      <c r="AR232" s="288"/>
      <c r="AS232" s="288"/>
      <c r="AT232" s="288"/>
      <c r="AU232" s="288"/>
      <c r="AV232" s="288"/>
      <c r="AW232" s="288"/>
    </row>
    <row r="233" spans="1:49">
      <c r="A233" s="288"/>
      <c r="B233" s="291"/>
      <c r="C233" s="288"/>
      <c r="D233" s="291"/>
      <c r="E233" s="290"/>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88"/>
      <c r="AB233" s="288"/>
      <c r="AC233" s="288"/>
      <c r="AD233" s="288"/>
      <c r="AE233" s="288"/>
      <c r="AF233" s="288"/>
      <c r="AG233" s="288"/>
      <c r="AH233" s="288"/>
      <c r="AI233" s="288"/>
      <c r="AJ233" s="288"/>
      <c r="AK233" s="288"/>
      <c r="AL233" s="288"/>
      <c r="AM233" s="288"/>
      <c r="AN233" s="288"/>
      <c r="AO233" s="288"/>
      <c r="AP233" s="288"/>
      <c r="AQ233" s="288"/>
      <c r="AR233" s="288"/>
      <c r="AS233" s="288"/>
      <c r="AT233" s="288"/>
      <c r="AU233" s="288"/>
      <c r="AV233" s="288"/>
      <c r="AW233" s="288"/>
    </row>
    <row r="234" spans="1:49">
      <c r="A234" s="288"/>
      <c r="B234" s="291"/>
      <c r="C234" s="288"/>
      <c r="D234" s="291"/>
      <c r="E234" s="290"/>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88"/>
      <c r="AB234" s="288"/>
      <c r="AC234" s="288"/>
      <c r="AD234" s="288"/>
      <c r="AE234" s="288"/>
      <c r="AF234" s="288"/>
      <c r="AG234" s="288"/>
      <c r="AH234" s="288"/>
      <c r="AI234" s="288"/>
      <c r="AJ234" s="288"/>
      <c r="AK234" s="288"/>
      <c r="AL234" s="288"/>
      <c r="AM234" s="288"/>
      <c r="AN234" s="288"/>
      <c r="AO234" s="288"/>
      <c r="AP234" s="288"/>
      <c r="AQ234" s="288"/>
      <c r="AR234" s="288"/>
      <c r="AS234" s="288"/>
      <c r="AT234" s="288"/>
      <c r="AU234" s="288"/>
      <c r="AV234" s="288"/>
      <c r="AW234" s="288"/>
    </row>
    <row r="235" spans="1:49">
      <c r="A235" s="288"/>
      <c r="B235" s="291"/>
      <c r="C235" s="288"/>
      <c r="D235" s="291"/>
      <c r="E235" s="290"/>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88"/>
      <c r="AB235" s="288"/>
      <c r="AC235" s="288"/>
      <c r="AD235" s="288"/>
      <c r="AE235" s="288"/>
      <c r="AF235" s="288"/>
      <c r="AG235" s="288"/>
      <c r="AH235" s="288"/>
      <c r="AI235" s="288"/>
      <c r="AJ235" s="288"/>
      <c r="AK235" s="288"/>
      <c r="AL235" s="288"/>
      <c r="AM235" s="288"/>
      <c r="AN235" s="288"/>
      <c r="AO235" s="288"/>
      <c r="AP235" s="288"/>
      <c r="AQ235" s="288"/>
      <c r="AR235" s="288"/>
      <c r="AS235" s="288"/>
      <c r="AT235" s="288"/>
      <c r="AU235" s="288"/>
      <c r="AV235" s="288"/>
      <c r="AW235" s="288"/>
    </row>
    <row r="236" spans="1:49">
      <c r="A236" s="288"/>
      <c r="B236" s="291"/>
      <c r="C236" s="288"/>
      <c r="D236" s="291"/>
      <c r="E236" s="290"/>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88"/>
      <c r="AB236" s="288"/>
      <c r="AC236" s="288"/>
      <c r="AD236" s="288"/>
      <c r="AE236" s="288"/>
      <c r="AF236" s="288"/>
      <c r="AG236" s="288"/>
      <c r="AH236" s="288"/>
      <c r="AI236" s="288"/>
      <c r="AJ236" s="288"/>
      <c r="AK236" s="288"/>
      <c r="AL236" s="288"/>
      <c r="AM236" s="288"/>
      <c r="AN236" s="288"/>
      <c r="AO236" s="288"/>
      <c r="AP236" s="288"/>
      <c r="AQ236" s="288"/>
      <c r="AR236" s="288"/>
      <c r="AS236" s="288"/>
      <c r="AT236" s="288"/>
      <c r="AU236" s="288"/>
      <c r="AV236" s="288"/>
      <c r="AW236" s="288"/>
    </row>
    <row r="237" spans="1:49">
      <c r="A237" s="288"/>
      <c r="B237" s="291"/>
      <c r="C237" s="288"/>
      <c r="D237" s="291"/>
      <c r="E237" s="290"/>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88"/>
      <c r="AB237" s="288"/>
      <c r="AC237" s="288"/>
      <c r="AD237" s="288"/>
      <c r="AE237" s="288"/>
      <c r="AF237" s="288"/>
      <c r="AG237" s="288"/>
      <c r="AH237" s="288"/>
      <c r="AI237" s="288"/>
      <c r="AJ237" s="288"/>
      <c r="AK237" s="288"/>
      <c r="AL237" s="288"/>
      <c r="AM237" s="288"/>
      <c r="AN237" s="288"/>
      <c r="AO237" s="288"/>
      <c r="AP237" s="288"/>
      <c r="AQ237" s="288"/>
      <c r="AR237" s="288"/>
      <c r="AS237" s="288"/>
      <c r="AT237" s="288"/>
      <c r="AU237" s="288"/>
      <c r="AV237" s="288"/>
      <c r="AW237" s="288"/>
    </row>
    <row r="238" spans="1:49">
      <c r="A238" s="288"/>
      <c r="B238" s="291"/>
      <c r="C238" s="288"/>
      <c r="D238" s="291"/>
      <c r="E238" s="290"/>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88"/>
      <c r="AB238" s="288"/>
      <c r="AC238" s="288"/>
      <c r="AD238" s="288"/>
      <c r="AE238" s="288"/>
      <c r="AF238" s="288"/>
      <c r="AG238" s="288"/>
      <c r="AH238" s="288"/>
      <c r="AI238" s="288"/>
      <c r="AJ238" s="288"/>
      <c r="AK238" s="288"/>
      <c r="AL238" s="288"/>
      <c r="AM238" s="288"/>
      <c r="AN238" s="288"/>
      <c r="AO238" s="288"/>
      <c r="AP238" s="288"/>
      <c r="AQ238" s="288"/>
      <c r="AR238" s="288"/>
      <c r="AS238" s="288"/>
      <c r="AT238" s="288"/>
      <c r="AU238" s="288"/>
      <c r="AV238" s="288"/>
      <c r="AW238" s="288"/>
    </row>
    <row r="239" spans="1:49">
      <c r="A239" s="288"/>
      <c r="B239" s="291"/>
      <c r="C239" s="288"/>
      <c r="D239" s="291"/>
      <c r="E239" s="290"/>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88"/>
      <c r="AB239" s="288"/>
      <c r="AC239" s="288"/>
      <c r="AD239" s="288"/>
      <c r="AE239" s="288"/>
      <c r="AF239" s="288"/>
      <c r="AG239" s="288"/>
      <c r="AH239" s="288"/>
      <c r="AI239" s="288"/>
      <c r="AJ239" s="288"/>
      <c r="AK239" s="288"/>
      <c r="AL239" s="288"/>
      <c r="AM239" s="288"/>
      <c r="AN239" s="288"/>
      <c r="AO239" s="288"/>
      <c r="AP239" s="288"/>
      <c r="AQ239" s="288"/>
      <c r="AR239" s="288"/>
      <c r="AS239" s="288"/>
      <c r="AT239" s="288"/>
      <c r="AU239" s="288"/>
      <c r="AV239" s="288"/>
      <c r="AW239" s="288"/>
    </row>
    <row r="240" spans="1:49">
      <c r="A240" s="288"/>
      <c r="B240" s="291"/>
      <c r="C240" s="288"/>
      <c r="D240" s="291"/>
      <c r="E240" s="290"/>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88"/>
      <c r="AB240" s="288"/>
      <c r="AC240" s="288"/>
      <c r="AD240" s="288"/>
      <c r="AE240" s="288"/>
      <c r="AF240" s="288"/>
      <c r="AG240" s="288"/>
      <c r="AH240" s="288"/>
      <c r="AI240" s="288"/>
      <c r="AJ240" s="288"/>
      <c r="AK240" s="288"/>
      <c r="AL240" s="288"/>
      <c r="AM240" s="288"/>
      <c r="AN240" s="288"/>
      <c r="AO240" s="288"/>
      <c r="AP240" s="288"/>
      <c r="AQ240" s="288"/>
      <c r="AR240" s="288"/>
      <c r="AS240" s="288"/>
      <c r="AT240" s="288"/>
      <c r="AU240" s="288"/>
      <c r="AV240" s="288"/>
      <c r="AW240" s="288"/>
    </row>
    <row r="241" spans="1:49">
      <c r="A241" s="288"/>
      <c r="B241" s="291"/>
      <c r="C241" s="288"/>
      <c r="D241" s="291"/>
      <c r="E241" s="290"/>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c r="AC241" s="288"/>
      <c r="AD241" s="288"/>
      <c r="AE241" s="288"/>
      <c r="AF241" s="288"/>
      <c r="AG241" s="288"/>
      <c r="AH241" s="288"/>
      <c r="AI241" s="288"/>
      <c r="AJ241" s="288"/>
      <c r="AK241" s="288"/>
      <c r="AL241" s="288"/>
      <c r="AM241" s="288"/>
      <c r="AN241" s="288"/>
      <c r="AO241" s="288"/>
      <c r="AP241" s="288"/>
      <c r="AQ241" s="288"/>
      <c r="AR241" s="288"/>
      <c r="AS241" s="288"/>
      <c r="AT241" s="288"/>
      <c r="AU241" s="288"/>
      <c r="AV241" s="288"/>
      <c r="AW241" s="288"/>
    </row>
    <row r="242" spans="1:49">
      <c r="A242" s="288"/>
      <c r="B242" s="291"/>
      <c r="C242" s="288"/>
      <c r="D242" s="291"/>
      <c r="E242" s="290"/>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c r="AC242" s="288"/>
      <c r="AD242" s="288"/>
      <c r="AE242" s="288"/>
      <c r="AF242" s="288"/>
      <c r="AG242" s="288"/>
      <c r="AH242" s="288"/>
      <c r="AI242" s="288"/>
      <c r="AJ242" s="288"/>
      <c r="AK242" s="288"/>
      <c r="AL242" s="288"/>
      <c r="AM242" s="288"/>
      <c r="AN242" s="288"/>
      <c r="AO242" s="288"/>
      <c r="AP242" s="288"/>
      <c r="AQ242" s="288"/>
      <c r="AR242" s="288"/>
      <c r="AS242" s="288"/>
      <c r="AT242" s="288"/>
      <c r="AU242" s="288"/>
      <c r="AV242" s="288"/>
      <c r="AW242" s="288"/>
    </row>
    <row r="243" spans="1:49">
      <c r="A243" s="288"/>
      <c r="B243" s="291"/>
      <c r="C243" s="288"/>
      <c r="D243" s="291"/>
      <c r="E243" s="290"/>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88"/>
      <c r="AB243" s="288"/>
      <c r="AC243" s="288"/>
      <c r="AD243" s="288"/>
      <c r="AE243" s="288"/>
      <c r="AF243" s="288"/>
      <c r="AG243" s="288"/>
      <c r="AH243" s="288"/>
      <c r="AI243" s="288"/>
      <c r="AJ243" s="288"/>
      <c r="AK243" s="288"/>
      <c r="AL243" s="288"/>
      <c r="AM243" s="288"/>
      <c r="AN243" s="288"/>
      <c r="AO243" s="288"/>
      <c r="AP243" s="288"/>
      <c r="AQ243" s="288"/>
      <c r="AR243" s="288"/>
      <c r="AS243" s="288"/>
      <c r="AT243" s="288"/>
      <c r="AU243" s="288"/>
      <c r="AV243" s="288"/>
      <c r="AW243" s="288"/>
    </row>
    <row r="244" spans="1:49">
      <c r="A244" s="288"/>
      <c r="B244" s="291"/>
      <c r="C244" s="288"/>
      <c r="D244" s="291"/>
      <c r="E244" s="290"/>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88"/>
      <c r="AB244" s="288"/>
      <c r="AC244" s="288"/>
      <c r="AD244" s="288"/>
      <c r="AE244" s="288"/>
      <c r="AF244" s="288"/>
      <c r="AG244" s="288"/>
      <c r="AH244" s="288"/>
      <c r="AI244" s="288"/>
      <c r="AJ244" s="288"/>
      <c r="AK244" s="288"/>
      <c r="AL244" s="288"/>
      <c r="AM244" s="288"/>
      <c r="AN244" s="288"/>
      <c r="AO244" s="288"/>
      <c r="AP244" s="288"/>
      <c r="AQ244" s="288"/>
      <c r="AR244" s="288"/>
      <c r="AS244" s="288"/>
      <c r="AT244" s="288"/>
      <c r="AU244" s="288"/>
      <c r="AV244" s="288"/>
      <c r="AW244" s="288"/>
    </row>
    <row r="245" spans="1:49">
      <c r="A245" s="288"/>
      <c r="B245" s="291"/>
      <c r="C245" s="288"/>
      <c r="D245" s="291"/>
      <c r="E245" s="290"/>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88"/>
      <c r="AB245" s="288"/>
      <c r="AC245" s="288"/>
      <c r="AD245" s="288"/>
      <c r="AE245" s="288"/>
      <c r="AF245" s="288"/>
      <c r="AG245" s="288"/>
      <c r="AH245" s="288"/>
      <c r="AI245" s="288"/>
      <c r="AJ245" s="288"/>
      <c r="AK245" s="288"/>
      <c r="AL245" s="288"/>
      <c r="AM245" s="288"/>
      <c r="AN245" s="288"/>
      <c r="AO245" s="288"/>
      <c r="AP245" s="288"/>
      <c r="AQ245" s="288"/>
      <c r="AR245" s="288"/>
      <c r="AS245" s="288"/>
      <c r="AT245" s="288"/>
      <c r="AU245" s="288"/>
      <c r="AV245" s="288"/>
      <c r="AW245" s="288"/>
    </row>
    <row r="246" spans="1:49">
      <c r="A246" s="288"/>
      <c r="B246" s="291"/>
      <c r="C246" s="288"/>
      <c r="D246" s="291"/>
      <c r="E246" s="290"/>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88"/>
      <c r="AB246" s="288"/>
      <c r="AC246" s="288"/>
      <c r="AD246" s="288"/>
      <c r="AE246" s="288"/>
      <c r="AF246" s="288"/>
      <c r="AG246" s="288"/>
      <c r="AH246" s="288"/>
      <c r="AI246" s="288"/>
      <c r="AJ246" s="288"/>
      <c r="AK246" s="288"/>
      <c r="AL246" s="288"/>
      <c r="AM246" s="288"/>
      <c r="AN246" s="288"/>
      <c r="AO246" s="288"/>
      <c r="AP246" s="288"/>
      <c r="AQ246" s="288"/>
      <c r="AR246" s="288"/>
      <c r="AS246" s="288"/>
      <c r="AT246" s="288"/>
      <c r="AU246" s="288"/>
      <c r="AV246" s="288"/>
      <c r="AW246" s="288"/>
    </row>
    <row r="247" spans="1:49">
      <c r="A247" s="288"/>
      <c r="B247" s="291"/>
      <c r="C247" s="288"/>
      <c r="D247" s="291"/>
      <c r="E247" s="290"/>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88"/>
      <c r="AB247" s="288"/>
      <c r="AC247" s="288"/>
      <c r="AD247" s="288"/>
      <c r="AE247" s="288"/>
      <c r="AF247" s="288"/>
      <c r="AG247" s="288"/>
      <c r="AH247" s="288"/>
      <c r="AI247" s="288"/>
      <c r="AJ247" s="288"/>
      <c r="AK247" s="288"/>
      <c r="AL247" s="288"/>
      <c r="AM247" s="288"/>
      <c r="AN247" s="288"/>
      <c r="AO247" s="288"/>
      <c r="AP247" s="288"/>
      <c r="AQ247" s="288"/>
      <c r="AR247" s="288"/>
      <c r="AS247" s="288"/>
      <c r="AT247" s="288"/>
      <c r="AU247" s="288"/>
      <c r="AV247" s="288"/>
      <c r="AW247" s="288"/>
    </row>
    <row r="248" spans="1:49">
      <c r="A248" s="288"/>
      <c r="B248" s="291"/>
      <c r="C248" s="288"/>
      <c r="D248" s="291"/>
      <c r="E248" s="290"/>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88"/>
      <c r="AB248" s="288"/>
      <c r="AC248" s="288"/>
      <c r="AD248" s="288"/>
      <c r="AE248" s="288"/>
      <c r="AF248" s="288"/>
      <c r="AG248" s="288"/>
      <c r="AH248" s="288"/>
      <c r="AI248" s="288"/>
      <c r="AJ248" s="288"/>
      <c r="AK248" s="288"/>
      <c r="AL248" s="288"/>
      <c r="AM248" s="288"/>
      <c r="AN248" s="288"/>
      <c r="AO248" s="288"/>
      <c r="AP248" s="288"/>
      <c r="AQ248" s="288"/>
      <c r="AR248" s="288"/>
      <c r="AS248" s="288"/>
      <c r="AT248" s="288"/>
      <c r="AU248" s="288"/>
      <c r="AV248" s="288"/>
      <c r="AW248" s="288"/>
    </row>
    <row r="249" spans="1:49">
      <c r="A249" s="288"/>
      <c r="B249" s="291"/>
      <c r="C249" s="288"/>
      <c r="D249" s="291"/>
      <c r="E249" s="290"/>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88"/>
      <c r="AB249" s="288"/>
      <c r="AC249" s="288"/>
      <c r="AD249" s="288"/>
      <c r="AE249" s="288"/>
      <c r="AF249" s="288"/>
      <c r="AG249" s="288"/>
      <c r="AH249" s="288"/>
      <c r="AI249" s="288"/>
      <c r="AJ249" s="288"/>
      <c r="AK249" s="288"/>
      <c r="AL249" s="288"/>
      <c r="AM249" s="288"/>
      <c r="AN249" s="288"/>
      <c r="AO249" s="288"/>
      <c r="AP249" s="288"/>
      <c r="AQ249" s="288"/>
      <c r="AR249" s="288"/>
      <c r="AS249" s="288"/>
      <c r="AT249" s="288"/>
      <c r="AU249" s="288"/>
      <c r="AV249" s="288"/>
      <c r="AW249" s="288"/>
    </row>
    <row r="250" spans="1:49">
      <c r="A250" s="288"/>
      <c r="B250" s="291"/>
      <c r="C250" s="288"/>
      <c r="D250" s="291"/>
      <c r="E250" s="290"/>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88"/>
      <c r="AB250" s="288"/>
      <c r="AC250" s="288"/>
      <c r="AD250" s="288"/>
      <c r="AE250" s="288"/>
      <c r="AF250" s="288"/>
      <c r="AG250" s="288"/>
      <c r="AH250" s="288"/>
      <c r="AI250" s="288"/>
      <c r="AJ250" s="288"/>
      <c r="AK250" s="288"/>
      <c r="AL250" s="288"/>
      <c r="AM250" s="288"/>
      <c r="AN250" s="288"/>
      <c r="AO250" s="288"/>
      <c r="AP250" s="288"/>
      <c r="AQ250" s="288"/>
      <c r="AR250" s="288"/>
      <c r="AS250" s="288"/>
      <c r="AT250" s="288"/>
      <c r="AU250" s="288"/>
      <c r="AV250" s="288"/>
      <c r="AW250" s="288"/>
    </row>
    <row r="251" spans="1:49">
      <c r="A251" s="288"/>
      <c r="B251" s="291"/>
      <c r="C251" s="288"/>
      <c r="D251" s="291"/>
      <c r="E251" s="290"/>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88"/>
      <c r="AB251" s="288"/>
      <c r="AC251" s="288"/>
      <c r="AD251" s="288"/>
      <c r="AE251" s="288"/>
      <c r="AF251" s="288"/>
      <c r="AG251" s="288"/>
      <c r="AH251" s="288"/>
      <c r="AI251" s="288"/>
      <c r="AJ251" s="288"/>
      <c r="AK251" s="288"/>
      <c r="AL251" s="288"/>
      <c r="AM251" s="288"/>
      <c r="AN251" s="288"/>
      <c r="AO251" s="288"/>
      <c r="AP251" s="288"/>
      <c r="AQ251" s="288"/>
      <c r="AR251" s="288"/>
      <c r="AS251" s="288"/>
      <c r="AT251" s="288"/>
      <c r="AU251" s="288"/>
      <c r="AV251" s="288"/>
      <c r="AW251" s="288"/>
    </row>
    <row r="252" spans="1:49">
      <c r="A252" s="288"/>
      <c r="B252" s="291"/>
      <c r="C252" s="288"/>
      <c r="D252" s="291"/>
      <c r="E252" s="290"/>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88"/>
      <c r="AB252" s="288"/>
      <c r="AC252" s="288"/>
      <c r="AD252" s="288"/>
      <c r="AE252" s="288"/>
      <c r="AF252" s="288"/>
      <c r="AG252" s="288"/>
      <c r="AH252" s="288"/>
      <c r="AI252" s="288"/>
      <c r="AJ252" s="288"/>
      <c r="AK252" s="288"/>
      <c r="AL252" s="288"/>
      <c r="AM252" s="288"/>
      <c r="AN252" s="288"/>
      <c r="AO252" s="288"/>
      <c r="AP252" s="288"/>
      <c r="AQ252" s="288"/>
      <c r="AR252" s="288"/>
      <c r="AS252" s="288"/>
      <c r="AT252" s="288"/>
      <c r="AU252" s="288"/>
      <c r="AV252" s="288"/>
      <c r="AW252" s="288"/>
    </row>
    <row r="253" spans="1:49">
      <c r="A253" s="288"/>
      <c r="B253" s="291"/>
      <c r="C253" s="288"/>
      <c r="D253" s="291"/>
      <c r="E253" s="290"/>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88"/>
      <c r="AB253" s="288"/>
      <c r="AC253" s="288"/>
      <c r="AD253" s="288"/>
      <c r="AE253" s="288"/>
      <c r="AF253" s="288"/>
      <c r="AG253" s="288"/>
      <c r="AH253" s="288"/>
      <c r="AI253" s="288"/>
      <c r="AJ253" s="288"/>
      <c r="AK253" s="288"/>
      <c r="AL253" s="288"/>
      <c r="AM253" s="288"/>
      <c r="AN253" s="288"/>
      <c r="AO253" s="288"/>
      <c r="AP253" s="288"/>
      <c r="AQ253" s="288"/>
      <c r="AR253" s="288"/>
      <c r="AS253" s="288"/>
      <c r="AT253" s="288"/>
      <c r="AU253" s="288"/>
      <c r="AV253" s="288"/>
      <c r="AW253" s="288"/>
    </row>
    <row r="254" spans="1:49">
      <c r="A254" s="288"/>
      <c r="B254" s="291"/>
      <c r="C254" s="288"/>
      <c r="D254" s="291"/>
      <c r="E254" s="290"/>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88"/>
      <c r="AB254" s="288"/>
      <c r="AC254" s="288"/>
      <c r="AD254" s="288"/>
      <c r="AE254" s="288"/>
      <c r="AF254" s="288"/>
      <c r="AG254" s="288"/>
      <c r="AH254" s="288"/>
      <c r="AI254" s="288"/>
      <c r="AJ254" s="288"/>
      <c r="AK254" s="288"/>
      <c r="AL254" s="288"/>
      <c r="AM254" s="288"/>
      <c r="AN254" s="288"/>
      <c r="AO254" s="288"/>
      <c r="AP254" s="288"/>
      <c r="AQ254" s="288"/>
      <c r="AR254" s="288"/>
      <c r="AS254" s="288"/>
      <c r="AT254" s="288"/>
      <c r="AU254" s="288"/>
      <c r="AV254" s="288"/>
      <c r="AW254" s="288"/>
    </row>
    <row r="255" spans="1:49">
      <c r="A255" s="288"/>
      <c r="B255" s="291"/>
      <c r="C255" s="288"/>
      <c r="D255" s="291"/>
      <c r="E255" s="290"/>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88"/>
      <c r="AB255" s="288"/>
      <c r="AC255" s="288"/>
      <c r="AD255" s="288"/>
      <c r="AE255" s="288"/>
      <c r="AF255" s="288"/>
      <c r="AG255" s="288"/>
      <c r="AH255" s="288"/>
      <c r="AI255" s="288"/>
      <c r="AJ255" s="288"/>
      <c r="AK255" s="288"/>
      <c r="AL255" s="288"/>
      <c r="AM255" s="288"/>
      <c r="AN255" s="288"/>
      <c r="AO255" s="288"/>
      <c r="AP255" s="288"/>
      <c r="AQ255" s="288"/>
      <c r="AR255" s="288"/>
      <c r="AS255" s="288"/>
      <c r="AT255" s="288"/>
      <c r="AU255" s="288"/>
      <c r="AV255" s="288"/>
      <c r="AW255" s="288"/>
    </row>
    <row r="256" spans="1:49">
      <c r="A256" s="288"/>
      <c r="B256" s="291"/>
      <c r="C256" s="288"/>
      <c r="D256" s="291"/>
      <c r="E256" s="290"/>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88"/>
      <c r="AB256" s="288"/>
      <c r="AC256" s="288"/>
      <c r="AD256" s="288"/>
      <c r="AE256" s="288"/>
      <c r="AF256" s="288"/>
      <c r="AG256" s="288"/>
      <c r="AH256" s="288"/>
      <c r="AI256" s="288"/>
      <c r="AJ256" s="288"/>
      <c r="AK256" s="288"/>
      <c r="AL256" s="288"/>
      <c r="AM256" s="288"/>
      <c r="AN256" s="288"/>
      <c r="AO256" s="288"/>
      <c r="AP256" s="288"/>
      <c r="AQ256" s="288"/>
      <c r="AR256" s="288"/>
      <c r="AS256" s="288"/>
      <c r="AT256" s="288"/>
      <c r="AU256" s="288"/>
      <c r="AV256" s="288"/>
      <c r="AW256" s="288"/>
    </row>
    <row r="257" spans="1:49">
      <c r="A257" s="288"/>
      <c r="B257" s="291"/>
      <c r="C257" s="288"/>
      <c r="D257" s="291"/>
      <c r="E257" s="290"/>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88"/>
      <c r="AB257" s="288"/>
      <c r="AC257" s="288"/>
      <c r="AD257" s="288"/>
      <c r="AE257" s="288"/>
      <c r="AF257" s="288"/>
      <c r="AG257" s="288"/>
      <c r="AH257" s="288"/>
      <c r="AI257" s="288"/>
      <c r="AJ257" s="288"/>
      <c r="AK257" s="288"/>
      <c r="AL257" s="288"/>
      <c r="AM257" s="288"/>
      <c r="AN257" s="288"/>
      <c r="AO257" s="288"/>
      <c r="AP257" s="288"/>
      <c r="AQ257" s="288"/>
      <c r="AR257" s="288"/>
      <c r="AS257" s="288"/>
      <c r="AT257" s="288"/>
      <c r="AU257" s="288"/>
      <c r="AV257" s="288"/>
      <c r="AW257" s="288"/>
    </row>
    <row r="258" spans="1:49">
      <c r="A258" s="288"/>
      <c r="B258" s="291"/>
      <c r="C258" s="288"/>
      <c r="D258" s="291"/>
      <c r="E258" s="290"/>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88"/>
      <c r="AB258" s="288"/>
      <c r="AC258" s="288"/>
      <c r="AD258" s="288"/>
      <c r="AE258" s="288"/>
      <c r="AF258" s="288"/>
      <c r="AG258" s="288"/>
      <c r="AH258" s="288"/>
      <c r="AI258" s="288"/>
      <c r="AJ258" s="288"/>
      <c r="AK258" s="288"/>
      <c r="AL258" s="288"/>
      <c r="AM258" s="288"/>
      <c r="AN258" s="288"/>
      <c r="AO258" s="288"/>
      <c r="AP258" s="288"/>
      <c r="AQ258" s="288"/>
      <c r="AR258" s="288"/>
      <c r="AS258" s="288"/>
      <c r="AT258" s="288"/>
      <c r="AU258" s="288"/>
      <c r="AV258" s="288"/>
      <c r="AW258" s="288"/>
    </row>
    <row r="259" spans="1:49">
      <c r="A259" s="288"/>
      <c r="B259" s="291"/>
      <c r="C259" s="288"/>
      <c r="D259" s="291"/>
      <c r="E259" s="290"/>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88"/>
      <c r="AB259" s="288"/>
      <c r="AC259" s="288"/>
      <c r="AD259" s="288"/>
      <c r="AE259" s="288"/>
      <c r="AF259" s="288"/>
      <c r="AG259" s="288"/>
      <c r="AH259" s="288"/>
      <c r="AI259" s="288"/>
      <c r="AJ259" s="288"/>
      <c r="AK259" s="288"/>
      <c r="AL259" s="288"/>
      <c r="AM259" s="288"/>
      <c r="AN259" s="288"/>
      <c r="AO259" s="288"/>
      <c r="AP259" s="288"/>
      <c r="AQ259" s="288"/>
      <c r="AR259" s="288"/>
      <c r="AS259" s="288"/>
      <c r="AT259" s="288"/>
      <c r="AU259" s="288"/>
      <c r="AV259" s="288"/>
      <c r="AW259" s="288"/>
    </row>
    <row r="260" spans="1:49">
      <c r="A260" s="288"/>
      <c r="B260" s="291"/>
      <c r="C260" s="288"/>
      <c r="D260" s="291"/>
      <c r="E260" s="290"/>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88"/>
      <c r="AB260" s="288"/>
      <c r="AC260" s="288"/>
      <c r="AD260" s="288"/>
      <c r="AE260" s="288"/>
      <c r="AF260" s="288"/>
      <c r="AG260" s="288"/>
      <c r="AH260" s="288"/>
      <c r="AI260" s="288"/>
      <c r="AJ260" s="288"/>
      <c r="AK260" s="288"/>
      <c r="AL260" s="288"/>
      <c r="AM260" s="288"/>
      <c r="AN260" s="288"/>
      <c r="AO260" s="288"/>
      <c r="AP260" s="288"/>
      <c r="AQ260" s="288"/>
      <c r="AR260" s="288"/>
      <c r="AS260" s="288"/>
      <c r="AT260" s="288"/>
      <c r="AU260" s="288"/>
      <c r="AV260" s="288"/>
      <c r="AW260" s="288"/>
    </row>
    <row r="261" spans="1:49">
      <c r="A261" s="288"/>
      <c r="B261" s="291"/>
      <c r="C261" s="288"/>
      <c r="D261" s="291"/>
      <c r="E261" s="290"/>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88"/>
      <c r="AB261" s="288"/>
      <c r="AC261" s="288"/>
      <c r="AD261" s="288"/>
      <c r="AE261" s="288"/>
      <c r="AF261" s="288"/>
      <c r="AG261" s="288"/>
      <c r="AH261" s="288"/>
      <c r="AI261" s="288"/>
      <c r="AJ261" s="288"/>
      <c r="AK261" s="288"/>
      <c r="AL261" s="288"/>
      <c r="AM261" s="288"/>
      <c r="AN261" s="288"/>
      <c r="AO261" s="288"/>
      <c r="AP261" s="288"/>
      <c r="AQ261" s="288"/>
      <c r="AR261" s="288"/>
      <c r="AS261" s="288"/>
      <c r="AT261" s="288"/>
      <c r="AU261" s="288"/>
      <c r="AV261" s="288"/>
      <c r="AW261" s="288"/>
    </row>
    <row r="262" spans="1:49">
      <c r="A262" s="288"/>
      <c r="B262" s="291"/>
      <c r="C262" s="288"/>
      <c r="D262" s="291"/>
      <c r="E262" s="290"/>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88"/>
      <c r="AB262" s="288"/>
      <c r="AC262" s="288"/>
      <c r="AD262" s="288"/>
      <c r="AE262" s="288"/>
      <c r="AF262" s="288"/>
      <c r="AG262" s="288"/>
      <c r="AH262" s="288"/>
      <c r="AI262" s="288"/>
      <c r="AJ262" s="288"/>
      <c r="AK262" s="288"/>
      <c r="AL262" s="288"/>
      <c r="AM262" s="288"/>
      <c r="AN262" s="288"/>
      <c r="AO262" s="288"/>
      <c r="AP262" s="288"/>
      <c r="AQ262" s="288"/>
      <c r="AR262" s="288"/>
      <c r="AS262" s="288"/>
      <c r="AT262" s="288"/>
      <c r="AU262" s="288"/>
      <c r="AV262" s="288"/>
      <c r="AW262" s="288"/>
    </row>
    <row r="263" spans="1:49">
      <c r="A263" s="288"/>
      <c r="B263" s="291"/>
      <c r="C263" s="288"/>
      <c r="D263" s="291"/>
      <c r="E263" s="290"/>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88"/>
      <c r="AB263" s="288"/>
      <c r="AC263" s="288"/>
      <c r="AD263" s="288"/>
      <c r="AE263" s="288"/>
      <c r="AF263" s="288"/>
      <c r="AG263" s="288"/>
      <c r="AH263" s="288"/>
      <c r="AI263" s="288"/>
      <c r="AJ263" s="288"/>
      <c r="AK263" s="288"/>
      <c r="AL263" s="288"/>
      <c r="AM263" s="288"/>
      <c r="AN263" s="288"/>
      <c r="AO263" s="288"/>
      <c r="AP263" s="288"/>
      <c r="AQ263" s="288"/>
      <c r="AR263" s="288"/>
      <c r="AS263" s="288"/>
      <c r="AT263" s="288"/>
      <c r="AU263" s="288"/>
      <c r="AV263" s="288"/>
      <c r="AW263" s="288"/>
    </row>
    <row r="264" spans="1:49">
      <c r="A264" s="288"/>
      <c r="B264" s="291"/>
      <c r="C264" s="288"/>
      <c r="D264" s="291"/>
      <c r="E264" s="290"/>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88"/>
      <c r="AB264" s="288"/>
      <c r="AC264" s="288"/>
      <c r="AD264" s="288"/>
      <c r="AE264" s="288"/>
      <c r="AF264" s="288"/>
      <c r="AG264" s="288"/>
      <c r="AH264" s="288"/>
      <c r="AI264" s="288"/>
      <c r="AJ264" s="288"/>
      <c r="AK264" s="288"/>
      <c r="AL264" s="288"/>
      <c r="AM264" s="288"/>
      <c r="AN264" s="288"/>
      <c r="AO264" s="288"/>
      <c r="AP264" s="288"/>
      <c r="AQ264" s="288"/>
      <c r="AR264" s="288"/>
      <c r="AS264" s="288"/>
      <c r="AT264" s="288"/>
      <c r="AU264" s="288"/>
      <c r="AV264" s="288"/>
      <c r="AW264" s="288"/>
    </row>
    <row r="265" spans="1:49">
      <c r="A265" s="288"/>
      <c r="B265" s="291"/>
      <c r="C265" s="288"/>
      <c r="D265" s="291"/>
      <c r="E265" s="290"/>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88"/>
      <c r="AB265" s="288"/>
      <c r="AC265" s="288"/>
      <c r="AD265" s="288"/>
      <c r="AE265" s="288"/>
      <c r="AF265" s="288"/>
      <c r="AG265" s="288"/>
      <c r="AH265" s="288"/>
      <c r="AI265" s="288"/>
      <c r="AJ265" s="288"/>
      <c r="AK265" s="288"/>
      <c r="AL265" s="288"/>
      <c r="AM265" s="288"/>
      <c r="AN265" s="288"/>
      <c r="AO265" s="288"/>
      <c r="AP265" s="288"/>
      <c r="AQ265" s="288"/>
      <c r="AR265" s="288"/>
      <c r="AS265" s="288"/>
      <c r="AT265" s="288"/>
      <c r="AU265" s="288"/>
      <c r="AV265" s="288"/>
      <c r="AW265" s="288"/>
    </row>
    <row r="266" spans="1:49">
      <c r="A266" s="288"/>
      <c r="B266" s="291"/>
      <c r="C266" s="288"/>
      <c r="D266" s="291"/>
      <c r="E266" s="290"/>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88"/>
      <c r="AB266" s="288"/>
      <c r="AC266" s="288"/>
      <c r="AD266" s="288"/>
      <c r="AE266" s="288"/>
      <c r="AF266" s="288"/>
      <c r="AG266" s="288"/>
      <c r="AH266" s="288"/>
      <c r="AI266" s="288"/>
      <c r="AJ266" s="288"/>
      <c r="AK266" s="288"/>
      <c r="AL266" s="288"/>
      <c r="AM266" s="288"/>
      <c r="AN266" s="288"/>
      <c r="AO266" s="288"/>
      <c r="AP266" s="288"/>
      <c r="AQ266" s="288"/>
      <c r="AR266" s="288"/>
      <c r="AS266" s="288"/>
      <c r="AT266" s="288"/>
      <c r="AU266" s="288"/>
      <c r="AV266" s="288"/>
      <c r="AW266" s="288"/>
    </row>
    <row r="267" spans="1:49">
      <c r="A267" s="288"/>
      <c r="B267" s="291"/>
      <c r="C267" s="288"/>
      <c r="D267" s="291"/>
      <c r="E267" s="290"/>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88"/>
      <c r="AB267" s="288"/>
      <c r="AC267" s="288"/>
      <c r="AD267" s="288"/>
      <c r="AE267" s="288"/>
      <c r="AF267" s="288"/>
      <c r="AG267" s="288"/>
      <c r="AH267" s="288"/>
      <c r="AI267" s="288"/>
      <c r="AJ267" s="288"/>
      <c r="AK267" s="288"/>
      <c r="AL267" s="288"/>
      <c r="AM267" s="288"/>
      <c r="AN267" s="288"/>
      <c r="AO267" s="288"/>
      <c r="AP267" s="288"/>
      <c r="AQ267" s="288"/>
      <c r="AR267" s="288"/>
      <c r="AS267" s="288"/>
      <c r="AT267" s="288"/>
      <c r="AU267" s="288"/>
      <c r="AV267" s="288"/>
      <c r="AW267" s="288"/>
    </row>
    <row r="268" spans="1:49">
      <c r="A268" s="288"/>
      <c r="B268" s="291"/>
      <c r="C268" s="288"/>
      <c r="D268" s="291"/>
      <c r="E268" s="290"/>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88"/>
      <c r="AB268" s="288"/>
      <c r="AC268" s="288"/>
      <c r="AD268" s="288"/>
      <c r="AE268" s="288"/>
      <c r="AF268" s="288"/>
      <c r="AG268" s="288"/>
      <c r="AH268" s="288"/>
      <c r="AI268" s="288"/>
      <c r="AJ268" s="288"/>
      <c r="AK268" s="288"/>
      <c r="AL268" s="288"/>
      <c r="AM268" s="288"/>
      <c r="AN268" s="288"/>
      <c r="AO268" s="288"/>
      <c r="AP268" s="288"/>
      <c r="AQ268" s="288"/>
      <c r="AR268" s="288"/>
      <c r="AS268" s="288"/>
      <c r="AT268" s="288"/>
      <c r="AU268" s="288"/>
      <c r="AV268" s="288"/>
      <c r="AW268" s="288"/>
    </row>
    <row r="269" spans="1:49">
      <c r="A269" s="288"/>
      <c r="B269" s="291"/>
      <c r="C269" s="288"/>
      <c r="D269" s="291"/>
      <c r="E269" s="290"/>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88"/>
      <c r="AB269" s="288"/>
      <c r="AC269" s="288"/>
      <c r="AD269" s="288"/>
      <c r="AE269" s="288"/>
      <c r="AF269" s="288"/>
      <c r="AG269" s="288"/>
      <c r="AH269" s="288"/>
      <c r="AI269" s="288"/>
      <c r="AJ269" s="288"/>
      <c r="AK269" s="288"/>
      <c r="AL269" s="288"/>
      <c r="AM269" s="288"/>
      <c r="AN269" s="288"/>
      <c r="AO269" s="288"/>
      <c r="AP269" s="288"/>
      <c r="AQ269" s="288"/>
      <c r="AR269" s="288"/>
      <c r="AS269" s="288"/>
      <c r="AT269" s="288"/>
      <c r="AU269" s="288"/>
      <c r="AV269" s="288"/>
      <c r="AW269" s="288"/>
    </row>
    <row r="270" spans="1:49">
      <c r="A270" s="288"/>
      <c r="B270" s="291"/>
      <c r="C270" s="288"/>
      <c r="D270" s="291"/>
      <c r="E270" s="290"/>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88"/>
      <c r="AB270" s="288"/>
      <c r="AC270" s="288"/>
      <c r="AD270" s="288"/>
      <c r="AE270" s="288"/>
      <c r="AF270" s="288"/>
      <c r="AG270" s="288"/>
      <c r="AH270" s="288"/>
      <c r="AI270" s="288"/>
      <c r="AJ270" s="288"/>
      <c r="AK270" s="288"/>
      <c r="AL270" s="288"/>
      <c r="AM270" s="288"/>
      <c r="AN270" s="288"/>
      <c r="AO270" s="288"/>
      <c r="AP270" s="288"/>
      <c r="AQ270" s="288"/>
      <c r="AR270" s="288"/>
      <c r="AS270" s="288"/>
      <c r="AT270" s="288"/>
      <c r="AU270" s="288"/>
      <c r="AV270" s="288"/>
      <c r="AW270" s="288"/>
    </row>
    <row r="271" spans="1:49">
      <c r="A271" s="288"/>
      <c r="B271" s="291"/>
      <c r="C271" s="288"/>
      <c r="D271" s="291"/>
      <c r="E271" s="290"/>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88"/>
      <c r="AB271" s="288"/>
      <c r="AC271" s="288"/>
      <c r="AD271" s="288"/>
      <c r="AE271" s="288"/>
      <c r="AF271" s="288"/>
      <c r="AG271" s="288"/>
      <c r="AH271" s="288"/>
      <c r="AI271" s="288"/>
      <c r="AJ271" s="288"/>
      <c r="AK271" s="288"/>
      <c r="AL271" s="288"/>
      <c r="AM271" s="288"/>
      <c r="AN271" s="288"/>
      <c r="AO271" s="288"/>
      <c r="AP271" s="288"/>
      <c r="AQ271" s="288"/>
      <c r="AR271" s="288"/>
      <c r="AS271" s="288"/>
      <c r="AT271" s="288"/>
      <c r="AU271" s="288"/>
      <c r="AV271" s="288"/>
      <c r="AW271" s="288"/>
    </row>
    <row r="272" spans="1:49">
      <c r="A272" s="288"/>
      <c r="B272" s="291"/>
      <c r="C272" s="288"/>
      <c r="D272" s="291"/>
      <c r="E272" s="290"/>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88"/>
      <c r="AB272" s="288"/>
      <c r="AC272" s="288"/>
      <c r="AD272" s="288"/>
      <c r="AE272" s="288"/>
      <c r="AF272" s="288"/>
      <c r="AG272" s="288"/>
      <c r="AH272" s="288"/>
      <c r="AI272" s="288"/>
      <c r="AJ272" s="288"/>
      <c r="AK272" s="288"/>
      <c r="AL272" s="288"/>
      <c r="AM272" s="288"/>
      <c r="AN272" s="288"/>
      <c r="AO272" s="288"/>
      <c r="AP272" s="288"/>
      <c r="AQ272" s="288"/>
      <c r="AR272" s="288"/>
      <c r="AS272" s="288"/>
      <c r="AT272" s="288"/>
      <c r="AU272" s="288"/>
      <c r="AV272" s="288"/>
      <c r="AW272" s="288"/>
    </row>
    <row r="273" spans="1:49">
      <c r="A273" s="288"/>
      <c r="B273" s="291"/>
      <c r="C273" s="288"/>
      <c r="D273" s="291"/>
      <c r="E273" s="290"/>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88"/>
      <c r="AB273" s="288"/>
      <c r="AC273" s="288"/>
      <c r="AD273" s="288"/>
      <c r="AE273" s="288"/>
      <c r="AF273" s="288"/>
      <c r="AG273" s="288"/>
      <c r="AH273" s="288"/>
      <c r="AI273" s="288"/>
      <c r="AJ273" s="288"/>
      <c r="AK273" s="288"/>
      <c r="AL273" s="288"/>
      <c r="AM273" s="288"/>
      <c r="AN273" s="288"/>
      <c r="AO273" s="288"/>
      <c r="AP273" s="288"/>
      <c r="AQ273" s="288"/>
      <c r="AR273" s="288"/>
      <c r="AS273" s="288"/>
      <c r="AT273" s="288"/>
      <c r="AU273" s="288"/>
      <c r="AV273" s="288"/>
      <c r="AW273" s="288"/>
    </row>
    <row r="274" spans="1:49">
      <c r="A274" s="288"/>
      <c r="B274" s="291"/>
      <c r="C274" s="288"/>
      <c r="D274" s="291"/>
      <c r="E274" s="290"/>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88"/>
      <c r="AB274" s="288"/>
      <c r="AC274" s="288"/>
      <c r="AD274" s="288"/>
      <c r="AE274" s="288"/>
      <c r="AF274" s="288"/>
      <c r="AG274" s="288"/>
      <c r="AH274" s="288"/>
      <c r="AI274" s="288"/>
      <c r="AJ274" s="288"/>
      <c r="AK274" s="288"/>
      <c r="AL274" s="288"/>
      <c r="AM274" s="288"/>
      <c r="AN274" s="288"/>
      <c r="AO274" s="288"/>
      <c r="AP274" s="288"/>
      <c r="AQ274" s="288"/>
      <c r="AR274" s="288"/>
      <c r="AS274" s="288"/>
      <c r="AT274" s="288"/>
      <c r="AU274" s="288"/>
      <c r="AV274" s="288"/>
      <c r="AW274" s="288"/>
    </row>
    <row r="275" spans="1:49">
      <c r="A275" s="288"/>
      <c r="B275" s="291"/>
      <c r="C275" s="288"/>
      <c r="D275" s="291"/>
      <c r="E275" s="290"/>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88"/>
      <c r="AB275" s="288"/>
      <c r="AC275" s="288"/>
      <c r="AD275" s="288"/>
      <c r="AE275" s="288"/>
      <c r="AF275" s="288"/>
      <c r="AG275" s="288"/>
      <c r="AH275" s="288"/>
      <c r="AI275" s="288"/>
      <c r="AJ275" s="288"/>
      <c r="AK275" s="288"/>
      <c r="AL275" s="288"/>
      <c r="AM275" s="288"/>
      <c r="AN275" s="288"/>
      <c r="AO275" s="288"/>
      <c r="AP275" s="288"/>
      <c r="AQ275" s="288"/>
      <c r="AR275" s="288"/>
      <c r="AS275" s="288"/>
      <c r="AT275" s="288"/>
      <c r="AU275" s="288"/>
      <c r="AV275" s="288"/>
      <c r="AW275" s="288"/>
    </row>
    <row r="276" spans="1:49">
      <c r="A276" s="288"/>
      <c r="B276" s="291"/>
      <c r="C276" s="288"/>
      <c r="D276" s="291"/>
      <c r="E276" s="290"/>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88"/>
      <c r="AB276" s="288"/>
      <c r="AC276" s="288"/>
      <c r="AD276" s="288"/>
      <c r="AE276" s="288"/>
      <c r="AF276" s="288"/>
      <c r="AG276" s="288"/>
      <c r="AH276" s="288"/>
      <c r="AI276" s="288"/>
      <c r="AJ276" s="288"/>
      <c r="AK276" s="288"/>
      <c r="AL276" s="288"/>
      <c r="AM276" s="288"/>
      <c r="AN276" s="288"/>
      <c r="AO276" s="288"/>
      <c r="AP276" s="288"/>
      <c r="AQ276" s="288"/>
      <c r="AR276" s="288"/>
      <c r="AS276" s="288"/>
      <c r="AT276" s="288"/>
      <c r="AU276" s="288"/>
      <c r="AV276" s="288"/>
      <c r="AW276" s="288"/>
    </row>
    <row r="277" spans="1:49">
      <c r="A277" s="288"/>
      <c r="B277" s="291"/>
      <c r="C277" s="288"/>
      <c r="D277" s="291"/>
      <c r="E277" s="290"/>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88"/>
      <c r="AB277" s="288"/>
      <c r="AC277" s="288"/>
      <c r="AD277" s="288"/>
      <c r="AE277" s="288"/>
      <c r="AF277" s="288"/>
      <c r="AG277" s="288"/>
      <c r="AH277" s="288"/>
      <c r="AI277" s="288"/>
      <c r="AJ277" s="288"/>
      <c r="AK277" s="288"/>
      <c r="AL277" s="288"/>
      <c r="AM277" s="288"/>
      <c r="AN277" s="288"/>
      <c r="AO277" s="288"/>
      <c r="AP277" s="288"/>
      <c r="AQ277" s="288"/>
      <c r="AR277" s="288"/>
      <c r="AS277" s="288"/>
      <c r="AT277" s="288"/>
      <c r="AU277" s="288"/>
      <c r="AV277" s="288"/>
      <c r="AW277" s="288"/>
    </row>
    <row r="278" spans="1:49">
      <c r="A278" s="288"/>
      <c r="B278" s="291"/>
      <c r="C278" s="288"/>
      <c r="D278" s="291"/>
      <c r="E278" s="290"/>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88"/>
      <c r="AB278" s="288"/>
      <c r="AC278" s="288"/>
      <c r="AD278" s="288"/>
      <c r="AE278" s="288"/>
      <c r="AF278" s="288"/>
      <c r="AG278" s="288"/>
      <c r="AH278" s="288"/>
      <c r="AI278" s="288"/>
      <c r="AJ278" s="288"/>
      <c r="AK278" s="288"/>
      <c r="AL278" s="288"/>
      <c r="AM278" s="288"/>
      <c r="AN278" s="288"/>
      <c r="AO278" s="288"/>
      <c r="AP278" s="288"/>
      <c r="AQ278" s="288"/>
      <c r="AR278" s="288"/>
      <c r="AS278" s="288"/>
      <c r="AT278" s="288"/>
      <c r="AU278" s="288"/>
      <c r="AV278" s="288"/>
      <c r="AW278" s="288"/>
    </row>
    <row r="279" spans="1:49">
      <c r="A279" s="288"/>
      <c r="B279" s="291"/>
      <c r="C279" s="288"/>
      <c r="D279" s="291"/>
      <c r="E279" s="290"/>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88"/>
      <c r="AB279" s="288"/>
      <c r="AC279" s="288"/>
      <c r="AD279" s="288"/>
      <c r="AE279" s="288"/>
      <c r="AF279" s="288"/>
      <c r="AG279" s="288"/>
      <c r="AH279" s="288"/>
      <c r="AI279" s="288"/>
      <c r="AJ279" s="288"/>
      <c r="AK279" s="288"/>
      <c r="AL279" s="288"/>
      <c r="AM279" s="288"/>
      <c r="AN279" s="288"/>
      <c r="AO279" s="288"/>
      <c r="AP279" s="288"/>
      <c r="AQ279" s="288"/>
      <c r="AR279" s="288"/>
      <c r="AS279" s="288"/>
      <c r="AT279" s="288"/>
      <c r="AU279" s="288"/>
      <c r="AV279" s="288"/>
      <c r="AW279" s="288"/>
    </row>
    <row r="280" spans="1:49">
      <c r="A280" s="288"/>
      <c r="B280" s="291"/>
      <c r="C280" s="288"/>
      <c r="D280" s="291"/>
      <c r="E280" s="290"/>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88"/>
      <c r="AB280" s="288"/>
      <c r="AC280" s="288"/>
      <c r="AD280" s="288"/>
      <c r="AE280" s="288"/>
      <c r="AF280" s="288"/>
      <c r="AG280" s="288"/>
      <c r="AH280" s="288"/>
      <c r="AI280" s="288"/>
      <c r="AJ280" s="288"/>
      <c r="AK280" s="288"/>
      <c r="AL280" s="288"/>
      <c r="AM280" s="288"/>
      <c r="AN280" s="288"/>
      <c r="AO280" s="288"/>
      <c r="AP280" s="288"/>
      <c r="AQ280" s="288"/>
      <c r="AR280" s="288"/>
      <c r="AS280" s="288"/>
      <c r="AT280" s="288"/>
      <c r="AU280" s="288"/>
      <c r="AV280" s="288"/>
      <c r="AW280" s="288"/>
    </row>
    <row r="281" spans="1:49">
      <c r="A281" s="288"/>
      <c r="B281" s="291"/>
      <c r="C281" s="288"/>
      <c r="D281" s="291"/>
      <c r="E281" s="290"/>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88"/>
      <c r="AB281" s="288"/>
      <c r="AC281" s="288"/>
      <c r="AD281" s="288"/>
      <c r="AE281" s="288"/>
      <c r="AF281" s="288"/>
      <c r="AG281" s="288"/>
      <c r="AH281" s="288"/>
      <c r="AI281" s="288"/>
      <c r="AJ281" s="288"/>
      <c r="AK281" s="288"/>
      <c r="AL281" s="288"/>
      <c r="AM281" s="288"/>
      <c r="AN281" s="288"/>
      <c r="AO281" s="288"/>
      <c r="AP281" s="288"/>
      <c r="AQ281" s="288"/>
      <c r="AR281" s="288"/>
      <c r="AS281" s="288"/>
      <c r="AT281" s="288"/>
      <c r="AU281" s="288"/>
      <c r="AV281" s="288"/>
      <c r="AW281" s="288"/>
    </row>
    <row r="282" spans="1:49">
      <c r="A282" s="288"/>
      <c r="B282" s="291"/>
      <c r="C282" s="288"/>
      <c r="D282" s="291"/>
      <c r="E282" s="290"/>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88"/>
      <c r="AB282" s="288"/>
      <c r="AC282" s="288"/>
      <c r="AD282" s="288"/>
      <c r="AE282" s="288"/>
      <c r="AF282" s="288"/>
      <c r="AG282" s="288"/>
      <c r="AH282" s="288"/>
      <c r="AI282" s="288"/>
      <c r="AJ282" s="288"/>
      <c r="AK282" s="288"/>
      <c r="AL282" s="288"/>
      <c r="AM282" s="288"/>
      <c r="AN282" s="288"/>
      <c r="AO282" s="288"/>
      <c r="AP282" s="288"/>
      <c r="AQ282" s="288"/>
      <c r="AR282" s="288"/>
      <c r="AS282" s="288"/>
      <c r="AT282" s="288"/>
      <c r="AU282" s="288"/>
      <c r="AV282" s="288"/>
      <c r="AW282" s="288"/>
    </row>
    <row r="283" spans="1:49">
      <c r="A283" s="288"/>
      <c r="B283" s="291"/>
      <c r="C283" s="288"/>
      <c r="D283" s="291"/>
      <c r="E283" s="290"/>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88"/>
      <c r="AB283" s="288"/>
      <c r="AC283" s="288"/>
      <c r="AD283" s="288"/>
      <c r="AE283" s="288"/>
      <c r="AF283" s="288"/>
      <c r="AG283" s="288"/>
      <c r="AH283" s="288"/>
      <c r="AI283" s="288"/>
      <c r="AJ283" s="288"/>
      <c r="AK283" s="288"/>
      <c r="AL283" s="288"/>
      <c r="AM283" s="288"/>
      <c r="AN283" s="288"/>
      <c r="AO283" s="288"/>
      <c r="AP283" s="288"/>
      <c r="AQ283" s="288"/>
      <c r="AR283" s="288"/>
      <c r="AS283" s="288"/>
      <c r="AT283" s="288"/>
      <c r="AU283" s="288"/>
      <c r="AV283" s="288"/>
      <c r="AW283" s="288"/>
    </row>
    <row r="284" spans="1:49">
      <c r="A284" s="288"/>
      <c r="B284" s="291"/>
      <c r="C284" s="288"/>
      <c r="D284" s="291"/>
      <c r="E284" s="290"/>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c r="AC284" s="288"/>
      <c r="AD284" s="288"/>
      <c r="AE284" s="288"/>
      <c r="AF284" s="288"/>
      <c r="AG284" s="288"/>
      <c r="AH284" s="288"/>
      <c r="AI284" s="288"/>
      <c r="AJ284" s="288"/>
      <c r="AK284" s="288"/>
      <c r="AL284" s="288"/>
      <c r="AM284" s="288"/>
      <c r="AN284" s="288"/>
      <c r="AO284" s="288"/>
      <c r="AP284" s="288"/>
      <c r="AQ284" s="288"/>
      <c r="AR284" s="288"/>
      <c r="AS284" s="288"/>
      <c r="AT284" s="288"/>
      <c r="AU284" s="288"/>
      <c r="AV284" s="288"/>
      <c r="AW284" s="288"/>
    </row>
    <row r="285" spans="1:49">
      <c r="A285" s="288"/>
      <c r="B285" s="291"/>
      <c r="C285" s="288"/>
      <c r="D285" s="291"/>
      <c r="E285" s="290"/>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88"/>
      <c r="AB285" s="288"/>
      <c r="AC285" s="288"/>
      <c r="AD285" s="288"/>
      <c r="AE285" s="288"/>
      <c r="AF285" s="288"/>
      <c r="AG285" s="288"/>
      <c r="AH285" s="288"/>
      <c r="AI285" s="288"/>
      <c r="AJ285" s="288"/>
      <c r="AK285" s="288"/>
      <c r="AL285" s="288"/>
      <c r="AM285" s="288"/>
      <c r="AN285" s="288"/>
      <c r="AO285" s="288"/>
      <c r="AP285" s="288"/>
      <c r="AQ285" s="288"/>
      <c r="AR285" s="288"/>
      <c r="AS285" s="288"/>
      <c r="AT285" s="288"/>
      <c r="AU285" s="288"/>
      <c r="AV285" s="288"/>
      <c r="AW285" s="288"/>
    </row>
    <row r="286" spans="1:49">
      <c r="A286" s="288"/>
      <c r="B286" s="291"/>
      <c r="C286" s="288"/>
      <c r="D286" s="291"/>
      <c r="E286" s="290"/>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88"/>
      <c r="AB286" s="288"/>
      <c r="AC286" s="288"/>
      <c r="AD286" s="288"/>
      <c r="AE286" s="288"/>
      <c r="AF286" s="288"/>
      <c r="AG286" s="288"/>
      <c r="AH286" s="288"/>
      <c r="AI286" s="288"/>
      <c r="AJ286" s="288"/>
      <c r="AK286" s="288"/>
      <c r="AL286" s="288"/>
      <c r="AM286" s="288"/>
      <c r="AN286" s="288"/>
      <c r="AO286" s="288"/>
      <c r="AP286" s="288"/>
      <c r="AQ286" s="288"/>
      <c r="AR286" s="288"/>
      <c r="AS286" s="288"/>
      <c r="AT286" s="288"/>
      <c r="AU286" s="288"/>
      <c r="AV286" s="288"/>
      <c r="AW286" s="288"/>
    </row>
    <row r="287" spans="1:49">
      <c r="A287" s="288"/>
      <c r="B287" s="291"/>
      <c r="C287" s="288"/>
      <c r="D287" s="291"/>
      <c r="E287" s="290"/>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88"/>
      <c r="AB287" s="288"/>
      <c r="AC287" s="288"/>
      <c r="AD287" s="288"/>
      <c r="AE287" s="288"/>
      <c r="AF287" s="288"/>
      <c r="AG287" s="288"/>
      <c r="AH287" s="288"/>
      <c r="AI287" s="288"/>
      <c r="AJ287" s="288"/>
      <c r="AK287" s="288"/>
      <c r="AL287" s="288"/>
      <c r="AM287" s="288"/>
      <c r="AN287" s="288"/>
      <c r="AO287" s="288"/>
      <c r="AP287" s="288"/>
      <c r="AQ287" s="288"/>
      <c r="AR287" s="288"/>
      <c r="AS287" s="288"/>
      <c r="AT287" s="288"/>
      <c r="AU287" s="288"/>
      <c r="AV287" s="288"/>
      <c r="AW287" s="288"/>
    </row>
    <row r="288" spans="1:49">
      <c r="A288" s="288"/>
      <c r="B288" s="291"/>
      <c r="C288" s="288"/>
      <c r="D288" s="291"/>
      <c r="E288" s="290"/>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88"/>
      <c r="AB288" s="288"/>
      <c r="AC288" s="288"/>
      <c r="AD288" s="288"/>
      <c r="AE288" s="288"/>
      <c r="AF288" s="288"/>
      <c r="AG288" s="288"/>
      <c r="AH288" s="288"/>
      <c r="AI288" s="288"/>
      <c r="AJ288" s="288"/>
      <c r="AK288" s="288"/>
      <c r="AL288" s="288"/>
      <c r="AM288" s="288"/>
      <c r="AN288" s="288"/>
      <c r="AO288" s="288"/>
      <c r="AP288" s="288"/>
      <c r="AQ288" s="288"/>
      <c r="AR288" s="288"/>
      <c r="AS288" s="288"/>
      <c r="AT288" s="288"/>
      <c r="AU288" s="288"/>
      <c r="AV288" s="288"/>
      <c r="AW288" s="288"/>
    </row>
    <row r="289" spans="1:49">
      <c r="A289" s="288"/>
      <c r="B289" s="291"/>
      <c r="C289" s="288"/>
      <c r="D289" s="291"/>
      <c r="E289" s="290"/>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88"/>
      <c r="AB289" s="288"/>
      <c r="AC289" s="288"/>
      <c r="AD289" s="288"/>
      <c r="AE289" s="288"/>
      <c r="AF289" s="288"/>
      <c r="AG289" s="288"/>
      <c r="AH289" s="288"/>
      <c r="AI289" s="288"/>
      <c r="AJ289" s="288"/>
      <c r="AK289" s="288"/>
      <c r="AL289" s="288"/>
      <c r="AM289" s="288"/>
      <c r="AN289" s="288"/>
      <c r="AO289" s="288"/>
      <c r="AP289" s="288"/>
      <c r="AQ289" s="288"/>
      <c r="AR289" s="288"/>
      <c r="AS289" s="288"/>
      <c r="AT289" s="288"/>
      <c r="AU289" s="288"/>
      <c r="AV289" s="288"/>
      <c r="AW289" s="288"/>
    </row>
    <row r="290" spans="1:49">
      <c r="A290" s="288"/>
      <c r="B290" s="291"/>
      <c r="C290" s="288"/>
      <c r="D290" s="291"/>
      <c r="E290" s="290"/>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88"/>
      <c r="AB290" s="288"/>
      <c r="AC290" s="288"/>
      <c r="AD290" s="288"/>
      <c r="AE290" s="288"/>
      <c r="AF290" s="288"/>
      <c r="AG290" s="288"/>
      <c r="AH290" s="288"/>
      <c r="AI290" s="288"/>
      <c r="AJ290" s="288"/>
      <c r="AK290" s="288"/>
      <c r="AL290" s="288"/>
      <c r="AM290" s="288"/>
      <c r="AN290" s="288"/>
      <c r="AO290" s="288"/>
      <c r="AP290" s="288"/>
      <c r="AQ290" s="288"/>
      <c r="AR290" s="288"/>
      <c r="AS290" s="288"/>
      <c r="AT290" s="288"/>
      <c r="AU290" s="288"/>
      <c r="AV290" s="288"/>
      <c r="AW290" s="288"/>
    </row>
    <row r="291" spans="1:49">
      <c r="A291" s="288"/>
      <c r="B291" s="291"/>
      <c r="C291" s="288"/>
      <c r="D291" s="291"/>
      <c r="E291" s="290"/>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88"/>
      <c r="AB291" s="288"/>
      <c r="AC291" s="288"/>
      <c r="AD291" s="288"/>
      <c r="AE291" s="288"/>
      <c r="AF291" s="288"/>
      <c r="AG291" s="288"/>
      <c r="AH291" s="288"/>
      <c r="AI291" s="288"/>
      <c r="AJ291" s="288"/>
      <c r="AK291" s="288"/>
      <c r="AL291" s="288"/>
      <c r="AM291" s="288"/>
      <c r="AN291" s="288"/>
      <c r="AO291" s="288"/>
      <c r="AP291" s="288"/>
      <c r="AQ291" s="288"/>
      <c r="AR291" s="288"/>
      <c r="AS291" s="288"/>
      <c r="AT291" s="288"/>
      <c r="AU291" s="288"/>
      <c r="AV291" s="288"/>
      <c r="AW291" s="288"/>
    </row>
    <row r="292" spans="1:49">
      <c r="A292" s="288"/>
      <c r="B292" s="291"/>
      <c r="C292" s="288"/>
      <c r="D292" s="291"/>
      <c r="E292" s="290"/>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88"/>
      <c r="AB292" s="288"/>
      <c r="AC292" s="288"/>
      <c r="AD292" s="288"/>
      <c r="AE292" s="288"/>
      <c r="AF292" s="288"/>
      <c r="AG292" s="288"/>
      <c r="AH292" s="288"/>
      <c r="AI292" s="288"/>
      <c r="AJ292" s="288"/>
      <c r="AK292" s="288"/>
      <c r="AL292" s="288"/>
      <c r="AM292" s="288"/>
      <c r="AN292" s="288"/>
      <c r="AO292" s="288"/>
      <c r="AP292" s="288"/>
      <c r="AQ292" s="288"/>
      <c r="AR292" s="288"/>
      <c r="AS292" s="288"/>
      <c r="AT292" s="288"/>
      <c r="AU292" s="288"/>
      <c r="AV292" s="288"/>
      <c r="AW292" s="288"/>
    </row>
    <row r="293" spans="1:49">
      <c r="A293" s="288"/>
      <c r="B293" s="291"/>
      <c r="C293" s="288"/>
      <c r="D293" s="291"/>
      <c r="E293" s="290"/>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88"/>
      <c r="AB293" s="288"/>
      <c r="AC293" s="288"/>
      <c r="AD293" s="288"/>
      <c r="AE293" s="288"/>
      <c r="AF293" s="288"/>
      <c r="AG293" s="288"/>
      <c r="AH293" s="288"/>
      <c r="AI293" s="288"/>
      <c r="AJ293" s="288"/>
      <c r="AK293" s="288"/>
      <c r="AL293" s="288"/>
      <c r="AM293" s="288"/>
      <c r="AN293" s="288"/>
      <c r="AO293" s="288"/>
      <c r="AP293" s="288"/>
      <c r="AQ293" s="288"/>
      <c r="AR293" s="288"/>
      <c r="AS293" s="288"/>
      <c r="AT293" s="288"/>
      <c r="AU293" s="288"/>
      <c r="AV293" s="288"/>
      <c r="AW293" s="288"/>
    </row>
    <row r="294" spans="1:49">
      <c r="A294" s="288"/>
      <c r="B294" s="291"/>
      <c r="C294" s="288"/>
      <c r="D294" s="291"/>
      <c r="E294" s="290"/>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88"/>
      <c r="AB294" s="288"/>
      <c r="AC294" s="288"/>
      <c r="AD294" s="288"/>
      <c r="AE294" s="288"/>
      <c r="AF294" s="288"/>
      <c r="AG294" s="288"/>
      <c r="AH294" s="288"/>
      <c r="AI294" s="288"/>
      <c r="AJ294" s="288"/>
      <c r="AK294" s="288"/>
      <c r="AL294" s="288"/>
      <c r="AM294" s="288"/>
      <c r="AN294" s="288"/>
      <c r="AO294" s="288"/>
      <c r="AP294" s="288"/>
      <c r="AQ294" s="288"/>
      <c r="AR294" s="288"/>
      <c r="AS294" s="288"/>
      <c r="AT294" s="288"/>
      <c r="AU294" s="288"/>
      <c r="AV294" s="288"/>
      <c r="AW294" s="288"/>
    </row>
    <row r="295" spans="1:49">
      <c r="A295" s="288"/>
      <c r="B295" s="291"/>
      <c r="C295" s="288"/>
      <c r="D295" s="291"/>
      <c r="E295" s="290"/>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88"/>
      <c r="AB295" s="288"/>
      <c r="AC295" s="288"/>
      <c r="AD295" s="288"/>
      <c r="AE295" s="288"/>
      <c r="AF295" s="288"/>
      <c r="AG295" s="288"/>
      <c r="AH295" s="288"/>
      <c r="AI295" s="288"/>
      <c r="AJ295" s="288"/>
      <c r="AK295" s="288"/>
      <c r="AL295" s="288"/>
      <c r="AM295" s="288"/>
      <c r="AN295" s="288"/>
      <c r="AO295" s="288"/>
      <c r="AP295" s="288"/>
      <c r="AQ295" s="288"/>
      <c r="AR295" s="288"/>
      <c r="AS295" s="288"/>
      <c r="AT295" s="288"/>
      <c r="AU295" s="288"/>
      <c r="AV295" s="288"/>
      <c r="AW295" s="288"/>
    </row>
    <row r="296" spans="1:49">
      <c r="A296" s="288"/>
      <c r="B296" s="291"/>
      <c r="C296" s="288"/>
      <c r="D296" s="291"/>
      <c r="E296" s="290"/>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88"/>
      <c r="AB296" s="288"/>
      <c r="AC296" s="288"/>
      <c r="AD296" s="288"/>
      <c r="AE296" s="288"/>
      <c r="AF296" s="288"/>
      <c r="AG296" s="288"/>
      <c r="AH296" s="288"/>
      <c r="AI296" s="288"/>
      <c r="AJ296" s="288"/>
      <c r="AK296" s="288"/>
      <c r="AL296" s="288"/>
      <c r="AM296" s="288"/>
      <c r="AN296" s="288"/>
      <c r="AO296" s="288"/>
      <c r="AP296" s="288"/>
      <c r="AQ296" s="288"/>
      <c r="AR296" s="288"/>
      <c r="AS296" s="288"/>
      <c r="AT296" s="288"/>
      <c r="AU296" s="288"/>
      <c r="AV296" s="288"/>
      <c r="AW296" s="288"/>
    </row>
    <row r="297" spans="1:49">
      <c r="A297" s="288"/>
      <c r="B297" s="291"/>
      <c r="C297" s="288"/>
      <c r="D297" s="291"/>
      <c r="E297" s="290"/>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88"/>
      <c r="AB297" s="288"/>
      <c r="AC297" s="288"/>
      <c r="AD297" s="288"/>
      <c r="AE297" s="288"/>
      <c r="AF297" s="288"/>
      <c r="AG297" s="288"/>
      <c r="AH297" s="288"/>
      <c r="AI297" s="288"/>
      <c r="AJ297" s="288"/>
      <c r="AK297" s="288"/>
      <c r="AL297" s="288"/>
      <c r="AM297" s="288"/>
      <c r="AN297" s="288"/>
      <c r="AO297" s="288"/>
      <c r="AP297" s="288"/>
      <c r="AQ297" s="288"/>
      <c r="AR297" s="288"/>
      <c r="AS297" s="288"/>
      <c r="AT297" s="288"/>
      <c r="AU297" s="288"/>
      <c r="AV297" s="288"/>
      <c r="AW297" s="288"/>
    </row>
    <row r="298" spans="1:49">
      <c r="A298" s="288"/>
      <c r="B298" s="291"/>
      <c r="C298" s="288"/>
      <c r="D298" s="291"/>
      <c r="E298" s="290"/>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88"/>
      <c r="AB298" s="288"/>
      <c r="AC298" s="288"/>
      <c r="AD298" s="288"/>
      <c r="AE298" s="288"/>
      <c r="AF298" s="288"/>
      <c r="AG298" s="288"/>
      <c r="AH298" s="288"/>
      <c r="AI298" s="288"/>
      <c r="AJ298" s="288"/>
      <c r="AK298" s="288"/>
      <c r="AL298" s="288"/>
      <c r="AM298" s="288"/>
      <c r="AN298" s="288"/>
      <c r="AO298" s="288"/>
      <c r="AP298" s="288"/>
      <c r="AQ298" s="288"/>
      <c r="AR298" s="288"/>
      <c r="AS298" s="288"/>
      <c r="AT298" s="288"/>
      <c r="AU298" s="288"/>
      <c r="AV298" s="288"/>
      <c r="AW298" s="288"/>
    </row>
    <row r="299" spans="1:49">
      <c r="A299" s="288"/>
      <c r="B299" s="291"/>
      <c r="C299" s="288"/>
      <c r="D299" s="291"/>
      <c r="E299" s="290"/>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88"/>
      <c r="AB299" s="288"/>
      <c r="AC299" s="288"/>
      <c r="AD299" s="288"/>
      <c r="AE299" s="288"/>
      <c r="AF299" s="288"/>
      <c r="AG299" s="288"/>
      <c r="AH299" s="288"/>
      <c r="AI299" s="288"/>
      <c r="AJ299" s="288"/>
      <c r="AK299" s="288"/>
      <c r="AL299" s="288"/>
      <c r="AM299" s="288"/>
      <c r="AN299" s="288"/>
      <c r="AO299" s="288"/>
      <c r="AP299" s="288"/>
      <c r="AQ299" s="288"/>
      <c r="AR299" s="288"/>
      <c r="AS299" s="288"/>
      <c r="AT299" s="288"/>
      <c r="AU299" s="288"/>
      <c r="AV299" s="288"/>
      <c r="AW299" s="288"/>
    </row>
    <row r="300" spans="1:49">
      <c r="A300" s="288"/>
      <c r="B300" s="291"/>
      <c r="C300" s="288"/>
      <c r="D300" s="291"/>
      <c r="E300" s="290"/>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88"/>
      <c r="AB300" s="288"/>
      <c r="AC300" s="288"/>
      <c r="AD300" s="288"/>
      <c r="AE300" s="288"/>
      <c r="AF300" s="288"/>
      <c r="AG300" s="288"/>
      <c r="AH300" s="288"/>
      <c r="AI300" s="288"/>
      <c r="AJ300" s="288"/>
      <c r="AK300" s="288"/>
      <c r="AL300" s="288"/>
      <c r="AM300" s="288"/>
      <c r="AN300" s="288"/>
      <c r="AO300" s="288"/>
      <c r="AP300" s="288"/>
      <c r="AQ300" s="288"/>
      <c r="AR300" s="288"/>
      <c r="AS300" s="288"/>
      <c r="AT300" s="288"/>
      <c r="AU300" s="288"/>
      <c r="AV300" s="288"/>
      <c r="AW300" s="288"/>
    </row>
    <row r="301" spans="1:49">
      <c r="A301" s="288"/>
      <c r="B301" s="291"/>
      <c r="C301" s="288"/>
      <c r="D301" s="291"/>
      <c r="E301" s="290"/>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88"/>
      <c r="AB301" s="288"/>
      <c r="AC301" s="288"/>
      <c r="AD301" s="288"/>
      <c r="AE301" s="288"/>
      <c r="AF301" s="288"/>
      <c r="AG301" s="288"/>
      <c r="AH301" s="288"/>
      <c r="AI301" s="288"/>
      <c r="AJ301" s="288"/>
      <c r="AK301" s="288"/>
      <c r="AL301" s="288"/>
      <c r="AM301" s="288"/>
      <c r="AN301" s="288"/>
      <c r="AO301" s="288"/>
      <c r="AP301" s="288"/>
      <c r="AQ301" s="288"/>
      <c r="AR301" s="288"/>
      <c r="AS301" s="288"/>
      <c r="AT301" s="288"/>
      <c r="AU301" s="288"/>
      <c r="AV301" s="288"/>
      <c r="AW301" s="288"/>
    </row>
    <row r="302" spans="1:49">
      <c r="A302" s="288"/>
      <c r="B302" s="291"/>
      <c r="C302" s="288"/>
      <c r="D302" s="291"/>
      <c r="E302" s="290"/>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88"/>
      <c r="AB302" s="288"/>
      <c r="AC302" s="288"/>
      <c r="AD302" s="288"/>
      <c r="AE302" s="288"/>
      <c r="AF302" s="288"/>
      <c r="AG302" s="288"/>
      <c r="AH302" s="288"/>
      <c r="AI302" s="288"/>
      <c r="AJ302" s="288"/>
      <c r="AK302" s="288"/>
      <c r="AL302" s="288"/>
      <c r="AM302" s="288"/>
      <c r="AN302" s="288"/>
      <c r="AO302" s="288"/>
      <c r="AP302" s="288"/>
      <c r="AQ302" s="288"/>
      <c r="AR302" s="288"/>
      <c r="AS302" s="288"/>
      <c r="AT302" s="288"/>
      <c r="AU302" s="288"/>
      <c r="AV302" s="288"/>
      <c r="AW302" s="288"/>
    </row>
    <row r="303" spans="1:49">
      <c r="A303" s="288"/>
      <c r="B303" s="291"/>
      <c r="C303" s="288"/>
      <c r="D303" s="291"/>
      <c r="E303" s="290"/>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88"/>
      <c r="AB303" s="288"/>
      <c r="AC303" s="288"/>
      <c r="AD303" s="288"/>
      <c r="AE303" s="288"/>
      <c r="AF303" s="288"/>
      <c r="AG303" s="288"/>
      <c r="AH303" s="288"/>
      <c r="AI303" s="288"/>
      <c r="AJ303" s="288"/>
      <c r="AK303" s="288"/>
      <c r="AL303" s="288"/>
      <c r="AM303" s="288"/>
      <c r="AN303" s="288"/>
      <c r="AO303" s="288"/>
      <c r="AP303" s="288"/>
      <c r="AQ303" s="288"/>
      <c r="AR303" s="288"/>
      <c r="AS303" s="288"/>
      <c r="AT303" s="288"/>
      <c r="AU303" s="288"/>
      <c r="AV303" s="288"/>
      <c r="AW303" s="288"/>
    </row>
    <row r="304" spans="1:49">
      <c r="A304" s="288"/>
      <c r="B304" s="291"/>
      <c r="C304" s="288"/>
      <c r="D304" s="291"/>
      <c r="E304" s="290"/>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88"/>
      <c r="AB304" s="288"/>
      <c r="AC304" s="288"/>
      <c r="AD304" s="288"/>
      <c r="AE304" s="288"/>
      <c r="AF304" s="288"/>
      <c r="AG304" s="288"/>
      <c r="AH304" s="288"/>
      <c r="AI304" s="288"/>
      <c r="AJ304" s="288"/>
      <c r="AK304" s="288"/>
      <c r="AL304" s="288"/>
      <c r="AM304" s="288"/>
      <c r="AN304" s="288"/>
      <c r="AO304" s="288"/>
      <c r="AP304" s="288"/>
      <c r="AQ304" s="288"/>
      <c r="AR304" s="288"/>
      <c r="AS304" s="288"/>
      <c r="AT304" s="288"/>
      <c r="AU304" s="288"/>
      <c r="AV304" s="288"/>
      <c r="AW304" s="288"/>
    </row>
    <row r="305" spans="1:49">
      <c r="A305" s="288"/>
      <c r="B305" s="291"/>
      <c r="C305" s="288"/>
      <c r="D305" s="291"/>
      <c r="E305" s="290"/>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88"/>
      <c r="AB305" s="288"/>
      <c r="AC305" s="288"/>
      <c r="AD305" s="288"/>
      <c r="AE305" s="288"/>
      <c r="AF305" s="288"/>
      <c r="AG305" s="288"/>
      <c r="AH305" s="288"/>
      <c r="AI305" s="288"/>
      <c r="AJ305" s="288"/>
      <c r="AK305" s="288"/>
      <c r="AL305" s="288"/>
      <c r="AM305" s="288"/>
      <c r="AN305" s="288"/>
      <c r="AO305" s="288"/>
      <c r="AP305" s="288"/>
      <c r="AQ305" s="288"/>
      <c r="AR305" s="288"/>
      <c r="AS305" s="288"/>
      <c r="AT305" s="288"/>
      <c r="AU305" s="288"/>
      <c r="AV305" s="288"/>
      <c r="AW305" s="288"/>
    </row>
    <row r="306" spans="1:49">
      <c r="A306" s="288"/>
      <c r="B306" s="291"/>
      <c r="C306" s="288"/>
      <c r="D306" s="291"/>
      <c r="E306" s="290"/>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88"/>
      <c r="AB306" s="288"/>
      <c r="AC306" s="288"/>
      <c r="AD306" s="288"/>
      <c r="AE306" s="288"/>
      <c r="AF306" s="288"/>
      <c r="AG306" s="288"/>
      <c r="AH306" s="288"/>
      <c r="AI306" s="288"/>
      <c r="AJ306" s="288"/>
      <c r="AK306" s="288"/>
      <c r="AL306" s="288"/>
      <c r="AM306" s="288"/>
      <c r="AN306" s="288"/>
      <c r="AO306" s="288"/>
      <c r="AP306" s="288"/>
      <c r="AQ306" s="288"/>
      <c r="AR306" s="288"/>
      <c r="AS306" s="288"/>
      <c r="AT306" s="288"/>
      <c r="AU306" s="288"/>
      <c r="AV306" s="288"/>
      <c r="AW306" s="288"/>
    </row>
    <row r="307" spans="1:49">
      <c r="A307" s="288"/>
      <c r="B307" s="291"/>
      <c r="C307" s="288"/>
      <c r="D307" s="291"/>
      <c r="E307" s="290"/>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88"/>
      <c r="AB307" s="288"/>
      <c r="AC307" s="288"/>
      <c r="AD307" s="288"/>
      <c r="AE307" s="288"/>
      <c r="AF307" s="288"/>
      <c r="AG307" s="288"/>
      <c r="AH307" s="288"/>
      <c r="AI307" s="288"/>
      <c r="AJ307" s="288"/>
      <c r="AK307" s="288"/>
      <c r="AL307" s="288"/>
      <c r="AM307" s="288"/>
      <c r="AN307" s="288"/>
      <c r="AO307" s="288"/>
      <c r="AP307" s="288"/>
      <c r="AQ307" s="288"/>
      <c r="AR307" s="288"/>
      <c r="AS307" s="288"/>
      <c r="AT307" s="288"/>
      <c r="AU307" s="288"/>
      <c r="AV307" s="288"/>
      <c r="AW307" s="288"/>
    </row>
    <row r="308" spans="1:49">
      <c r="A308" s="288"/>
      <c r="B308" s="291"/>
      <c r="C308" s="288"/>
      <c r="D308" s="291"/>
      <c r="E308" s="290"/>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88"/>
      <c r="AB308" s="288"/>
      <c r="AC308" s="288"/>
      <c r="AD308" s="288"/>
      <c r="AE308" s="288"/>
      <c r="AF308" s="288"/>
      <c r="AG308" s="288"/>
      <c r="AH308" s="288"/>
      <c r="AI308" s="288"/>
      <c r="AJ308" s="288"/>
      <c r="AK308" s="288"/>
      <c r="AL308" s="288"/>
      <c r="AM308" s="288"/>
      <c r="AN308" s="288"/>
      <c r="AO308" s="288"/>
      <c r="AP308" s="288"/>
      <c r="AQ308" s="288"/>
      <c r="AR308" s="288"/>
      <c r="AS308" s="288"/>
      <c r="AT308" s="288"/>
      <c r="AU308" s="288"/>
      <c r="AV308" s="288"/>
      <c r="AW308" s="288"/>
    </row>
    <row r="309" spans="1:49">
      <c r="A309" s="288"/>
      <c r="B309" s="291"/>
      <c r="C309" s="288"/>
      <c r="D309" s="291"/>
      <c r="E309" s="290"/>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88"/>
      <c r="AB309" s="288"/>
      <c r="AC309" s="288"/>
      <c r="AD309" s="288"/>
      <c r="AE309" s="288"/>
      <c r="AF309" s="288"/>
      <c r="AG309" s="288"/>
      <c r="AH309" s="288"/>
      <c r="AI309" s="288"/>
      <c r="AJ309" s="288"/>
      <c r="AK309" s="288"/>
      <c r="AL309" s="288"/>
      <c r="AM309" s="288"/>
      <c r="AN309" s="288"/>
      <c r="AO309" s="288"/>
      <c r="AP309" s="288"/>
      <c r="AQ309" s="288"/>
      <c r="AR309" s="288"/>
      <c r="AS309" s="288"/>
      <c r="AT309" s="288"/>
      <c r="AU309" s="288"/>
      <c r="AV309" s="288"/>
      <c r="AW309" s="288"/>
    </row>
    <row r="310" spans="1:49">
      <c r="A310" s="288"/>
      <c r="B310" s="291"/>
      <c r="C310" s="288"/>
      <c r="D310" s="291"/>
      <c r="E310" s="290"/>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88"/>
      <c r="AB310" s="288"/>
      <c r="AC310" s="288"/>
      <c r="AD310" s="288"/>
      <c r="AE310" s="288"/>
      <c r="AF310" s="288"/>
      <c r="AG310" s="288"/>
      <c r="AH310" s="288"/>
      <c r="AI310" s="288"/>
      <c r="AJ310" s="288"/>
      <c r="AK310" s="288"/>
      <c r="AL310" s="288"/>
      <c r="AM310" s="288"/>
      <c r="AN310" s="288"/>
      <c r="AO310" s="288"/>
      <c r="AP310" s="288"/>
      <c r="AQ310" s="288"/>
      <c r="AR310" s="288"/>
      <c r="AS310" s="288"/>
      <c r="AT310" s="288"/>
      <c r="AU310" s="288"/>
      <c r="AV310" s="288"/>
      <c r="AW310" s="288"/>
    </row>
    <row r="311" spans="1:49">
      <c r="A311" s="288"/>
      <c r="B311" s="291"/>
      <c r="C311" s="288"/>
      <c r="D311" s="291"/>
      <c r="E311" s="290"/>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88"/>
      <c r="AB311" s="288"/>
      <c r="AC311" s="288"/>
      <c r="AD311" s="288"/>
      <c r="AE311" s="288"/>
      <c r="AF311" s="288"/>
      <c r="AG311" s="288"/>
      <c r="AH311" s="288"/>
      <c r="AI311" s="288"/>
      <c r="AJ311" s="288"/>
      <c r="AK311" s="288"/>
      <c r="AL311" s="288"/>
      <c r="AM311" s="288"/>
      <c r="AN311" s="288"/>
      <c r="AO311" s="288"/>
      <c r="AP311" s="288"/>
      <c r="AQ311" s="288"/>
      <c r="AR311" s="288"/>
      <c r="AS311" s="288"/>
      <c r="AT311" s="288"/>
      <c r="AU311" s="288"/>
      <c r="AV311" s="288"/>
      <c r="AW311" s="288"/>
    </row>
    <row r="312" spans="1:49">
      <c r="A312" s="288"/>
      <c r="B312" s="291"/>
      <c r="C312" s="288"/>
      <c r="D312" s="291"/>
      <c r="E312" s="290"/>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88"/>
      <c r="AB312" s="288"/>
      <c r="AC312" s="288"/>
      <c r="AD312" s="288"/>
      <c r="AE312" s="288"/>
      <c r="AF312" s="288"/>
      <c r="AG312" s="288"/>
      <c r="AH312" s="288"/>
      <c r="AI312" s="288"/>
      <c r="AJ312" s="288"/>
      <c r="AK312" s="288"/>
      <c r="AL312" s="288"/>
      <c r="AM312" s="288"/>
      <c r="AN312" s="288"/>
      <c r="AO312" s="288"/>
      <c r="AP312" s="288"/>
      <c r="AQ312" s="288"/>
      <c r="AR312" s="288"/>
      <c r="AS312" s="288"/>
      <c r="AT312" s="288"/>
      <c r="AU312" s="288"/>
      <c r="AV312" s="288"/>
      <c r="AW312" s="288"/>
    </row>
    <row r="313" spans="1:49">
      <c r="A313" s="288"/>
      <c r="B313" s="291"/>
      <c r="C313" s="288"/>
      <c r="D313" s="291"/>
      <c r="E313" s="290"/>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88"/>
      <c r="AB313" s="288"/>
      <c r="AC313" s="288"/>
      <c r="AD313" s="288"/>
      <c r="AE313" s="288"/>
      <c r="AF313" s="288"/>
      <c r="AG313" s="288"/>
      <c r="AH313" s="288"/>
      <c r="AI313" s="288"/>
      <c r="AJ313" s="288"/>
      <c r="AK313" s="288"/>
      <c r="AL313" s="288"/>
      <c r="AM313" s="288"/>
      <c r="AN313" s="288"/>
      <c r="AO313" s="288"/>
      <c r="AP313" s="288"/>
      <c r="AQ313" s="288"/>
      <c r="AR313" s="288"/>
      <c r="AS313" s="288"/>
      <c r="AT313" s="288"/>
      <c r="AU313" s="288"/>
      <c r="AV313" s="288"/>
      <c r="AW313" s="288"/>
    </row>
    <row r="314" spans="1:49">
      <c r="A314" s="288"/>
      <c r="B314" s="291"/>
      <c r="C314" s="288"/>
      <c r="D314" s="291"/>
      <c r="E314" s="290"/>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88"/>
      <c r="AB314" s="288"/>
      <c r="AC314" s="288"/>
      <c r="AD314" s="288"/>
      <c r="AE314" s="288"/>
      <c r="AF314" s="288"/>
      <c r="AG314" s="288"/>
      <c r="AH314" s="288"/>
      <c r="AI314" s="288"/>
      <c r="AJ314" s="288"/>
      <c r="AK314" s="288"/>
      <c r="AL314" s="288"/>
      <c r="AM314" s="288"/>
      <c r="AN314" s="288"/>
      <c r="AO314" s="288"/>
      <c r="AP314" s="288"/>
      <c r="AQ314" s="288"/>
      <c r="AR314" s="288"/>
      <c r="AS314" s="288"/>
      <c r="AT314" s="288"/>
      <c r="AU314" s="288"/>
      <c r="AV314" s="288"/>
      <c r="AW314" s="288"/>
    </row>
    <row r="315" spans="1:49">
      <c r="A315" s="288"/>
      <c r="B315" s="291"/>
      <c r="C315" s="288"/>
      <c r="D315" s="291"/>
      <c r="E315" s="290"/>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88"/>
      <c r="AB315" s="288"/>
      <c r="AC315" s="288"/>
      <c r="AD315" s="288"/>
      <c r="AE315" s="288"/>
      <c r="AF315" s="288"/>
      <c r="AG315" s="288"/>
      <c r="AH315" s="288"/>
      <c r="AI315" s="288"/>
      <c r="AJ315" s="288"/>
      <c r="AK315" s="288"/>
      <c r="AL315" s="288"/>
      <c r="AM315" s="288"/>
      <c r="AN315" s="288"/>
      <c r="AO315" s="288"/>
      <c r="AP315" s="288"/>
      <c r="AQ315" s="288"/>
      <c r="AR315" s="288"/>
      <c r="AS315" s="288"/>
      <c r="AT315" s="288"/>
      <c r="AU315" s="288"/>
      <c r="AV315" s="288"/>
      <c r="AW315" s="288"/>
    </row>
    <row r="316" spans="1:49">
      <c r="A316" s="288"/>
      <c r="B316" s="291"/>
      <c r="C316" s="288"/>
      <c r="D316" s="291"/>
      <c r="E316" s="290"/>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88"/>
      <c r="AB316" s="288"/>
      <c r="AC316" s="288"/>
      <c r="AD316" s="288"/>
      <c r="AE316" s="288"/>
      <c r="AF316" s="288"/>
      <c r="AG316" s="288"/>
      <c r="AH316" s="288"/>
      <c r="AI316" s="288"/>
      <c r="AJ316" s="288"/>
      <c r="AK316" s="288"/>
      <c r="AL316" s="288"/>
      <c r="AM316" s="288"/>
      <c r="AN316" s="288"/>
      <c r="AO316" s="288"/>
      <c r="AP316" s="288"/>
      <c r="AQ316" s="288"/>
      <c r="AR316" s="288"/>
      <c r="AS316" s="288"/>
      <c r="AT316" s="288"/>
      <c r="AU316" s="288"/>
      <c r="AV316" s="288"/>
      <c r="AW316" s="288"/>
    </row>
    <row r="317" spans="1:49">
      <c r="A317" s="288"/>
      <c r="B317" s="291"/>
      <c r="C317" s="288"/>
      <c r="D317" s="291"/>
      <c r="E317" s="290"/>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88"/>
      <c r="AB317" s="288"/>
      <c r="AC317" s="288"/>
      <c r="AD317" s="288"/>
      <c r="AE317" s="288"/>
      <c r="AF317" s="288"/>
      <c r="AG317" s="288"/>
      <c r="AH317" s="288"/>
      <c r="AI317" s="288"/>
      <c r="AJ317" s="288"/>
      <c r="AK317" s="288"/>
      <c r="AL317" s="288"/>
      <c r="AM317" s="288"/>
      <c r="AN317" s="288"/>
      <c r="AO317" s="288"/>
      <c r="AP317" s="288"/>
      <c r="AQ317" s="288"/>
      <c r="AR317" s="288"/>
      <c r="AS317" s="288"/>
      <c r="AT317" s="288"/>
      <c r="AU317" s="288"/>
      <c r="AV317" s="288"/>
      <c r="AW317" s="288"/>
    </row>
    <row r="318" spans="1:49">
      <c r="A318" s="288"/>
      <c r="B318" s="291"/>
      <c r="C318" s="288"/>
      <c r="D318" s="291"/>
      <c r="E318" s="290"/>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88"/>
      <c r="AB318" s="288"/>
      <c r="AC318" s="288"/>
      <c r="AD318" s="288"/>
      <c r="AE318" s="288"/>
      <c r="AF318" s="288"/>
      <c r="AG318" s="288"/>
      <c r="AH318" s="288"/>
      <c r="AI318" s="288"/>
      <c r="AJ318" s="288"/>
      <c r="AK318" s="288"/>
      <c r="AL318" s="288"/>
      <c r="AM318" s="288"/>
      <c r="AN318" s="288"/>
      <c r="AO318" s="288"/>
      <c r="AP318" s="288"/>
      <c r="AQ318" s="288"/>
      <c r="AR318" s="288"/>
      <c r="AS318" s="288"/>
      <c r="AT318" s="288"/>
      <c r="AU318" s="288"/>
      <c r="AV318" s="288"/>
      <c r="AW318" s="288"/>
    </row>
    <row r="319" spans="1:49">
      <c r="A319" s="288"/>
      <c r="B319" s="291"/>
      <c r="C319" s="288"/>
      <c r="D319" s="291"/>
      <c r="E319" s="290"/>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row>
    <row r="320" spans="1:49">
      <c r="A320" s="288"/>
      <c r="B320" s="291"/>
      <c r="C320" s="288"/>
      <c r="D320" s="291"/>
      <c r="E320" s="290"/>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88"/>
      <c r="AB320" s="288"/>
      <c r="AC320" s="288"/>
      <c r="AD320" s="288"/>
      <c r="AE320" s="288"/>
      <c r="AF320" s="288"/>
      <c r="AG320" s="288"/>
      <c r="AH320" s="288"/>
      <c r="AI320" s="288"/>
      <c r="AJ320" s="288"/>
      <c r="AK320" s="288"/>
      <c r="AL320" s="288"/>
      <c r="AM320" s="288"/>
      <c r="AN320" s="288"/>
      <c r="AO320" s="288"/>
      <c r="AP320" s="288"/>
      <c r="AQ320" s="288"/>
      <c r="AR320" s="288"/>
      <c r="AS320" s="288"/>
      <c r="AT320" s="288"/>
      <c r="AU320" s="288"/>
      <c r="AV320" s="288"/>
      <c r="AW320" s="288"/>
    </row>
    <row r="321" spans="1:49">
      <c r="A321" s="288"/>
      <c r="B321" s="291"/>
      <c r="C321" s="288"/>
      <c r="D321" s="291"/>
      <c r="E321" s="290"/>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88"/>
      <c r="AB321" s="288"/>
      <c r="AC321" s="288"/>
      <c r="AD321" s="288"/>
      <c r="AE321" s="288"/>
      <c r="AF321" s="288"/>
      <c r="AG321" s="288"/>
      <c r="AH321" s="288"/>
      <c r="AI321" s="288"/>
      <c r="AJ321" s="288"/>
      <c r="AK321" s="288"/>
      <c r="AL321" s="288"/>
      <c r="AM321" s="288"/>
      <c r="AN321" s="288"/>
      <c r="AO321" s="288"/>
      <c r="AP321" s="288"/>
      <c r="AQ321" s="288"/>
      <c r="AR321" s="288"/>
      <c r="AS321" s="288"/>
      <c r="AT321" s="288"/>
      <c r="AU321" s="288"/>
      <c r="AV321" s="288"/>
      <c r="AW321" s="288"/>
    </row>
    <row r="322" spans="1:49">
      <c r="A322" s="288"/>
      <c r="B322" s="291"/>
      <c r="C322" s="288"/>
      <c r="D322" s="291"/>
      <c r="E322" s="290"/>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88"/>
      <c r="AB322" s="288"/>
      <c r="AC322" s="288"/>
      <c r="AD322" s="288"/>
      <c r="AE322" s="288"/>
      <c r="AF322" s="288"/>
      <c r="AG322" s="288"/>
      <c r="AH322" s="288"/>
      <c r="AI322" s="288"/>
      <c r="AJ322" s="288"/>
      <c r="AK322" s="288"/>
      <c r="AL322" s="288"/>
      <c r="AM322" s="288"/>
      <c r="AN322" s="288"/>
      <c r="AO322" s="288"/>
      <c r="AP322" s="288"/>
      <c r="AQ322" s="288"/>
      <c r="AR322" s="288"/>
      <c r="AS322" s="288"/>
      <c r="AT322" s="288"/>
      <c r="AU322" s="288"/>
      <c r="AV322" s="288"/>
      <c r="AW322" s="288"/>
    </row>
    <row r="323" spans="1:49">
      <c r="A323" s="288"/>
      <c r="B323" s="291"/>
      <c r="C323" s="288"/>
      <c r="D323" s="291"/>
      <c r="E323" s="290"/>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88"/>
      <c r="AB323" s="288"/>
      <c r="AC323" s="288"/>
      <c r="AD323" s="288"/>
      <c r="AE323" s="288"/>
      <c r="AF323" s="288"/>
      <c r="AG323" s="288"/>
      <c r="AH323" s="288"/>
      <c r="AI323" s="288"/>
      <c r="AJ323" s="288"/>
      <c r="AK323" s="288"/>
      <c r="AL323" s="288"/>
      <c r="AM323" s="288"/>
      <c r="AN323" s="288"/>
      <c r="AO323" s="288"/>
      <c r="AP323" s="288"/>
      <c r="AQ323" s="288"/>
      <c r="AR323" s="288"/>
      <c r="AS323" s="288"/>
      <c r="AT323" s="288"/>
      <c r="AU323" s="288"/>
      <c r="AV323" s="288"/>
      <c r="AW323" s="288"/>
    </row>
    <row r="324" spans="1:49">
      <c r="A324" s="288"/>
      <c r="B324" s="291"/>
      <c r="C324" s="288"/>
      <c r="D324" s="291"/>
      <c r="E324" s="290"/>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88"/>
      <c r="AB324" s="288"/>
      <c r="AC324" s="288"/>
      <c r="AD324" s="288"/>
      <c r="AE324" s="288"/>
      <c r="AF324" s="288"/>
      <c r="AG324" s="288"/>
      <c r="AH324" s="288"/>
      <c r="AI324" s="288"/>
      <c r="AJ324" s="288"/>
      <c r="AK324" s="288"/>
      <c r="AL324" s="288"/>
      <c r="AM324" s="288"/>
      <c r="AN324" s="288"/>
      <c r="AO324" s="288"/>
      <c r="AP324" s="288"/>
      <c r="AQ324" s="288"/>
      <c r="AR324" s="288"/>
      <c r="AS324" s="288"/>
      <c r="AT324" s="288"/>
      <c r="AU324" s="288"/>
      <c r="AV324" s="288"/>
      <c r="AW324" s="288"/>
    </row>
    <row r="325" spans="1:49">
      <c r="A325" s="288"/>
      <c r="B325" s="291"/>
      <c r="C325" s="288"/>
      <c r="D325" s="291"/>
      <c r="E325" s="290"/>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88"/>
      <c r="AB325" s="288"/>
      <c r="AC325" s="288"/>
      <c r="AD325" s="288"/>
      <c r="AE325" s="288"/>
      <c r="AF325" s="288"/>
      <c r="AG325" s="288"/>
      <c r="AH325" s="288"/>
      <c r="AI325" s="288"/>
      <c r="AJ325" s="288"/>
      <c r="AK325" s="288"/>
      <c r="AL325" s="288"/>
      <c r="AM325" s="288"/>
      <c r="AN325" s="288"/>
      <c r="AO325" s="288"/>
      <c r="AP325" s="288"/>
      <c r="AQ325" s="288"/>
      <c r="AR325" s="288"/>
      <c r="AS325" s="288"/>
      <c r="AT325" s="288"/>
      <c r="AU325" s="288"/>
      <c r="AV325" s="288"/>
      <c r="AW325" s="288"/>
    </row>
    <row r="326" spans="1:49">
      <c r="A326" s="288"/>
      <c r="B326" s="291"/>
      <c r="C326" s="288"/>
      <c r="D326" s="291"/>
      <c r="E326" s="290"/>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88"/>
      <c r="AB326" s="288"/>
      <c r="AC326" s="288"/>
      <c r="AD326" s="288"/>
      <c r="AE326" s="288"/>
      <c r="AF326" s="288"/>
      <c r="AG326" s="288"/>
      <c r="AH326" s="288"/>
      <c r="AI326" s="288"/>
      <c r="AJ326" s="288"/>
      <c r="AK326" s="288"/>
      <c r="AL326" s="288"/>
      <c r="AM326" s="288"/>
      <c r="AN326" s="288"/>
      <c r="AO326" s="288"/>
      <c r="AP326" s="288"/>
      <c r="AQ326" s="288"/>
      <c r="AR326" s="288"/>
      <c r="AS326" s="288"/>
      <c r="AT326" s="288"/>
      <c r="AU326" s="288"/>
      <c r="AV326" s="288"/>
      <c r="AW326" s="288"/>
    </row>
    <row r="327" spans="1:49">
      <c r="A327" s="288"/>
      <c r="B327" s="291"/>
      <c r="C327" s="288"/>
      <c r="D327" s="291"/>
      <c r="E327" s="290"/>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88"/>
      <c r="AB327" s="288"/>
      <c r="AC327" s="288"/>
      <c r="AD327" s="288"/>
      <c r="AE327" s="288"/>
      <c r="AF327" s="288"/>
      <c r="AG327" s="288"/>
      <c r="AH327" s="288"/>
      <c r="AI327" s="288"/>
      <c r="AJ327" s="288"/>
      <c r="AK327" s="288"/>
      <c r="AL327" s="288"/>
      <c r="AM327" s="288"/>
      <c r="AN327" s="288"/>
      <c r="AO327" s="288"/>
      <c r="AP327" s="288"/>
      <c r="AQ327" s="288"/>
      <c r="AR327" s="288"/>
      <c r="AS327" s="288"/>
      <c r="AT327" s="288"/>
      <c r="AU327" s="288"/>
      <c r="AV327" s="288"/>
      <c r="AW327" s="288"/>
    </row>
    <row r="328" spans="1:49">
      <c r="A328" s="288"/>
      <c r="B328" s="291"/>
      <c r="C328" s="288"/>
      <c r="D328" s="291"/>
      <c r="E328" s="290"/>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88"/>
      <c r="AB328" s="288"/>
      <c r="AC328" s="288"/>
      <c r="AD328" s="288"/>
      <c r="AE328" s="288"/>
      <c r="AF328" s="288"/>
      <c r="AG328" s="288"/>
      <c r="AH328" s="288"/>
      <c r="AI328" s="288"/>
      <c r="AJ328" s="288"/>
      <c r="AK328" s="288"/>
      <c r="AL328" s="288"/>
      <c r="AM328" s="288"/>
      <c r="AN328" s="288"/>
      <c r="AO328" s="288"/>
      <c r="AP328" s="288"/>
      <c r="AQ328" s="288"/>
      <c r="AR328" s="288"/>
      <c r="AS328" s="288"/>
      <c r="AT328" s="288"/>
      <c r="AU328" s="288"/>
      <c r="AV328" s="288"/>
      <c r="AW328" s="288"/>
    </row>
    <row r="329" spans="1:49">
      <c r="A329" s="288"/>
      <c r="B329" s="291"/>
      <c r="C329" s="288"/>
      <c r="D329" s="291"/>
      <c r="E329" s="290"/>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88"/>
      <c r="AB329" s="288"/>
      <c r="AC329" s="288"/>
      <c r="AD329" s="288"/>
      <c r="AE329" s="288"/>
      <c r="AF329" s="288"/>
      <c r="AG329" s="288"/>
      <c r="AH329" s="288"/>
      <c r="AI329" s="288"/>
      <c r="AJ329" s="288"/>
      <c r="AK329" s="288"/>
      <c r="AL329" s="288"/>
      <c r="AM329" s="288"/>
      <c r="AN329" s="288"/>
      <c r="AO329" s="288"/>
      <c r="AP329" s="288"/>
      <c r="AQ329" s="288"/>
      <c r="AR329" s="288"/>
      <c r="AS329" s="288"/>
      <c r="AT329" s="288"/>
      <c r="AU329" s="288"/>
      <c r="AV329" s="288"/>
      <c r="AW329" s="288"/>
    </row>
    <row r="330" spans="1:49">
      <c r="A330" s="288"/>
      <c r="B330" s="291"/>
      <c r="C330" s="288"/>
      <c r="D330" s="291"/>
      <c r="E330" s="290"/>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88"/>
      <c r="AB330" s="288"/>
      <c r="AC330" s="288"/>
      <c r="AD330" s="288"/>
      <c r="AE330" s="288"/>
      <c r="AF330" s="288"/>
      <c r="AG330" s="288"/>
      <c r="AH330" s="288"/>
      <c r="AI330" s="288"/>
      <c r="AJ330" s="288"/>
      <c r="AK330" s="288"/>
      <c r="AL330" s="288"/>
      <c r="AM330" s="288"/>
      <c r="AN330" s="288"/>
      <c r="AO330" s="288"/>
      <c r="AP330" s="288"/>
      <c r="AQ330" s="288"/>
      <c r="AR330" s="288"/>
      <c r="AS330" s="288"/>
      <c r="AT330" s="288"/>
      <c r="AU330" s="288"/>
      <c r="AV330" s="288"/>
      <c r="AW330" s="288"/>
    </row>
    <row r="331" spans="1:49">
      <c r="A331" s="288"/>
      <c r="B331" s="291"/>
      <c r="C331" s="288"/>
      <c r="D331" s="291"/>
      <c r="E331" s="290"/>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88"/>
      <c r="AB331" s="288"/>
      <c r="AC331" s="288"/>
      <c r="AD331" s="288"/>
      <c r="AE331" s="288"/>
      <c r="AF331" s="288"/>
      <c r="AG331" s="288"/>
      <c r="AH331" s="288"/>
      <c r="AI331" s="288"/>
      <c r="AJ331" s="288"/>
      <c r="AK331" s="288"/>
      <c r="AL331" s="288"/>
      <c r="AM331" s="288"/>
      <c r="AN331" s="288"/>
      <c r="AO331" s="288"/>
      <c r="AP331" s="288"/>
      <c r="AQ331" s="288"/>
      <c r="AR331" s="288"/>
      <c r="AS331" s="288"/>
      <c r="AT331" s="288"/>
      <c r="AU331" s="288"/>
      <c r="AV331" s="288"/>
      <c r="AW331" s="288"/>
    </row>
    <row r="332" spans="1:49">
      <c r="A332" s="288"/>
      <c r="B332" s="291"/>
      <c r="C332" s="288"/>
      <c r="D332" s="291"/>
      <c r="E332" s="290"/>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88"/>
      <c r="AB332" s="288"/>
      <c r="AC332" s="288"/>
      <c r="AD332" s="288"/>
      <c r="AE332" s="288"/>
      <c r="AF332" s="288"/>
      <c r="AG332" s="288"/>
      <c r="AH332" s="288"/>
      <c r="AI332" s="288"/>
      <c r="AJ332" s="288"/>
      <c r="AK332" s="288"/>
      <c r="AL332" s="288"/>
      <c r="AM332" s="288"/>
      <c r="AN332" s="288"/>
      <c r="AO332" s="288"/>
      <c r="AP332" s="288"/>
      <c r="AQ332" s="288"/>
      <c r="AR332" s="288"/>
      <c r="AS332" s="288"/>
      <c r="AT332" s="288"/>
      <c r="AU332" s="288"/>
      <c r="AV332" s="288"/>
      <c r="AW332" s="288"/>
    </row>
    <row r="333" spans="1:49">
      <c r="A333" s="288"/>
      <c r="B333" s="291"/>
      <c r="C333" s="288"/>
      <c r="D333" s="291"/>
      <c r="E333" s="290"/>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88"/>
      <c r="AB333" s="288"/>
      <c r="AC333" s="288"/>
      <c r="AD333" s="288"/>
      <c r="AE333" s="288"/>
      <c r="AF333" s="288"/>
      <c r="AG333" s="288"/>
      <c r="AH333" s="288"/>
      <c r="AI333" s="288"/>
      <c r="AJ333" s="288"/>
      <c r="AK333" s="288"/>
      <c r="AL333" s="288"/>
      <c r="AM333" s="288"/>
      <c r="AN333" s="288"/>
      <c r="AO333" s="288"/>
      <c r="AP333" s="288"/>
      <c r="AQ333" s="288"/>
      <c r="AR333" s="288"/>
      <c r="AS333" s="288"/>
      <c r="AT333" s="288"/>
      <c r="AU333" s="288"/>
      <c r="AV333" s="288"/>
      <c r="AW333" s="288"/>
    </row>
    <row r="334" spans="1:49">
      <c r="A334" s="288"/>
      <c r="B334" s="291"/>
      <c r="C334" s="288"/>
      <c r="D334" s="291"/>
      <c r="E334" s="290"/>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88"/>
      <c r="AB334" s="288"/>
      <c r="AC334" s="288"/>
      <c r="AD334" s="288"/>
      <c r="AE334" s="288"/>
      <c r="AF334" s="288"/>
      <c r="AG334" s="288"/>
      <c r="AH334" s="288"/>
      <c r="AI334" s="288"/>
      <c r="AJ334" s="288"/>
      <c r="AK334" s="288"/>
      <c r="AL334" s="288"/>
      <c r="AM334" s="288"/>
      <c r="AN334" s="288"/>
      <c r="AO334" s="288"/>
      <c r="AP334" s="288"/>
      <c r="AQ334" s="288"/>
      <c r="AR334" s="288"/>
      <c r="AS334" s="288"/>
      <c r="AT334" s="288"/>
      <c r="AU334" s="288"/>
      <c r="AV334" s="288"/>
      <c r="AW334" s="288"/>
    </row>
    <row r="335" spans="1:49">
      <c r="A335" s="288"/>
      <c r="B335" s="291"/>
      <c r="C335" s="288"/>
      <c r="D335" s="291"/>
      <c r="E335" s="290"/>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88"/>
      <c r="AB335" s="288"/>
      <c r="AC335" s="288"/>
      <c r="AD335" s="288"/>
      <c r="AE335" s="288"/>
      <c r="AF335" s="288"/>
      <c r="AG335" s="288"/>
      <c r="AH335" s="288"/>
      <c r="AI335" s="288"/>
      <c r="AJ335" s="288"/>
      <c r="AK335" s="288"/>
      <c r="AL335" s="288"/>
      <c r="AM335" s="288"/>
      <c r="AN335" s="288"/>
      <c r="AO335" s="288"/>
      <c r="AP335" s="288"/>
      <c r="AQ335" s="288"/>
      <c r="AR335" s="288"/>
      <c r="AS335" s="288"/>
      <c r="AT335" s="288"/>
      <c r="AU335" s="288"/>
      <c r="AV335" s="288"/>
      <c r="AW335" s="288"/>
    </row>
    <row r="336" spans="1:49">
      <c r="A336" s="288"/>
      <c r="B336" s="291"/>
      <c r="C336" s="288"/>
      <c r="D336" s="291"/>
      <c r="E336" s="290"/>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88"/>
      <c r="AB336" s="288"/>
      <c r="AC336" s="288"/>
      <c r="AD336" s="288"/>
      <c r="AE336" s="288"/>
      <c r="AF336" s="288"/>
      <c r="AG336" s="288"/>
      <c r="AH336" s="288"/>
      <c r="AI336" s="288"/>
      <c r="AJ336" s="288"/>
      <c r="AK336" s="288"/>
      <c r="AL336" s="288"/>
      <c r="AM336" s="288"/>
      <c r="AN336" s="288"/>
      <c r="AO336" s="288"/>
      <c r="AP336" s="288"/>
      <c r="AQ336" s="288"/>
      <c r="AR336" s="288"/>
      <c r="AS336" s="288"/>
      <c r="AT336" s="288"/>
      <c r="AU336" s="288"/>
      <c r="AV336" s="288"/>
      <c r="AW336" s="288"/>
    </row>
    <row r="337" spans="1:49">
      <c r="A337" s="288"/>
      <c r="B337" s="291"/>
      <c r="C337" s="288"/>
      <c r="D337" s="291"/>
      <c r="E337" s="290"/>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88"/>
      <c r="AB337" s="288"/>
      <c r="AC337" s="288"/>
      <c r="AD337" s="288"/>
      <c r="AE337" s="288"/>
      <c r="AF337" s="288"/>
      <c r="AG337" s="288"/>
      <c r="AH337" s="288"/>
      <c r="AI337" s="288"/>
      <c r="AJ337" s="288"/>
      <c r="AK337" s="288"/>
      <c r="AL337" s="288"/>
      <c r="AM337" s="288"/>
      <c r="AN337" s="288"/>
      <c r="AO337" s="288"/>
      <c r="AP337" s="288"/>
      <c r="AQ337" s="288"/>
      <c r="AR337" s="288"/>
      <c r="AS337" s="288"/>
      <c r="AT337" s="288"/>
      <c r="AU337" s="288"/>
      <c r="AV337" s="288"/>
      <c r="AW337" s="288"/>
    </row>
    <row r="338" spans="1:49">
      <c r="A338" s="288"/>
      <c r="B338" s="291"/>
      <c r="C338" s="288"/>
      <c r="D338" s="291"/>
      <c r="E338" s="290"/>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row>
    <row r="339" spans="1:49">
      <c r="A339" s="288"/>
      <c r="B339" s="291"/>
      <c r="C339" s="288"/>
      <c r="D339" s="291"/>
      <c r="E339" s="290"/>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88"/>
      <c r="AB339" s="288"/>
      <c r="AC339" s="288"/>
      <c r="AD339" s="288"/>
      <c r="AE339" s="288"/>
      <c r="AF339" s="288"/>
      <c r="AG339" s="288"/>
      <c r="AH339" s="288"/>
      <c r="AI339" s="288"/>
      <c r="AJ339" s="288"/>
      <c r="AK339" s="288"/>
      <c r="AL339" s="288"/>
      <c r="AM339" s="288"/>
      <c r="AN339" s="288"/>
      <c r="AO339" s="288"/>
      <c r="AP339" s="288"/>
      <c r="AQ339" s="288"/>
      <c r="AR339" s="288"/>
      <c r="AS339" s="288"/>
      <c r="AT339" s="288"/>
      <c r="AU339" s="288"/>
      <c r="AV339" s="288"/>
      <c r="AW339" s="288"/>
    </row>
    <row r="340" spans="1:49">
      <c r="A340" s="288"/>
      <c r="B340" s="291"/>
      <c r="C340" s="288"/>
      <c r="D340" s="291"/>
      <c r="E340" s="290"/>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c r="AC340" s="288"/>
      <c r="AD340" s="288"/>
      <c r="AE340" s="288"/>
      <c r="AF340" s="288"/>
      <c r="AG340" s="288"/>
      <c r="AH340" s="288"/>
      <c r="AI340" s="288"/>
      <c r="AJ340" s="288"/>
      <c r="AK340" s="288"/>
      <c r="AL340" s="288"/>
      <c r="AM340" s="288"/>
      <c r="AN340" s="288"/>
      <c r="AO340" s="288"/>
      <c r="AP340" s="288"/>
      <c r="AQ340" s="288"/>
      <c r="AR340" s="288"/>
      <c r="AS340" s="288"/>
      <c r="AT340" s="288"/>
      <c r="AU340" s="288"/>
      <c r="AV340" s="288"/>
      <c r="AW340" s="288"/>
    </row>
    <row r="341" spans="1:49">
      <c r="A341" s="288"/>
      <c r="B341" s="291"/>
      <c r="C341" s="288"/>
      <c r="D341" s="291"/>
      <c r="E341" s="290"/>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88"/>
      <c r="AB341" s="288"/>
      <c r="AC341" s="288"/>
      <c r="AD341" s="288"/>
      <c r="AE341" s="288"/>
      <c r="AF341" s="288"/>
      <c r="AG341" s="288"/>
      <c r="AH341" s="288"/>
      <c r="AI341" s="288"/>
      <c r="AJ341" s="288"/>
      <c r="AK341" s="288"/>
      <c r="AL341" s="288"/>
      <c r="AM341" s="288"/>
      <c r="AN341" s="288"/>
      <c r="AO341" s="288"/>
      <c r="AP341" s="288"/>
      <c r="AQ341" s="288"/>
      <c r="AR341" s="288"/>
      <c r="AS341" s="288"/>
      <c r="AT341" s="288"/>
      <c r="AU341" s="288"/>
      <c r="AV341" s="288"/>
      <c r="AW341" s="288"/>
    </row>
    <row r="342" spans="1:49">
      <c r="A342" s="288"/>
      <c r="B342" s="291"/>
      <c r="C342" s="288"/>
      <c r="D342" s="291"/>
      <c r="E342" s="290"/>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88"/>
      <c r="AB342" s="288"/>
      <c r="AC342" s="288"/>
      <c r="AD342" s="288"/>
      <c r="AE342" s="288"/>
      <c r="AF342" s="288"/>
      <c r="AG342" s="288"/>
      <c r="AH342" s="288"/>
      <c r="AI342" s="288"/>
      <c r="AJ342" s="288"/>
      <c r="AK342" s="288"/>
      <c r="AL342" s="288"/>
      <c r="AM342" s="288"/>
      <c r="AN342" s="288"/>
      <c r="AO342" s="288"/>
      <c r="AP342" s="288"/>
      <c r="AQ342" s="288"/>
      <c r="AR342" s="288"/>
      <c r="AS342" s="288"/>
      <c r="AT342" s="288"/>
      <c r="AU342" s="288"/>
      <c r="AV342" s="288"/>
      <c r="AW342" s="288"/>
    </row>
    <row r="343" spans="1:49">
      <c r="A343" s="288"/>
      <c r="B343" s="291"/>
      <c r="C343" s="288"/>
      <c r="D343" s="291"/>
      <c r="E343" s="290"/>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88"/>
      <c r="AB343" s="288"/>
      <c r="AC343" s="288"/>
      <c r="AD343" s="288"/>
      <c r="AE343" s="288"/>
      <c r="AF343" s="288"/>
      <c r="AG343" s="288"/>
      <c r="AH343" s="288"/>
      <c r="AI343" s="288"/>
      <c r="AJ343" s="288"/>
      <c r="AK343" s="288"/>
      <c r="AL343" s="288"/>
      <c r="AM343" s="288"/>
      <c r="AN343" s="288"/>
      <c r="AO343" s="288"/>
      <c r="AP343" s="288"/>
      <c r="AQ343" s="288"/>
      <c r="AR343" s="288"/>
      <c r="AS343" s="288"/>
      <c r="AT343" s="288"/>
      <c r="AU343" s="288"/>
      <c r="AV343" s="288"/>
      <c r="AW343" s="288"/>
    </row>
    <row r="344" spans="1:49">
      <c r="A344" s="288"/>
      <c r="B344" s="291"/>
      <c r="C344" s="288"/>
      <c r="D344" s="291"/>
      <c r="E344" s="290"/>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88"/>
      <c r="AB344" s="288"/>
      <c r="AC344" s="288"/>
      <c r="AD344" s="288"/>
      <c r="AE344" s="288"/>
      <c r="AF344" s="288"/>
      <c r="AG344" s="288"/>
      <c r="AH344" s="288"/>
      <c r="AI344" s="288"/>
      <c r="AJ344" s="288"/>
      <c r="AK344" s="288"/>
      <c r="AL344" s="288"/>
      <c r="AM344" s="288"/>
      <c r="AN344" s="288"/>
      <c r="AO344" s="288"/>
      <c r="AP344" s="288"/>
      <c r="AQ344" s="288"/>
      <c r="AR344" s="288"/>
      <c r="AS344" s="288"/>
      <c r="AT344" s="288"/>
      <c r="AU344" s="288"/>
      <c r="AV344" s="288"/>
      <c r="AW344" s="288"/>
    </row>
    <row r="345" spans="1:49">
      <c r="A345" s="288"/>
      <c r="B345" s="291"/>
      <c r="C345" s="288"/>
      <c r="D345" s="291"/>
      <c r="E345" s="290"/>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88"/>
      <c r="AB345" s="288"/>
      <c r="AC345" s="288"/>
      <c r="AD345" s="288"/>
      <c r="AE345" s="288"/>
      <c r="AF345" s="288"/>
      <c r="AG345" s="288"/>
      <c r="AH345" s="288"/>
      <c r="AI345" s="288"/>
      <c r="AJ345" s="288"/>
      <c r="AK345" s="288"/>
      <c r="AL345" s="288"/>
      <c r="AM345" s="288"/>
      <c r="AN345" s="288"/>
      <c r="AO345" s="288"/>
      <c r="AP345" s="288"/>
      <c r="AQ345" s="288"/>
      <c r="AR345" s="288"/>
      <c r="AS345" s="288"/>
      <c r="AT345" s="288"/>
      <c r="AU345" s="288"/>
      <c r="AV345" s="288"/>
      <c r="AW345" s="288"/>
    </row>
    <row r="346" spans="1:49">
      <c r="A346" s="288"/>
      <c r="B346" s="291"/>
      <c r="C346" s="288"/>
      <c r="D346" s="291"/>
      <c r="E346" s="290"/>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88"/>
      <c r="AB346" s="288"/>
      <c r="AC346" s="288"/>
      <c r="AD346" s="288"/>
      <c r="AE346" s="288"/>
      <c r="AF346" s="288"/>
      <c r="AG346" s="288"/>
      <c r="AH346" s="288"/>
      <c r="AI346" s="288"/>
      <c r="AJ346" s="288"/>
      <c r="AK346" s="288"/>
      <c r="AL346" s="288"/>
      <c r="AM346" s="288"/>
      <c r="AN346" s="288"/>
      <c r="AO346" s="288"/>
      <c r="AP346" s="288"/>
      <c r="AQ346" s="288"/>
      <c r="AR346" s="288"/>
      <c r="AS346" s="288"/>
      <c r="AT346" s="288"/>
      <c r="AU346" s="288"/>
      <c r="AV346" s="288"/>
      <c r="AW346" s="288"/>
    </row>
    <row r="347" spans="1:49">
      <c r="A347" s="288"/>
      <c r="B347" s="291"/>
      <c r="C347" s="288"/>
      <c r="D347" s="291"/>
      <c r="E347" s="290"/>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88"/>
      <c r="AB347" s="288"/>
      <c r="AC347" s="288"/>
      <c r="AD347" s="288"/>
      <c r="AE347" s="288"/>
      <c r="AF347" s="288"/>
      <c r="AG347" s="288"/>
      <c r="AH347" s="288"/>
      <c r="AI347" s="288"/>
      <c r="AJ347" s="288"/>
      <c r="AK347" s="288"/>
      <c r="AL347" s="288"/>
      <c r="AM347" s="288"/>
      <c r="AN347" s="288"/>
      <c r="AO347" s="288"/>
      <c r="AP347" s="288"/>
      <c r="AQ347" s="288"/>
      <c r="AR347" s="288"/>
      <c r="AS347" s="288"/>
      <c r="AT347" s="288"/>
      <c r="AU347" s="288"/>
      <c r="AV347" s="288"/>
      <c r="AW347" s="288"/>
    </row>
    <row r="348" spans="1:49">
      <c r="A348" s="288"/>
      <c r="B348" s="291"/>
      <c r="C348" s="288"/>
      <c r="D348" s="291"/>
      <c r="E348" s="290"/>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88"/>
      <c r="AB348" s="288"/>
      <c r="AC348" s="288"/>
      <c r="AD348" s="288"/>
      <c r="AE348" s="288"/>
      <c r="AF348" s="288"/>
      <c r="AG348" s="288"/>
      <c r="AH348" s="288"/>
      <c r="AI348" s="288"/>
      <c r="AJ348" s="288"/>
      <c r="AK348" s="288"/>
      <c r="AL348" s="288"/>
      <c r="AM348" s="288"/>
      <c r="AN348" s="288"/>
      <c r="AO348" s="288"/>
      <c r="AP348" s="288"/>
      <c r="AQ348" s="288"/>
      <c r="AR348" s="288"/>
      <c r="AS348" s="288"/>
      <c r="AT348" s="288"/>
      <c r="AU348" s="288"/>
      <c r="AV348" s="288"/>
      <c r="AW348" s="288"/>
    </row>
    <row r="349" spans="1:49">
      <c r="A349" s="288"/>
      <c r="B349" s="291"/>
      <c r="C349" s="288"/>
      <c r="D349" s="291"/>
      <c r="E349" s="290"/>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88"/>
      <c r="AB349" s="288"/>
      <c r="AC349" s="288"/>
      <c r="AD349" s="288"/>
      <c r="AE349" s="288"/>
      <c r="AF349" s="288"/>
      <c r="AG349" s="288"/>
      <c r="AH349" s="288"/>
      <c r="AI349" s="288"/>
      <c r="AJ349" s="288"/>
      <c r="AK349" s="288"/>
      <c r="AL349" s="288"/>
      <c r="AM349" s="288"/>
      <c r="AN349" s="288"/>
      <c r="AO349" s="288"/>
      <c r="AP349" s="288"/>
      <c r="AQ349" s="288"/>
      <c r="AR349" s="288"/>
      <c r="AS349" s="288"/>
      <c r="AT349" s="288"/>
      <c r="AU349" s="288"/>
      <c r="AV349" s="288"/>
      <c r="AW349" s="288"/>
    </row>
    <row r="350" spans="1:49">
      <c r="A350" s="288"/>
      <c r="B350" s="291"/>
      <c r="C350" s="288"/>
      <c r="D350" s="291"/>
      <c r="E350" s="290"/>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88"/>
      <c r="AB350" s="288"/>
      <c r="AC350" s="288"/>
      <c r="AD350" s="288"/>
      <c r="AE350" s="288"/>
      <c r="AF350" s="288"/>
      <c r="AG350" s="288"/>
      <c r="AH350" s="288"/>
      <c r="AI350" s="288"/>
      <c r="AJ350" s="288"/>
      <c r="AK350" s="288"/>
      <c r="AL350" s="288"/>
      <c r="AM350" s="288"/>
      <c r="AN350" s="288"/>
      <c r="AO350" s="288"/>
      <c r="AP350" s="288"/>
      <c r="AQ350" s="288"/>
      <c r="AR350" s="288"/>
      <c r="AS350" s="288"/>
      <c r="AT350" s="288"/>
      <c r="AU350" s="288"/>
      <c r="AV350" s="288"/>
      <c r="AW350" s="288"/>
    </row>
    <row r="351" spans="1:49">
      <c r="A351" s="288"/>
      <c r="B351" s="291"/>
      <c r="C351" s="288"/>
      <c r="D351" s="291"/>
      <c r="E351" s="290"/>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88"/>
      <c r="AB351" s="288"/>
      <c r="AC351" s="288"/>
      <c r="AD351" s="288"/>
      <c r="AE351" s="288"/>
      <c r="AF351" s="288"/>
      <c r="AG351" s="288"/>
      <c r="AH351" s="288"/>
      <c r="AI351" s="288"/>
      <c r="AJ351" s="288"/>
      <c r="AK351" s="288"/>
      <c r="AL351" s="288"/>
      <c r="AM351" s="288"/>
      <c r="AN351" s="288"/>
      <c r="AO351" s="288"/>
      <c r="AP351" s="288"/>
      <c r="AQ351" s="288"/>
      <c r="AR351" s="288"/>
      <c r="AS351" s="288"/>
      <c r="AT351" s="288"/>
      <c r="AU351" s="288"/>
      <c r="AV351" s="288"/>
      <c r="AW351" s="288"/>
    </row>
    <row r="352" spans="1:49">
      <c r="A352" s="288"/>
      <c r="B352" s="291"/>
      <c r="C352" s="288"/>
      <c r="D352" s="291"/>
      <c r="E352" s="290"/>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88"/>
      <c r="AB352" s="288"/>
      <c r="AC352" s="288"/>
      <c r="AD352" s="288"/>
      <c r="AE352" s="288"/>
      <c r="AF352" s="288"/>
      <c r="AG352" s="288"/>
      <c r="AH352" s="288"/>
      <c r="AI352" s="288"/>
      <c r="AJ352" s="288"/>
      <c r="AK352" s="288"/>
      <c r="AL352" s="288"/>
      <c r="AM352" s="288"/>
      <c r="AN352" s="288"/>
      <c r="AO352" s="288"/>
      <c r="AP352" s="288"/>
      <c r="AQ352" s="288"/>
      <c r="AR352" s="288"/>
      <c r="AS352" s="288"/>
      <c r="AT352" s="288"/>
      <c r="AU352" s="288"/>
      <c r="AV352" s="288"/>
      <c r="AW352" s="288"/>
    </row>
    <row r="353" spans="1:49">
      <c r="A353" s="288"/>
      <c r="B353" s="291"/>
      <c r="C353" s="288"/>
      <c r="D353" s="291"/>
      <c r="E353" s="290"/>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88"/>
      <c r="AB353" s="288"/>
      <c r="AC353" s="288"/>
      <c r="AD353" s="288"/>
      <c r="AE353" s="288"/>
      <c r="AF353" s="288"/>
      <c r="AG353" s="288"/>
      <c r="AH353" s="288"/>
      <c r="AI353" s="288"/>
      <c r="AJ353" s="288"/>
      <c r="AK353" s="288"/>
      <c r="AL353" s="288"/>
      <c r="AM353" s="288"/>
      <c r="AN353" s="288"/>
      <c r="AO353" s="288"/>
      <c r="AP353" s="288"/>
      <c r="AQ353" s="288"/>
      <c r="AR353" s="288"/>
      <c r="AS353" s="288"/>
      <c r="AT353" s="288"/>
      <c r="AU353" s="288"/>
      <c r="AV353" s="288"/>
      <c r="AW353" s="288"/>
    </row>
    <row r="354" spans="1:49">
      <c r="A354" s="288"/>
      <c r="B354" s="291"/>
      <c r="C354" s="288"/>
      <c r="D354" s="291"/>
      <c r="E354" s="290"/>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88"/>
      <c r="AB354" s="288"/>
      <c r="AC354" s="288"/>
      <c r="AD354" s="288"/>
      <c r="AE354" s="288"/>
      <c r="AF354" s="288"/>
      <c r="AG354" s="288"/>
      <c r="AH354" s="288"/>
      <c r="AI354" s="288"/>
      <c r="AJ354" s="288"/>
      <c r="AK354" s="288"/>
      <c r="AL354" s="288"/>
      <c r="AM354" s="288"/>
      <c r="AN354" s="288"/>
      <c r="AO354" s="288"/>
      <c r="AP354" s="288"/>
      <c r="AQ354" s="288"/>
      <c r="AR354" s="288"/>
      <c r="AS354" s="288"/>
      <c r="AT354" s="288"/>
      <c r="AU354" s="288"/>
      <c r="AV354" s="288"/>
      <c r="AW354" s="288"/>
    </row>
    <row r="355" spans="1:49">
      <c r="A355" s="288"/>
      <c r="B355" s="291"/>
      <c r="C355" s="288"/>
      <c r="D355" s="291"/>
      <c r="E355" s="290"/>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88"/>
      <c r="AB355" s="288"/>
      <c r="AC355" s="288"/>
      <c r="AD355" s="288"/>
      <c r="AE355" s="288"/>
      <c r="AF355" s="288"/>
      <c r="AG355" s="288"/>
      <c r="AH355" s="288"/>
      <c r="AI355" s="288"/>
      <c r="AJ355" s="288"/>
      <c r="AK355" s="288"/>
      <c r="AL355" s="288"/>
      <c r="AM355" s="288"/>
      <c r="AN355" s="288"/>
      <c r="AO355" s="288"/>
      <c r="AP355" s="288"/>
      <c r="AQ355" s="288"/>
      <c r="AR355" s="288"/>
      <c r="AS355" s="288"/>
      <c r="AT355" s="288"/>
      <c r="AU355" s="288"/>
      <c r="AV355" s="288"/>
      <c r="AW355" s="288"/>
    </row>
    <row r="356" spans="1:49">
      <c r="A356" s="288"/>
      <c r="B356" s="291"/>
      <c r="C356" s="288"/>
      <c r="D356" s="291"/>
      <c r="E356" s="290"/>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88"/>
      <c r="AB356" s="288"/>
      <c r="AC356" s="288"/>
      <c r="AD356" s="288"/>
      <c r="AE356" s="288"/>
      <c r="AF356" s="288"/>
      <c r="AG356" s="288"/>
      <c r="AH356" s="288"/>
      <c r="AI356" s="288"/>
      <c r="AJ356" s="288"/>
      <c r="AK356" s="288"/>
      <c r="AL356" s="288"/>
      <c r="AM356" s="288"/>
      <c r="AN356" s="288"/>
      <c r="AO356" s="288"/>
      <c r="AP356" s="288"/>
      <c r="AQ356" s="288"/>
      <c r="AR356" s="288"/>
      <c r="AS356" s="288"/>
      <c r="AT356" s="288"/>
      <c r="AU356" s="288"/>
      <c r="AV356" s="288"/>
      <c r="AW356" s="288"/>
    </row>
    <row r="357" spans="1:49">
      <c r="A357" s="288"/>
      <c r="B357" s="291"/>
      <c r="C357" s="288"/>
      <c r="D357" s="291"/>
      <c r="E357" s="290"/>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88"/>
      <c r="AB357" s="288"/>
      <c r="AC357" s="288"/>
      <c r="AD357" s="288"/>
      <c r="AE357" s="288"/>
      <c r="AF357" s="288"/>
      <c r="AG357" s="288"/>
      <c r="AH357" s="288"/>
      <c r="AI357" s="288"/>
      <c r="AJ357" s="288"/>
      <c r="AK357" s="288"/>
      <c r="AL357" s="288"/>
      <c r="AM357" s="288"/>
      <c r="AN357" s="288"/>
      <c r="AO357" s="288"/>
      <c r="AP357" s="288"/>
      <c r="AQ357" s="288"/>
      <c r="AR357" s="288"/>
      <c r="AS357" s="288"/>
      <c r="AT357" s="288"/>
      <c r="AU357" s="288"/>
      <c r="AV357" s="288"/>
      <c r="AW357" s="288"/>
    </row>
    <row r="358" spans="1:49">
      <c r="A358" s="288"/>
      <c r="B358" s="291"/>
      <c r="C358" s="288"/>
      <c r="D358" s="291"/>
      <c r="E358" s="290"/>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88"/>
      <c r="AB358" s="288"/>
      <c r="AC358" s="288"/>
      <c r="AD358" s="288"/>
      <c r="AE358" s="288"/>
      <c r="AF358" s="288"/>
      <c r="AG358" s="288"/>
      <c r="AH358" s="288"/>
      <c r="AI358" s="288"/>
      <c r="AJ358" s="288"/>
      <c r="AK358" s="288"/>
      <c r="AL358" s="288"/>
      <c r="AM358" s="288"/>
      <c r="AN358" s="288"/>
      <c r="AO358" s="288"/>
      <c r="AP358" s="288"/>
      <c r="AQ358" s="288"/>
      <c r="AR358" s="288"/>
      <c r="AS358" s="288"/>
      <c r="AT358" s="288"/>
      <c r="AU358" s="288"/>
      <c r="AV358" s="288"/>
      <c r="AW358" s="288"/>
    </row>
    <row r="359" spans="1:49">
      <c r="A359" s="288"/>
      <c r="B359" s="291"/>
      <c r="C359" s="288"/>
      <c r="D359" s="291"/>
      <c r="E359" s="290"/>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88"/>
      <c r="AB359" s="288"/>
      <c r="AC359" s="288"/>
      <c r="AD359" s="288"/>
      <c r="AE359" s="288"/>
      <c r="AF359" s="288"/>
      <c r="AG359" s="288"/>
      <c r="AH359" s="288"/>
      <c r="AI359" s="288"/>
      <c r="AJ359" s="288"/>
      <c r="AK359" s="288"/>
      <c r="AL359" s="288"/>
      <c r="AM359" s="288"/>
      <c r="AN359" s="288"/>
      <c r="AO359" s="288"/>
      <c r="AP359" s="288"/>
      <c r="AQ359" s="288"/>
      <c r="AR359" s="288"/>
      <c r="AS359" s="288"/>
      <c r="AT359" s="288"/>
      <c r="AU359" s="288"/>
      <c r="AV359" s="288"/>
      <c r="AW359" s="288"/>
    </row>
    <row r="360" spans="1:49">
      <c r="A360" s="288"/>
      <c r="B360" s="291"/>
      <c r="C360" s="288"/>
      <c r="D360" s="291"/>
      <c r="E360" s="290"/>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88"/>
      <c r="AB360" s="288"/>
      <c r="AC360" s="288"/>
      <c r="AD360" s="288"/>
      <c r="AE360" s="288"/>
      <c r="AF360" s="288"/>
      <c r="AG360" s="288"/>
      <c r="AH360" s="288"/>
      <c r="AI360" s="288"/>
      <c r="AJ360" s="288"/>
      <c r="AK360" s="288"/>
      <c r="AL360" s="288"/>
      <c r="AM360" s="288"/>
      <c r="AN360" s="288"/>
      <c r="AO360" s="288"/>
      <c r="AP360" s="288"/>
      <c r="AQ360" s="288"/>
      <c r="AR360" s="288"/>
      <c r="AS360" s="288"/>
      <c r="AT360" s="288"/>
      <c r="AU360" s="288"/>
      <c r="AV360" s="288"/>
      <c r="AW360" s="288"/>
    </row>
    <row r="361" spans="1:49">
      <c r="A361" s="288"/>
      <c r="B361" s="291"/>
      <c r="C361" s="288"/>
      <c r="D361" s="291"/>
      <c r="E361" s="290"/>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88"/>
      <c r="AB361" s="288"/>
      <c r="AC361" s="288"/>
      <c r="AD361" s="288"/>
      <c r="AE361" s="288"/>
      <c r="AF361" s="288"/>
      <c r="AG361" s="288"/>
      <c r="AH361" s="288"/>
      <c r="AI361" s="288"/>
      <c r="AJ361" s="288"/>
      <c r="AK361" s="288"/>
      <c r="AL361" s="288"/>
      <c r="AM361" s="288"/>
      <c r="AN361" s="288"/>
      <c r="AO361" s="288"/>
      <c r="AP361" s="288"/>
      <c r="AQ361" s="288"/>
      <c r="AR361" s="288"/>
      <c r="AS361" s="288"/>
      <c r="AT361" s="288"/>
      <c r="AU361" s="288"/>
      <c r="AV361" s="288"/>
      <c r="AW361" s="288"/>
    </row>
    <row r="362" spans="1:49">
      <c r="A362" s="288"/>
      <c r="B362" s="291"/>
      <c r="C362" s="288"/>
      <c r="D362" s="291"/>
      <c r="E362" s="290"/>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c r="AC362" s="288"/>
      <c r="AD362" s="288"/>
      <c r="AE362" s="288"/>
      <c r="AF362" s="288"/>
      <c r="AG362" s="288"/>
      <c r="AH362" s="288"/>
      <c r="AI362" s="288"/>
      <c r="AJ362" s="288"/>
      <c r="AK362" s="288"/>
      <c r="AL362" s="288"/>
      <c r="AM362" s="288"/>
      <c r="AN362" s="288"/>
      <c r="AO362" s="288"/>
      <c r="AP362" s="288"/>
      <c r="AQ362" s="288"/>
      <c r="AR362" s="288"/>
      <c r="AS362" s="288"/>
      <c r="AT362" s="288"/>
      <c r="AU362" s="288"/>
      <c r="AV362" s="288"/>
      <c r="AW362" s="288"/>
    </row>
    <row r="363" spans="1:49">
      <c r="A363" s="288"/>
      <c r="B363" s="291"/>
      <c r="C363" s="288"/>
      <c r="D363" s="291"/>
      <c r="E363" s="290"/>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88"/>
      <c r="AB363" s="288"/>
      <c r="AC363" s="288"/>
      <c r="AD363" s="288"/>
      <c r="AE363" s="288"/>
      <c r="AF363" s="288"/>
      <c r="AG363" s="288"/>
      <c r="AH363" s="288"/>
      <c r="AI363" s="288"/>
      <c r="AJ363" s="288"/>
      <c r="AK363" s="288"/>
      <c r="AL363" s="288"/>
      <c r="AM363" s="288"/>
      <c r="AN363" s="288"/>
      <c r="AO363" s="288"/>
      <c r="AP363" s="288"/>
      <c r="AQ363" s="288"/>
      <c r="AR363" s="288"/>
      <c r="AS363" s="288"/>
      <c r="AT363" s="288"/>
      <c r="AU363" s="288"/>
      <c r="AV363" s="288"/>
      <c r="AW363" s="288"/>
    </row>
    <row r="364" spans="1:49">
      <c r="A364" s="288"/>
      <c r="B364" s="291"/>
      <c r="C364" s="288"/>
      <c r="D364" s="291"/>
      <c r="E364" s="290"/>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88"/>
      <c r="AB364" s="288"/>
      <c r="AC364" s="288"/>
      <c r="AD364" s="288"/>
      <c r="AE364" s="288"/>
      <c r="AF364" s="288"/>
      <c r="AG364" s="288"/>
      <c r="AH364" s="288"/>
      <c r="AI364" s="288"/>
      <c r="AJ364" s="288"/>
      <c r="AK364" s="288"/>
      <c r="AL364" s="288"/>
      <c r="AM364" s="288"/>
      <c r="AN364" s="288"/>
      <c r="AO364" s="288"/>
      <c r="AP364" s="288"/>
      <c r="AQ364" s="288"/>
      <c r="AR364" s="288"/>
      <c r="AS364" s="288"/>
      <c r="AT364" s="288"/>
      <c r="AU364" s="288"/>
      <c r="AV364" s="288"/>
      <c r="AW364" s="288"/>
    </row>
    <row r="365" spans="1:49">
      <c r="A365" s="288"/>
      <c r="B365" s="291"/>
      <c r="C365" s="288"/>
      <c r="D365" s="291"/>
      <c r="E365" s="290"/>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88"/>
      <c r="AB365" s="288"/>
      <c r="AC365" s="288"/>
      <c r="AD365" s="288"/>
      <c r="AE365" s="288"/>
      <c r="AF365" s="288"/>
      <c r="AG365" s="288"/>
      <c r="AH365" s="288"/>
      <c r="AI365" s="288"/>
      <c r="AJ365" s="288"/>
      <c r="AK365" s="288"/>
      <c r="AL365" s="288"/>
      <c r="AM365" s="288"/>
      <c r="AN365" s="288"/>
      <c r="AO365" s="288"/>
      <c r="AP365" s="288"/>
      <c r="AQ365" s="288"/>
      <c r="AR365" s="288"/>
      <c r="AS365" s="288"/>
      <c r="AT365" s="288"/>
      <c r="AU365" s="288"/>
      <c r="AV365" s="288"/>
      <c r="AW365" s="288"/>
    </row>
    <row r="366" spans="1:49">
      <c r="A366" s="288"/>
      <c r="B366" s="291"/>
      <c r="C366" s="288"/>
      <c r="D366" s="291"/>
      <c r="E366" s="290"/>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88"/>
      <c r="AB366" s="288"/>
      <c r="AC366" s="288"/>
      <c r="AD366" s="288"/>
      <c r="AE366" s="288"/>
      <c r="AF366" s="288"/>
      <c r="AG366" s="288"/>
      <c r="AH366" s="288"/>
      <c r="AI366" s="288"/>
      <c r="AJ366" s="288"/>
      <c r="AK366" s="288"/>
      <c r="AL366" s="288"/>
      <c r="AM366" s="288"/>
      <c r="AN366" s="288"/>
      <c r="AO366" s="288"/>
      <c r="AP366" s="288"/>
      <c r="AQ366" s="288"/>
      <c r="AR366" s="288"/>
      <c r="AS366" s="288"/>
      <c r="AT366" s="288"/>
      <c r="AU366" s="288"/>
      <c r="AV366" s="288"/>
      <c r="AW366" s="288"/>
    </row>
    <row r="367" spans="1:49">
      <c r="A367" s="288"/>
      <c r="B367" s="291"/>
      <c r="C367" s="288"/>
      <c r="D367" s="291"/>
      <c r="E367" s="290"/>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88"/>
      <c r="AB367" s="288"/>
      <c r="AC367" s="288"/>
      <c r="AD367" s="288"/>
      <c r="AE367" s="288"/>
      <c r="AF367" s="288"/>
      <c r="AG367" s="288"/>
      <c r="AH367" s="288"/>
      <c r="AI367" s="288"/>
      <c r="AJ367" s="288"/>
      <c r="AK367" s="288"/>
      <c r="AL367" s="288"/>
      <c r="AM367" s="288"/>
      <c r="AN367" s="288"/>
      <c r="AO367" s="288"/>
      <c r="AP367" s="288"/>
      <c r="AQ367" s="288"/>
      <c r="AR367" s="288"/>
      <c r="AS367" s="288"/>
      <c r="AT367" s="288"/>
      <c r="AU367" s="288"/>
      <c r="AV367" s="288"/>
      <c r="AW367" s="288"/>
    </row>
    <row r="368" spans="1:49">
      <c r="A368" s="288"/>
      <c r="B368" s="291"/>
      <c r="C368" s="288"/>
      <c r="D368" s="291"/>
      <c r="E368" s="290"/>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88"/>
      <c r="AB368" s="288"/>
      <c r="AC368" s="288"/>
      <c r="AD368" s="288"/>
      <c r="AE368" s="288"/>
      <c r="AF368" s="288"/>
      <c r="AG368" s="288"/>
      <c r="AH368" s="288"/>
      <c r="AI368" s="288"/>
      <c r="AJ368" s="288"/>
      <c r="AK368" s="288"/>
      <c r="AL368" s="288"/>
      <c r="AM368" s="288"/>
      <c r="AN368" s="288"/>
      <c r="AO368" s="288"/>
      <c r="AP368" s="288"/>
      <c r="AQ368" s="288"/>
      <c r="AR368" s="288"/>
      <c r="AS368" s="288"/>
      <c r="AT368" s="288"/>
      <c r="AU368" s="288"/>
      <c r="AV368" s="288"/>
      <c r="AW368" s="288"/>
    </row>
    <row r="369" spans="1:49">
      <c r="A369" s="288"/>
      <c r="B369" s="291"/>
      <c r="C369" s="288"/>
      <c r="D369" s="291"/>
      <c r="E369" s="290"/>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88"/>
      <c r="AB369" s="288"/>
      <c r="AC369" s="288"/>
      <c r="AD369" s="288"/>
      <c r="AE369" s="288"/>
      <c r="AF369" s="288"/>
      <c r="AG369" s="288"/>
      <c r="AH369" s="288"/>
      <c r="AI369" s="288"/>
      <c r="AJ369" s="288"/>
      <c r="AK369" s="288"/>
      <c r="AL369" s="288"/>
      <c r="AM369" s="288"/>
      <c r="AN369" s="288"/>
      <c r="AO369" s="288"/>
      <c r="AP369" s="288"/>
      <c r="AQ369" s="288"/>
      <c r="AR369" s="288"/>
      <c r="AS369" s="288"/>
      <c r="AT369" s="288"/>
      <c r="AU369" s="288"/>
      <c r="AV369" s="288"/>
      <c r="AW369" s="288"/>
    </row>
    <row r="370" spans="1:49">
      <c r="A370" s="288"/>
      <c r="B370" s="291"/>
      <c r="C370" s="288"/>
      <c r="D370" s="291"/>
      <c r="E370" s="290"/>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88"/>
      <c r="AB370" s="288"/>
      <c r="AC370" s="288"/>
      <c r="AD370" s="288"/>
      <c r="AE370" s="288"/>
      <c r="AF370" s="288"/>
      <c r="AG370" s="288"/>
      <c r="AH370" s="288"/>
      <c r="AI370" s="288"/>
      <c r="AJ370" s="288"/>
      <c r="AK370" s="288"/>
      <c r="AL370" s="288"/>
      <c r="AM370" s="288"/>
      <c r="AN370" s="288"/>
      <c r="AO370" s="288"/>
      <c r="AP370" s="288"/>
      <c r="AQ370" s="288"/>
      <c r="AR370" s="288"/>
      <c r="AS370" s="288"/>
      <c r="AT370" s="288"/>
      <c r="AU370" s="288"/>
      <c r="AV370" s="288"/>
      <c r="AW370" s="288"/>
    </row>
    <row r="371" spans="1:49">
      <c r="A371" s="288"/>
      <c r="B371" s="291"/>
      <c r="C371" s="288"/>
      <c r="D371" s="291"/>
      <c r="E371" s="290"/>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88"/>
      <c r="AB371" s="288"/>
      <c r="AC371" s="288"/>
      <c r="AD371" s="288"/>
      <c r="AE371" s="288"/>
      <c r="AF371" s="288"/>
      <c r="AG371" s="288"/>
      <c r="AH371" s="288"/>
      <c r="AI371" s="288"/>
      <c r="AJ371" s="288"/>
      <c r="AK371" s="288"/>
      <c r="AL371" s="288"/>
      <c r="AM371" s="288"/>
      <c r="AN371" s="288"/>
      <c r="AO371" s="288"/>
      <c r="AP371" s="288"/>
      <c r="AQ371" s="288"/>
      <c r="AR371" s="288"/>
      <c r="AS371" s="288"/>
      <c r="AT371" s="288"/>
      <c r="AU371" s="288"/>
      <c r="AV371" s="288"/>
      <c r="AW371" s="288"/>
    </row>
    <row r="372" spans="1:49">
      <c r="A372" s="288"/>
      <c r="B372" s="291"/>
      <c r="C372" s="288"/>
      <c r="D372" s="291"/>
      <c r="E372" s="290"/>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row>
    <row r="373" spans="1:49">
      <c r="A373" s="288"/>
      <c r="B373" s="291"/>
      <c r="C373" s="288"/>
      <c r="D373" s="291"/>
      <c r="E373" s="290"/>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88"/>
      <c r="AB373" s="288"/>
      <c r="AC373" s="288"/>
      <c r="AD373" s="288"/>
      <c r="AE373" s="288"/>
      <c r="AF373" s="288"/>
      <c r="AG373" s="288"/>
      <c r="AH373" s="288"/>
      <c r="AI373" s="288"/>
      <c r="AJ373" s="288"/>
      <c r="AK373" s="288"/>
      <c r="AL373" s="288"/>
      <c r="AM373" s="288"/>
      <c r="AN373" s="288"/>
      <c r="AO373" s="288"/>
      <c r="AP373" s="288"/>
      <c r="AQ373" s="288"/>
      <c r="AR373" s="288"/>
      <c r="AS373" s="288"/>
      <c r="AT373" s="288"/>
      <c r="AU373" s="288"/>
      <c r="AV373" s="288"/>
      <c r="AW373" s="288"/>
    </row>
    <row r="374" spans="1:49">
      <c r="A374" s="288"/>
      <c r="B374" s="291"/>
      <c r="C374" s="288"/>
      <c r="D374" s="291"/>
      <c r="E374" s="290"/>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88"/>
      <c r="AB374" s="288"/>
      <c r="AC374" s="288"/>
      <c r="AD374" s="288"/>
      <c r="AE374" s="288"/>
      <c r="AF374" s="288"/>
      <c r="AG374" s="288"/>
      <c r="AH374" s="288"/>
      <c r="AI374" s="288"/>
      <c r="AJ374" s="288"/>
      <c r="AK374" s="288"/>
      <c r="AL374" s="288"/>
      <c r="AM374" s="288"/>
      <c r="AN374" s="288"/>
      <c r="AO374" s="288"/>
      <c r="AP374" s="288"/>
      <c r="AQ374" s="288"/>
      <c r="AR374" s="288"/>
      <c r="AS374" s="288"/>
      <c r="AT374" s="288"/>
      <c r="AU374" s="288"/>
      <c r="AV374" s="288"/>
      <c r="AW374" s="288"/>
    </row>
    <row r="375" spans="1:49">
      <c r="A375" s="288"/>
      <c r="B375" s="291"/>
      <c r="C375" s="288"/>
      <c r="D375" s="291"/>
      <c r="E375" s="290"/>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88"/>
      <c r="AB375" s="288"/>
      <c r="AC375" s="288"/>
      <c r="AD375" s="288"/>
      <c r="AE375" s="288"/>
      <c r="AF375" s="288"/>
      <c r="AG375" s="288"/>
      <c r="AH375" s="288"/>
      <c r="AI375" s="288"/>
      <c r="AJ375" s="288"/>
      <c r="AK375" s="288"/>
      <c r="AL375" s="288"/>
      <c r="AM375" s="288"/>
      <c r="AN375" s="288"/>
      <c r="AO375" s="288"/>
      <c r="AP375" s="288"/>
      <c r="AQ375" s="288"/>
      <c r="AR375" s="288"/>
      <c r="AS375" s="288"/>
      <c r="AT375" s="288"/>
      <c r="AU375" s="288"/>
      <c r="AV375" s="288"/>
      <c r="AW375" s="288"/>
    </row>
    <row r="376" spans="1:49">
      <c r="A376" s="288"/>
      <c r="B376" s="291"/>
      <c r="C376" s="288"/>
      <c r="D376" s="291"/>
      <c r="E376" s="290"/>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88"/>
      <c r="AB376" s="288"/>
      <c r="AC376" s="288"/>
      <c r="AD376" s="288"/>
      <c r="AE376" s="288"/>
      <c r="AF376" s="288"/>
      <c r="AG376" s="288"/>
      <c r="AH376" s="288"/>
      <c r="AI376" s="288"/>
      <c r="AJ376" s="288"/>
      <c r="AK376" s="288"/>
      <c r="AL376" s="288"/>
      <c r="AM376" s="288"/>
      <c r="AN376" s="288"/>
      <c r="AO376" s="288"/>
      <c r="AP376" s="288"/>
      <c r="AQ376" s="288"/>
      <c r="AR376" s="288"/>
      <c r="AS376" s="288"/>
      <c r="AT376" s="288"/>
      <c r="AU376" s="288"/>
      <c r="AV376" s="288"/>
      <c r="AW376" s="288"/>
    </row>
    <row r="377" spans="1:49">
      <c r="A377" s="288"/>
      <c r="B377" s="291"/>
      <c r="C377" s="288"/>
      <c r="D377" s="291"/>
      <c r="E377" s="290"/>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88"/>
      <c r="AB377" s="288"/>
      <c r="AC377" s="288"/>
      <c r="AD377" s="288"/>
      <c r="AE377" s="288"/>
      <c r="AF377" s="288"/>
      <c r="AG377" s="288"/>
      <c r="AH377" s="288"/>
      <c r="AI377" s="288"/>
      <c r="AJ377" s="288"/>
      <c r="AK377" s="288"/>
      <c r="AL377" s="288"/>
      <c r="AM377" s="288"/>
      <c r="AN377" s="288"/>
      <c r="AO377" s="288"/>
      <c r="AP377" s="288"/>
      <c r="AQ377" s="288"/>
      <c r="AR377" s="288"/>
      <c r="AS377" s="288"/>
      <c r="AT377" s="288"/>
      <c r="AU377" s="288"/>
      <c r="AV377" s="288"/>
      <c r="AW377" s="288"/>
    </row>
    <row r="378" spans="1:49">
      <c r="A378" s="288"/>
      <c r="B378" s="291"/>
      <c r="C378" s="288"/>
      <c r="D378" s="291"/>
      <c r="E378" s="290"/>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88"/>
      <c r="AB378" s="288"/>
      <c r="AC378" s="288"/>
      <c r="AD378" s="288"/>
      <c r="AE378" s="288"/>
      <c r="AF378" s="288"/>
      <c r="AG378" s="288"/>
      <c r="AH378" s="288"/>
      <c r="AI378" s="288"/>
      <c r="AJ378" s="288"/>
      <c r="AK378" s="288"/>
      <c r="AL378" s="288"/>
      <c r="AM378" s="288"/>
      <c r="AN378" s="288"/>
      <c r="AO378" s="288"/>
      <c r="AP378" s="288"/>
      <c r="AQ378" s="288"/>
      <c r="AR378" s="288"/>
      <c r="AS378" s="288"/>
      <c r="AT378" s="288"/>
      <c r="AU378" s="288"/>
      <c r="AV378" s="288"/>
      <c r="AW378" s="288"/>
    </row>
    <row r="379" spans="1:49">
      <c r="A379" s="288"/>
      <c r="B379" s="291"/>
      <c r="C379" s="288"/>
      <c r="D379" s="291"/>
      <c r="E379" s="290"/>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88"/>
      <c r="AB379" s="288"/>
      <c r="AC379" s="288"/>
      <c r="AD379" s="288"/>
      <c r="AE379" s="288"/>
      <c r="AF379" s="288"/>
      <c r="AG379" s="288"/>
      <c r="AH379" s="288"/>
      <c r="AI379" s="288"/>
      <c r="AJ379" s="288"/>
      <c r="AK379" s="288"/>
      <c r="AL379" s="288"/>
      <c r="AM379" s="288"/>
      <c r="AN379" s="288"/>
      <c r="AO379" s="288"/>
      <c r="AP379" s="288"/>
      <c r="AQ379" s="288"/>
      <c r="AR379" s="288"/>
      <c r="AS379" s="288"/>
      <c r="AT379" s="288"/>
      <c r="AU379" s="288"/>
      <c r="AV379" s="288"/>
      <c r="AW379" s="288"/>
    </row>
    <row r="380" spans="1:49">
      <c r="A380" s="288"/>
      <c r="B380" s="291"/>
      <c r="C380" s="288"/>
      <c r="D380" s="291"/>
      <c r="E380" s="290"/>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88"/>
      <c r="AB380" s="288"/>
      <c r="AC380" s="288"/>
      <c r="AD380" s="288"/>
      <c r="AE380" s="288"/>
      <c r="AF380" s="288"/>
      <c r="AG380" s="288"/>
      <c r="AH380" s="288"/>
      <c r="AI380" s="288"/>
      <c r="AJ380" s="288"/>
      <c r="AK380" s="288"/>
      <c r="AL380" s="288"/>
      <c r="AM380" s="288"/>
      <c r="AN380" s="288"/>
      <c r="AO380" s="288"/>
      <c r="AP380" s="288"/>
      <c r="AQ380" s="288"/>
      <c r="AR380" s="288"/>
      <c r="AS380" s="288"/>
      <c r="AT380" s="288"/>
      <c r="AU380" s="288"/>
      <c r="AV380" s="288"/>
      <c r="AW380" s="288"/>
    </row>
    <row r="381" spans="1:49">
      <c r="A381" s="288"/>
      <c r="B381" s="291"/>
      <c r="C381" s="288"/>
      <c r="D381" s="291"/>
      <c r="E381" s="290"/>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88"/>
      <c r="AB381" s="288"/>
      <c r="AC381" s="288"/>
      <c r="AD381" s="288"/>
      <c r="AE381" s="288"/>
      <c r="AF381" s="288"/>
      <c r="AG381" s="288"/>
      <c r="AH381" s="288"/>
      <c r="AI381" s="288"/>
      <c r="AJ381" s="288"/>
      <c r="AK381" s="288"/>
      <c r="AL381" s="288"/>
      <c r="AM381" s="288"/>
      <c r="AN381" s="288"/>
      <c r="AO381" s="288"/>
      <c r="AP381" s="288"/>
      <c r="AQ381" s="288"/>
      <c r="AR381" s="288"/>
      <c r="AS381" s="288"/>
      <c r="AT381" s="288"/>
      <c r="AU381" s="288"/>
      <c r="AV381" s="288"/>
      <c r="AW381" s="288"/>
    </row>
    <row r="382" spans="1:49">
      <c r="A382" s="288"/>
      <c r="B382" s="291"/>
      <c r="C382" s="288"/>
      <c r="D382" s="291"/>
      <c r="E382" s="290"/>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88"/>
      <c r="AB382" s="288"/>
      <c r="AC382" s="288"/>
      <c r="AD382" s="288"/>
      <c r="AE382" s="288"/>
      <c r="AF382" s="288"/>
      <c r="AG382" s="288"/>
      <c r="AH382" s="288"/>
      <c r="AI382" s="288"/>
      <c r="AJ382" s="288"/>
      <c r="AK382" s="288"/>
      <c r="AL382" s="288"/>
      <c r="AM382" s="288"/>
      <c r="AN382" s="288"/>
      <c r="AO382" s="288"/>
      <c r="AP382" s="288"/>
      <c r="AQ382" s="288"/>
      <c r="AR382" s="288"/>
      <c r="AS382" s="288"/>
      <c r="AT382" s="288"/>
      <c r="AU382" s="288"/>
      <c r="AV382" s="288"/>
      <c r="AW382" s="288"/>
    </row>
    <row r="383" spans="1:49">
      <c r="A383" s="288"/>
      <c r="B383" s="291"/>
      <c r="C383" s="288"/>
      <c r="D383" s="291"/>
      <c r="E383" s="290"/>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88"/>
      <c r="AB383" s="288"/>
      <c r="AC383" s="288"/>
      <c r="AD383" s="288"/>
      <c r="AE383" s="288"/>
      <c r="AF383" s="288"/>
      <c r="AG383" s="288"/>
      <c r="AH383" s="288"/>
      <c r="AI383" s="288"/>
      <c r="AJ383" s="288"/>
      <c r="AK383" s="288"/>
      <c r="AL383" s="288"/>
      <c r="AM383" s="288"/>
      <c r="AN383" s="288"/>
      <c r="AO383" s="288"/>
      <c r="AP383" s="288"/>
      <c r="AQ383" s="288"/>
      <c r="AR383" s="288"/>
      <c r="AS383" s="288"/>
      <c r="AT383" s="288"/>
      <c r="AU383" s="288"/>
      <c r="AV383" s="288"/>
      <c r="AW383" s="288"/>
    </row>
    <row r="384" spans="1:49">
      <c r="A384" s="288"/>
      <c r="B384" s="291"/>
      <c r="C384" s="288"/>
      <c r="D384" s="291"/>
      <c r="E384" s="290"/>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88"/>
      <c r="AB384" s="288"/>
      <c r="AC384" s="288"/>
      <c r="AD384" s="288"/>
      <c r="AE384" s="288"/>
      <c r="AF384" s="288"/>
      <c r="AG384" s="288"/>
      <c r="AH384" s="288"/>
      <c r="AI384" s="288"/>
      <c r="AJ384" s="288"/>
      <c r="AK384" s="288"/>
      <c r="AL384" s="288"/>
      <c r="AM384" s="288"/>
      <c r="AN384" s="288"/>
      <c r="AO384" s="288"/>
      <c r="AP384" s="288"/>
      <c r="AQ384" s="288"/>
      <c r="AR384" s="288"/>
      <c r="AS384" s="288"/>
      <c r="AT384" s="288"/>
      <c r="AU384" s="288"/>
      <c r="AV384" s="288"/>
      <c r="AW384" s="288"/>
    </row>
    <row r="385" spans="1:49">
      <c r="A385" s="288"/>
      <c r="B385" s="291"/>
      <c r="C385" s="288"/>
      <c r="D385" s="291"/>
      <c r="E385" s="290"/>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88"/>
      <c r="AB385" s="288"/>
      <c r="AC385" s="288"/>
      <c r="AD385" s="288"/>
      <c r="AE385" s="288"/>
      <c r="AF385" s="288"/>
      <c r="AG385" s="288"/>
      <c r="AH385" s="288"/>
      <c r="AI385" s="288"/>
      <c r="AJ385" s="288"/>
      <c r="AK385" s="288"/>
      <c r="AL385" s="288"/>
      <c r="AM385" s="288"/>
      <c r="AN385" s="288"/>
      <c r="AO385" s="288"/>
      <c r="AP385" s="288"/>
      <c r="AQ385" s="288"/>
      <c r="AR385" s="288"/>
      <c r="AS385" s="288"/>
      <c r="AT385" s="288"/>
      <c r="AU385" s="288"/>
      <c r="AV385" s="288"/>
      <c r="AW385" s="288"/>
    </row>
    <row r="386" spans="1:49">
      <c r="A386" s="288"/>
      <c r="B386" s="291"/>
      <c r="C386" s="288"/>
      <c r="D386" s="291"/>
      <c r="E386" s="290"/>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88"/>
      <c r="AB386" s="288"/>
      <c r="AC386" s="288"/>
      <c r="AD386" s="288"/>
      <c r="AE386" s="288"/>
      <c r="AF386" s="288"/>
      <c r="AG386" s="288"/>
      <c r="AH386" s="288"/>
      <c r="AI386" s="288"/>
      <c r="AJ386" s="288"/>
      <c r="AK386" s="288"/>
      <c r="AL386" s="288"/>
      <c r="AM386" s="288"/>
      <c r="AN386" s="288"/>
      <c r="AO386" s="288"/>
      <c r="AP386" s="288"/>
      <c r="AQ386" s="288"/>
      <c r="AR386" s="288"/>
      <c r="AS386" s="288"/>
      <c r="AT386" s="288"/>
      <c r="AU386" s="288"/>
      <c r="AV386" s="288"/>
      <c r="AW386" s="288"/>
    </row>
    <row r="387" spans="1:49">
      <c r="A387" s="288"/>
      <c r="B387" s="291"/>
      <c r="C387" s="288"/>
      <c r="D387" s="291"/>
      <c r="E387" s="290"/>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88"/>
      <c r="AB387" s="288"/>
      <c r="AC387" s="288"/>
      <c r="AD387" s="288"/>
      <c r="AE387" s="288"/>
      <c r="AF387" s="288"/>
      <c r="AG387" s="288"/>
      <c r="AH387" s="288"/>
      <c r="AI387" s="288"/>
      <c r="AJ387" s="288"/>
      <c r="AK387" s="288"/>
      <c r="AL387" s="288"/>
      <c r="AM387" s="288"/>
      <c r="AN387" s="288"/>
      <c r="AO387" s="288"/>
      <c r="AP387" s="288"/>
      <c r="AQ387" s="288"/>
      <c r="AR387" s="288"/>
      <c r="AS387" s="288"/>
      <c r="AT387" s="288"/>
      <c r="AU387" s="288"/>
      <c r="AV387" s="288"/>
      <c r="AW387" s="288"/>
    </row>
    <row r="388" spans="1:49">
      <c r="A388" s="288"/>
      <c r="B388" s="291"/>
      <c r="C388" s="288"/>
      <c r="D388" s="291"/>
      <c r="E388" s="290"/>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88"/>
      <c r="AB388" s="288"/>
      <c r="AC388" s="288"/>
      <c r="AD388" s="288"/>
      <c r="AE388" s="288"/>
      <c r="AF388" s="288"/>
      <c r="AG388" s="288"/>
      <c r="AH388" s="288"/>
      <c r="AI388" s="288"/>
      <c r="AJ388" s="288"/>
      <c r="AK388" s="288"/>
      <c r="AL388" s="288"/>
      <c r="AM388" s="288"/>
      <c r="AN388" s="288"/>
      <c r="AO388" s="288"/>
      <c r="AP388" s="288"/>
      <c r="AQ388" s="288"/>
      <c r="AR388" s="288"/>
      <c r="AS388" s="288"/>
      <c r="AT388" s="288"/>
      <c r="AU388" s="288"/>
      <c r="AV388" s="288"/>
      <c r="AW388" s="288"/>
    </row>
    <row r="389" spans="1:49">
      <c r="B389" s="291"/>
      <c r="C389" s="288"/>
      <c r="D389" s="291"/>
      <c r="E389" s="290"/>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88"/>
      <c r="AB389" s="288"/>
      <c r="AC389" s="288"/>
      <c r="AD389" s="288"/>
      <c r="AE389" s="288"/>
      <c r="AF389" s="288"/>
      <c r="AG389" s="288"/>
      <c r="AH389" s="288"/>
      <c r="AI389" s="288"/>
      <c r="AJ389" s="288"/>
      <c r="AK389" s="288"/>
      <c r="AL389" s="288"/>
      <c r="AM389" s="288"/>
      <c r="AN389" s="288"/>
      <c r="AO389" s="288"/>
      <c r="AP389" s="288"/>
      <c r="AQ389" s="288"/>
      <c r="AR389" s="288"/>
      <c r="AS389" s="288"/>
      <c r="AT389" s="288"/>
      <c r="AU389" s="288"/>
      <c r="AV389" s="288"/>
      <c r="AW389" s="288"/>
    </row>
    <row r="390" spans="1:49">
      <c r="B390" s="291"/>
      <c r="C390" s="288"/>
      <c r="D390" s="291"/>
      <c r="E390" s="290"/>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88"/>
      <c r="AB390" s="288"/>
      <c r="AC390" s="288"/>
      <c r="AD390" s="288"/>
      <c r="AE390" s="288"/>
      <c r="AF390" s="288"/>
      <c r="AG390" s="288"/>
      <c r="AH390" s="288"/>
      <c r="AI390" s="288"/>
      <c r="AJ390" s="288"/>
      <c r="AK390" s="288"/>
      <c r="AL390" s="288"/>
      <c r="AM390" s="288"/>
      <c r="AN390" s="288"/>
      <c r="AO390" s="288"/>
      <c r="AP390" s="288"/>
      <c r="AQ390" s="288"/>
      <c r="AR390" s="288"/>
      <c r="AS390" s="288"/>
      <c r="AT390" s="288"/>
      <c r="AU390" s="288"/>
      <c r="AV390" s="288"/>
      <c r="AW390" s="288"/>
    </row>
    <row r="391" spans="1:49">
      <c r="B391" s="291"/>
      <c r="C391" s="288"/>
      <c r="D391" s="291"/>
      <c r="E391" s="290"/>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88"/>
      <c r="AB391" s="288"/>
      <c r="AC391" s="288"/>
      <c r="AD391" s="288"/>
      <c r="AE391" s="288"/>
      <c r="AF391" s="288"/>
      <c r="AG391" s="288"/>
      <c r="AH391" s="288"/>
      <c r="AI391" s="288"/>
      <c r="AJ391" s="288"/>
      <c r="AK391" s="288"/>
      <c r="AL391" s="288"/>
      <c r="AM391" s="288"/>
      <c r="AN391" s="288"/>
      <c r="AO391" s="288"/>
      <c r="AP391" s="288"/>
      <c r="AQ391" s="288"/>
      <c r="AR391" s="288"/>
      <c r="AS391" s="288"/>
      <c r="AT391" s="288"/>
      <c r="AU391" s="288"/>
      <c r="AV391" s="288"/>
      <c r="AW391" s="288"/>
    </row>
    <row r="392" spans="1:49">
      <c r="B392" s="291"/>
      <c r="C392" s="288"/>
      <c r="D392" s="291"/>
      <c r="E392" s="290"/>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88"/>
      <c r="AB392" s="288"/>
      <c r="AC392" s="288"/>
      <c r="AD392" s="288"/>
      <c r="AE392" s="288"/>
      <c r="AF392" s="288"/>
      <c r="AG392" s="288"/>
      <c r="AH392" s="288"/>
      <c r="AI392" s="288"/>
      <c r="AJ392" s="288"/>
      <c r="AK392" s="288"/>
      <c r="AL392" s="288"/>
      <c r="AM392" s="288"/>
      <c r="AN392" s="288"/>
      <c r="AO392" s="288"/>
      <c r="AP392" s="288"/>
      <c r="AQ392" s="288"/>
      <c r="AR392" s="288"/>
      <c r="AS392" s="288"/>
      <c r="AT392" s="288"/>
      <c r="AU392" s="288"/>
      <c r="AV392" s="288"/>
      <c r="AW392" s="288"/>
    </row>
    <row r="393" spans="1:49">
      <c r="B393" s="291"/>
      <c r="C393" s="288"/>
      <c r="D393" s="291"/>
      <c r="E393" s="290"/>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88"/>
      <c r="AB393" s="288"/>
      <c r="AC393" s="288"/>
      <c r="AD393" s="288"/>
      <c r="AE393" s="288"/>
      <c r="AF393" s="288"/>
      <c r="AG393" s="288"/>
      <c r="AH393" s="288"/>
      <c r="AI393" s="288"/>
      <c r="AJ393" s="288"/>
      <c r="AK393" s="288"/>
      <c r="AL393" s="288"/>
      <c r="AM393" s="288"/>
      <c r="AN393" s="288"/>
      <c r="AO393" s="288"/>
      <c r="AP393" s="288"/>
      <c r="AQ393" s="288"/>
      <c r="AR393" s="288"/>
      <c r="AS393" s="288"/>
      <c r="AT393" s="288"/>
      <c r="AU393" s="288"/>
      <c r="AV393" s="288"/>
      <c r="AW393" s="288"/>
    </row>
    <row r="394" spans="1:49">
      <c r="B394" s="291"/>
      <c r="C394" s="288"/>
      <c r="D394" s="291"/>
      <c r="E394" s="290"/>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88"/>
      <c r="AB394" s="288"/>
      <c r="AC394" s="288"/>
      <c r="AD394" s="288"/>
      <c r="AE394" s="288"/>
      <c r="AF394" s="288"/>
      <c r="AG394" s="288"/>
      <c r="AH394" s="288"/>
      <c r="AI394" s="288"/>
      <c r="AJ394" s="288"/>
      <c r="AK394" s="288"/>
      <c r="AL394" s="288"/>
      <c r="AM394" s="288"/>
      <c r="AN394" s="288"/>
      <c r="AO394" s="288"/>
      <c r="AP394" s="288"/>
      <c r="AQ394" s="288"/>
      <c r="AR394" s="288"/>
      <c r="AS394" s="288"/>
      <c r="AT394" s="288"/>
      <c r="AU394" s="288"/>
      <c r="AV394" s="288"/>
      <c r="AW394" s="288"/>
    </row>
    <row r="395" spans="1:49">
      <c r="B395" s="291"/>
      <c r="C395" s="288"/>
      <c r="D395" s="291"/>
      <c r="E395" s="290"/>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88"/>
      <c r="AB395" s="288"/>
      <c r="AC395" s="288"/>
      <c r="AD395" s="288"/>
      <c r="AE395" s="288"/>
      <c r="AF395" s="288"/>
      <c r="AG395" s="288"/>
      <c r="AH395" s="288"/>
      <c r="AI395" s="288"/>
      <c r="AJ395" s="288"/>
      <c r="AK395" s="288"/>
      <c r="AL395" s="288"/>
      <c r="AM395" s="288"/>
      <c r="AN395" s="288"/>
      <c r="AO395" s="288"/>
      <c r="AP395" s="288"/>
      <c r="AQ395" s="288"/>
      <c r="AR395" s="288"/>
      <c r="AS395" s="288"/>
      <c r="AT395" s="288"/>
      <c r="AU395" s="288"/>
      <c r="AV395" s="288"/>
      <c r="AW395" s="288"/>
    </row>
    <row r="396" spans="1:49">
      <c r="B396" s="291"/>
      <c r="C396" s="288"/>
      <c r="D396" s="291"/>
      <c r="E396" s="290"/>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88"/>
      <c r="AB396" s="288"/>
      <c r="AC396" s="288"/>
      <c r="AD396" s="288"/>
      <c r="AE396" s="288"/>
      <c r="AF396" s="288"/>
      <c r="AG396" s="288"/>
      <c r="AH396" s="288"/>
      <c r="AI396" s="288"/>
      <c r="AJ396" s="288"/>
      <c r="AK396" s="288"/>
      <c r="AL396" s="288"/>
      <c r="AM396" s="288"/>
      <c r="AN396" s="288"/>
      <c r="AO396" s="288"/>
      <c r="AP396" s="288"/>
      <c r="AQ396" s="288"/>
      <c r="AR396" s="288"/>
      <c r="AS396" s="288"/>
      <c r="AT396" s="288"/>
      <c r="AU396" s="288"/>
      <c r="AV396" s="288"/>
      <c r="AW396" s="288"/>
    </row>
    <row r="397" spans="1:49">
      <c r="B397" s="291"/>
      <c r="C397" s="288"/>
      <c r="D397" s="291"/>
      <c r="E397" s="290"/>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88"/>
      <c r="AB397" s="288"/>
      <c r="AC397" s="288"/>
      <c r="AD397" s="288"/>
      <c r="AE397" s="288"/>
      <c r="AF397" s="288"/>
      <c r="AG397" s="288"/>
      <c r="AH397" s="288"/>
      <c r="AI397" s="288"/>
      <c r="AJ397" s="288"/>
      <c r="AK397" s="288"/>
      <c r="AL397" s="288"/>
      <c r="AM397" s="288"/>
      <c r="AN397" s="288"/>
      <c r="AO397" s="288"/>
      <c r="AP397" s="288"/>
      <c r="AQ397" s="288"/>
      <c r="AR397" s="288"/>
      <c r="AS397" s="288"/>
      <c r="AT397" s="288"/>
      <c r="AU397" s="288"/>
      <c r="AV397" s="288"/>
      <c r="AW397" s="288"/>
    </row>
    <row r="398" spans="1:49">
      <c r="B398" s="291"/>
      <c r="C398" s="288"/>
      <c r="D398" s="291"/>
      <c r="E398" s="290"/>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88"/>
      <c r="AB398" s="288"/>
      <c r="AC398" s="288"/>
      <c r="AD398" s="288"/>
      <c r="AE398" s="288"/>
      <c r="AF398" s="288"/>
      <c r="AG398" s="288"/>
      <c r="AH398" s="288"/>
      <c r="AI398" s="288"/>
      <c r="AJ398" s="288"/>
      <c r="AK398" s="288"/>
      <c r="AL398" s="288"/>
      <c r="AM398" s="288"/>
      <c r="AN398" s="288"/>
      <c r="AO398" s="288"/>
      <c r="AP398" s="288"/>
      <c r="AQ398" s="288"/>
      <c r="AR398" s="288"/>
      <c r="AS398" s="288"/>
      <c r="AT398" s="288"/>
      <c r="AU398" s="288"/>
      <c r="AV398" s="288"/>
      <c r="AW398" s="288"/>
    </row>
    <row r="399" spans="1:49">
      <c r="B399" s="291"/>
      <c r="C399" s="288"/>
      <c r="D399" s="291"/>
      <c r="E399" s="290"/>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88"/>
      <c r="AB399" s="288"/>
      <c r="AC399" s="288"/>
      <c r="AD399" s="288"/>
      <c r="AE399" s="288"/>
      <c r="AF399" s="288"/>
      <c r="AG399" s="288"/>
      <c r="AH399" s="288"/>
      <c r="AI399" s="288"/>
      <c r="AJ399" s="288"/>
      <c r="AK399" s="288"/>
      <c r="AL399" s="288"/>
      <c r="AM399" s="288"/>
      <c r="AN399" s="288"/>
      <c r="AO399" s="288"/>
      <c r="AP399" s="288"/>
      <c r="AQ399" s="288"/>
      <c r="AR399" s="288"/>
      <c r="AS399" s="288"/>
      <c r="AT399" s="288"/>
      <c r="AU399" s="288"/>
      <c r="AV399" s="288"/>
      <c r="AW399" s="288"/>
    </row>
    <row r="400" spans="1:49">
      <c r="B400" s="291"/>
      <c r="C400" s="288"/>
      <c r="D400" s="291"/>
      <c r="E400" s="290"/>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88"/>
      <c r="AB400" s="288"/>
      <c r="AC400" s="288"/>
      <c r="AD400" s="288"/>
      <c r="AE400" s="288"/>
      <c r="AF400" s="288"/>
      <c r="AG400" s="288"/>
      <c r="AH400" s="288"/>
      <c r="AI400" s="288"/>
      <c r="AJ400" s="288"/>
      <c r="AK400" s="288"/>
      <c r="AL400" s="288"/>
      <c r="AM400" s="288"/>
      <c r="AN400" s="288"/>
      <c r="AO400" s="288"/>
      <c r="AP400" s="288"/>
      <c r="AQ400" s="288"/>
      <c r="AR400" s="288"/>
      <c r="AS400" s="288"/>
      <c r="AT400" s="288"/>
      <c r="AU400" s="288"/>
      <c r="AV400" s="288"/>
      <c r="AW400" s="288"/>
    </row>
    <row r="401" spans="3:6">
      <c r="C401" s="288"/>
      <c r="D401" s="291"/>
      <c r="E401" s="290"/>
      <c r="F401" s="288"/>
    </row>
    <row r="402" spans="3:6">
      <c r="C402" s="288"/>
      <c r="D402" s="291"/>
      <c r="E402" s="290"/>
      <c r="F402" s="288"/>
    </row>
    <row r="403" spans="3:6">
      <c r="C403" s="288"/>
      <c r="D403" s="291"/>
      <c r="E403" s="290"/>
      <c r="F403" s="288"/>
    </row>
    <row r="404" spans="3:6">
      <c r="C404" s="288"/>
      <c r="D404" s="291"/>
      <c r="E404" s="290"/>
      <c r="F404" s="288"/>
    </row>
    <row r="405" spans="3:6">
      <c r="C405" s="288"/>
      <c r="D405" s="291"/>
      <c r="E405" s="290"/>
      <c r="F405" s="288"/>
    </row>
    <row r="406" spans="3:6">
      <c r="C406" s="288"/>
      <c r="D406" s="291"/>
      <c r="E406" s="290"/>
      <c r="F406" s="288"/>
    </row>
    <row r="407" spans="3:6">
      <c r="C407" s="288"/>
      <c r="D407" s="291"/>
    </row>
    <row r="408" spans="3:6">
      <c r="C408" s="288"/>
      <c r="D408" s="291"/>
    </row>
  </sheetData>
  <sheetProtection algorithmName="SHA-512" hashValue="WEOjvtuWVK8U/Wq5kmaCROVWeUlY5y0v/lrHfWEGY9gXGEHB+RV2ZfixioEiLzJ+iKzlHEiUqcQZ6dzfuHdvhw==" saltValue="HvN+tpOEvycFOG8gScilFQ==" spinCount="100000" sheet="1" objects="1" scenarios="1" selectLockedCells="1" selectUnlockedCells="1"/>
  <mergeCells count="4">
    <mergeCell ref="C2:E2"/>
    <mergeCell ref="C24:E25"/>
    <mergeCell ref="C42:E42"/>
    <mergeCell ref="C36:F37"/>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C0E8A-E762-8F4F-ABF0-6603309145CD}">
  <sheetPr>
    <tabColor theme="7" tint="0.79998168889431442"/>
  </sheetPr>
  <dimension ref="A1:Z88"/>
  <sheetViews>
    <sheetView zoomScale="90" zoomScaleNormal="90" workbookViewId="0">
      <selection activeCell="O8" sqref="O8"/>
    </sheetView>
  </sheetViews>
  <sheetFormatPr defaultColWidth="10.796875" defaultRowHeight="15.6"/>
  <cols>
    <col min="14" max="14" width="32.84765625" customWidth="1"/>
    <col min="15" max="15" width="6.1484375" customWidth="1"/>
    <col min="16" max="16" width="2" customWidth="1"/>
    <col min="17" max="17" width="9.84765625" customWidth="1"/>
    <col min="18" max="18" width="16.84765625" customWidth="1"/>
    <col min="20" max="20" width="8.84765625" customWidth="1"/>
    <col min="24" max="24" width="2.1484375" customWidth="1"/>
    <col min="26" max="26" width="65" customWidth="1"/>
  </cols>
  <sheetData>
    <row r="1" spans="1:26" ht="15.9" thickBot="1">
      <c r="A1" s="76"/>
      <c r="B1" s="76"/>
      <c r="C1" s="76"/>
      <c r="D1" s="76"/>
      <c r="E1" s="76"/>
      <c r="F1" s="76"/>
      <c r="G1" s="76"/>
      <c r="H1" s="76"/>
      <c r="I1" s="76"/>
      <c r="J1" s="76"/>
      <c r="K1" s="76"/>
      <c r="L1" s="76"/>
      <c r="M1" s="76"/>
      <c r="N1" s="76"/>
      <c r="O1" s="76"/>
      <c r="P1" s="76"/>
      <c r="Q1" s="76"/>
      <c r="R1" s="76"/>
      <c r="S1" s="76"/>
      <c r="T1" s="76"/>
      <c r="U1" s="76"/>
      <c r="V1" s="76"/>
      <c r="W1" s="76"/>
      <c r="X1" s="76"/>
      <c r="Y1" s="13"/>
      <c r="Z1" s="13"/>
    </row>
    <row r="2" spans="1:26" ht="56.05" customHeight="1">
      <c r="A2" s="1268" t="s">
        <v>1051</v>
      </c>
      <c r="B2" s="1269"/>
      <c r="C2" s="1269"/>
      <c r="D2" s="1269"/>
      <c r="E2" s="1269"/>
      <c r="F2" s="1269"/>
      <c r="G2" s="1269"/>
      <c r="H2" s="1269"/>
      <c r="I2" s="1269"/>
      <c r="J2" s="1269"/>
      <c r="K2" s="1269"/>
      <c r="L2" s="1270"/>
      <c r="M2" s="1268" t="s">
        <v>1321</v>
      </c>
      <c r="N2" s="1269"/>
      <c r="O2" s="1269"/>
      <c r="P2" s="1269"/>
      <c r="Q2" s="1269"/>
      <c r="R2" s="1269"/>
      <c r="S2" s="1269"/>
      <c r="T2" s="76"/>
      <c r="U2" s="1271" t="s">
        <v>2038</v>
      </c>
      <c r="V2" s="1272"/>
      <c r="W2" s="1272"/>
      <c r="X2" s="1272"/>
      <c r="Y2" s="13"/>
      <c r="Z2" s="13"/>
    </row>
    <row r="3" spans="1:26">
      <c r="A3" s="272"/>
      <c r="B3" s="76"/>
      <c r="C3" s="76"/>
      <c r="D3" s="76"/>
      <c r="E3" s="76"/>
      <c r="F3" s="76"/>
      <c r="G3" s="76"/>
      <c r="H3" s="76"/>
      <c r="I3" s="76"/>
      <c r="J3" s="76"/>
      <c r="K3" s="76"/>
      <c r="L3" s="273"/>
      <c r="M3" s="272"/>
      <c r="N3" s="76"/>
      <c r="O3" s="76"/>
      <c r="P3" s="76"/>
      <c r="Q3" s="76"/>
      <c r="R3" s="76"/>
      <c r="S3" s="273"/>
      <c r="T3" s="76"/>
      <c r="U3" s="352" t="s">
        <v>1133</v>
      </c>
      <c r="V3" s="477"/>
      <c r="W3" s="477" t="s">
        <v>1134</v>
      </c>
      <c r="X3" s="281"/>
      <c r="Y3" s="13"/>
      <c r="Z3" s="13"/>
    </row>
    <row r="4" spans="1:26">
      <c r="A4" s="272"/>
      <c r="B4" s="76"/>
      <c r="C4" s="76"/>
      <c r="D4" s="76"/>
      <c r="E4" s="76"/>
      <c r="F4" s="76"/>
      <c r="G4" s="76"/>
      <c r="H4" s="76"/>
      <c r="I4" s="76"/>
      <c r="J4" s="76"/>
      <c r="K4" s="76"/>
      <c r="L4" s="273"/>
      <c r="M4" s="272"/>
      <c r="N4" s="1273" t="s">
        <v>1232</v>
      </c>
      <c r="O4" s="1273"/>
      <c r="P4" s="1273"/>
      <c r="Q4" s="1273"/>
      <c r="R4" s="76"/>
      <c r="S4" s="273"/>
      <c r="T4" s="76"/>
      <c r="U4" s="280"/>
      <c r="V4" s="478"/>
      <c r="W4" s="478"/>
      <c r="X4" s="281"/>
      <c r="Y4" s="13"/>
      <c r="Z4" s="13"/>
    </row>
    <row r="5" spans="1:26">
      <c r="A5" s="272"/>
      <c r="B5" s="76"/>
      <c r="C5" s="76"/>
      <c r="D5" s="76"/>
      <c r="E5" s="76"/>
      <c r="F5" s="76"/>
      <c r="G5" s="76"/>
      <c r="H5" s="76"/>
      <c r="I5" s="76"/>
      <c r="J5" s="76"/>
      <c r="K5" s="76"/>
      <c r="L5" s="273"/>
      <c r="M5" s="272"/>
      <c r="N5" s="1273"/>
      <c r="O5" s="1273"/>
      <c r="P5" s="1273"/>
      <c r="Q5" s="1273"/>
      <c r="R5" s="76"/>
      <c r="S5" s="273"/>
      <c r="T5" s="76"/>
      <c r="U5" s="280"/>
      <c r="V5" s="478"/>
      <c r="W5" s="478"/>
      <c r="X5" s="281"/>
      <c r="Y5" s="13"/>
      <c r="Z5" s="13"/>
    </row>
    <row r="6" spans="1:26" ht="18.3">
      <c r="A6" s="272"/>
      <c r="B6" s="76"/>
      <c r="C6" s="76"/>
      <c r="D6" s="76"/>
      <c r="E6" s="76"/>
      <c r="F6" s="76"/>
      <c r="G6" s="76"/>
      <c r="H6" s="76"/>
      <c r="I6" s="76"/>
      <c r="J6" s="76"/>
      <c r="K6" s="76"/>
      <c r="L6" s="273"/>
      <c r="M6" s="272"/>
      <c r="N6" s="1267" t="s">
        <v>533</v>
      </c>
      <c r="O6" s="1267"/>
      <c r="P6" s="1267"/>
      <c r="Q6" s="1267"/>
      <c r="R6" s="1267"/>
      <c r="S6" s="273"/>
      <c r="T6" s="76"/>
      <c r="U6" s="280"/>
      <c r="V6" s="478"/>
      <c r="W6" s="478"/>
      <c r="X6" s="281"/>
      <c r="Y6" s="13"/>
      <c r="Z6" s="13"/>
    </row>
    <row r="7" spans="1:26">
      <c r="A7" s="272"/>
      <c r="B7" s="76"/>
      <c r="C7" s="76"/>
      <c r="D7" s="76"/>
      <c r="E7" s="76"/>
      <c r="F7" s="76"/>
      <c r="G7" s="76"/>
      <c r="H7" s="76"/>
      <c r="I7" s="76"/>
      <c r="J7" s="76"/>
      <c r="K7" s="76"/>
      <c r="L7" s="273"/>
      <c r="M7" s="272"/>
      <c r="N7" s="76"/>
      <c r="O7" s="76"/>
      <c r="P7" s="76"/>
      <c r="Q7" s="76"/>
      <c r="R7" s="76"/>
      <c r="S7" s="273"/>
      <c r="T7" s="76"/>
      <c r="U7" s="280"/>
      <c r="V7" s="478"/>
      <c r="W7" s="478"/>
      <c r="X7" s="281"/>
      <c r="Y7" s="13"/>
      <c r="Z7" s="13"/>
    </row>
    <row r="8" spans="1:26">
      <c r="A8" s="272"/>
      <c r="B8" s="76"/>
      <c r="C8" s="76"/>
      <c r="D8" s="76"/>
      <c r="E8" s="76"/>
      <c r="F8" s="76"/>
      <c r="G8" s="76"/>
      <c r="H8" s="76"/>
      <c r="I8" s="76"/>
      <c r="J8" s="76"/>
      <c r="K8" s="76"/>
      <c r="L8" s="273"/>
      <c r="M8" s="272"/>
      <c r="N8" s="76" t="s">
        <v>535</v>
      </c>
      <c r="O8" s="494" t="s">
        <v>547</v>
      </c>
      <c r="P8" s="76" t="s">
        <v>536</v>
      </c>
      <c r="Q8" s="496">
        <f>($N$60/3.412)/1000</f>
        <v>2991.1456894613866</v>
      </c>
      <c r="R8" s="76" t="s">
        <v>548</v>
      </c>
      <c r="S8" s="273"/>
      <c r="T8" s="76"/>
      <c r="U8" s="280" t="s">
        <v>546</v>
      </c>
      <c r="V8" s="479" t="s">
        <v>536</v>
      </c>
      <c r="W8" s="478" t="s">
        <v>675</v>
      </c>
      <c r="X8" s="281"/>
      <c r="Y8" s="13"/>
      <c r="Z8" s="13"/>
    </row>
    <row r="9" spans="1:26">
      <c r="A9" s="272"/>
      <c r="B9" s="76"/>
      <c r="C9" s="76"/>
      <c r="D9" s="76"/>
      <c r="E9" s="76"/>
      <c r="F9" s="76"/>
      <c r="G9" s="76"/>
      <c r="H9" s="76"/>
      <c r="I9" s="76"/>
      <c r="J9" s="76"/>
      <c r="K9" s="76"/>
      <c r="L9" s="273"/>
      <c r="M9" s="272"/>
      <c r="N9" s="76" t="s">
        <v>534</v>
      </c>
      <c r="O9" s="494" t="s">
        <v>546</v>
      </c>
      <c r="P9" s="76" t="s">
        <v>536</v>
      </c>
      <c r="Q9" s="496">
        <f>($N$61/3.412)/1000</f>
        <v>2850.3787314645583</v>
      </c>
      <c r="R9" s="76" t="s">
        <v>548</v>
      </c>
      <c r="S9" s="273"/>
      <c r="T9" s="76"/>
      <c r="U9" s="280" t="s">
        <v>547</v>
      </c>
      <c r="V9" s="479" t="s">
        <v>536</v>
      </c>
      <c r="W9" s="478" t="s">
        <v>674</v>
      </c>
      <c r="X9" s="281"/>
      <c r="Y9" s="13"/>
      <c r="Z9" s="13"/>
    </row>
    <row r="10" spans="1:26">
      <c r="A10" s="272"/>
      <c r="B10" s="76"/>
      <c r="C10" s="76"/>
      <c r="D10" s="76"/>
      <c r="E10" s="76"/>
      <c r="F10" s="76"/>
      <c r="G10" s="76"/>
      <c r="H10" s="76"/>
      <c r="I10" s="76"/>
      <c r="J10" s="76"/>
      <c r="K10" s="76"/>
      <c r="L10" s="273"/>
      <c r="M10" s="272"/>
      <c r="N10" s="76"/>
      <c r="O10" s="494" t="s">
        <v>547</v>
      </c>
      <c r="P10" s="76"/>
      <c r="Q10" s="76"/>
      <c r="R10" s="76"/>
      <c r="S10" s="273"/>
      <c r="T10" s="76"/>
      <c r="U10" s="280"/>
      <c r="V10" s="478"/>
      <c r="W10" s="478"/>
      <c r="X10" s="281"/>
      <c r="Y10" s="13"/>
      <c r="Z10" s="13"/>
    </row>
    <row r="11" spans="1:26">
      <c r="A11" s="272"/>
      <c r="B11" s="76"/>
      <c r="C11" s="76"/>
      <c r="D11" s="76"/>
      <c r="E11" s="76"/>
      <c r="F11" s="76"/>
      <c r="G11" s="76"/>
      <c r="H11" s="76"/>
      <c r="I11" s="76"/>
      <c r="J11" s="76"/>
      <c r="K11" s="76"/>
      <c r="L11" s="273"/>
      <c r="M11" s="272"/>
      <c r="N11" s="76" t="s">
        <v>1573</v>
      </c>
      <c r="O11" s="494" t="s">
        <v>563</v>
      </c>
      <c r="P11" s="495" t="s">
        <v>536</v>
      </c>
      <c r="Q11" s="496">
        <f>Q19-Q20</f>
        <v>16.010000000000002</v>
      </c>
      <c r="R11" s="497" t="s">
        <v>544</v>
      </c>
      <c r="S11" s="273"/>
      <c r="T11" s="76"/>
      <c r="U11" s="280" t="s">
        <v>563</v>
      </c>
      <c r="V11" s="479" t="s">
        <v>536</v>
      </c>
      <c r="W11" s="478" t="s">
        <v>707</v>
      </c>
      <c r="X11" s="281"/>
      <c r="Y11" s="13"/>
      <c r="Z11" s="13"/>
    </row>
    <row r="12" spans="1:26">
      <c r="A12" s="272"/>
      <c r="B12" s="76"/>
      <c r="C12" s="76"/>
      <c r="D12" s="76"/>
      <c r="E12" s="76"/>
      <c r="F12" s="76"/>
      <c r="G12" s="76"/>
      <c r="H12" s="76"/>
      <c r="I12" s="76"/>
      <c r="J12" s="76"/>
      <c r="K12" s="76"/>
      <c r="L12" s="273"/>
      <c r="M12" s="272"/>
      <c r="N12" s="76" t="s">
        <v>537</v>
      </c>
      <c r="O12" s="494" t="s">
        <v>566</v>
      </c>
      <c r="P12" s="495" t="s">
        <v>536</v>
      </c>
      <c r="Q12" s="496">
        <f>Q18-Q17</f>
        <v>10.310000000000002</v>
      </c>
      <c r="R12" s="497" t="s">
        <v>544</v>
      </c>
      <c r="S12" s="273"/>
      <c r="T12" s="76"/>
      <c r="U12" s="280" t="s">
        <v>566</v>
      </c>
      <c r="V12" s="479" t="s">
        <v>536</v>
      </c>
      <c r="W12" s="478" t="s">
        <v>685</v>
      </c>
      <c r="X12" s="281"/>
      <c r="Y12" s="13"/>
      <c r="Z12" s="13"/>
    </row>
    <row r="13" spans="1:26" ht="15.9" thickBot="1">
      <c r="A13" s="272"/>
      <c r="B13" s="76"/>
      <c r="C13" s="76"/>
      <c r="D13" s="76"/>
      <c r="E13" s="76"/>
      <c r="F13" s="76"/>
      <c r="G13" s="76"/>
      <c r="H13" s="76"/>
      <c r="I13" s="76"/>
      <c r="J13" s="76"/>
      <c r="K13" s="76"/>
      <c r="L13" s="273"/>
      <c r="M13" s="272"/>
      <c r="N13" s="76"/>
      <c r="O13" s="76"/>
      <c r="P13" s="76"/>
      <c r="Q13" s="76"/>
      <c r="R13" s="76"/>
      <c r="S13" s="273"/>
      <c r="T13" s="76"/>
      <c r="U13" s="280"/>
      <c r="V13" s="478"/>
      <c r="W13" s="478"/>
      <c r="X13" s="281"/>
      <c r="Y13" s="13"/>
      <c r="Z13" s="13"/>
    </row>
    <row r="14" spans="1:26" ht="20.7" thickBot="1">
      <c r="A14" s="272"/>
      <c r="B14" s="76"/>
      <c r="C14" s="76"/>
      <c r="D14" s="76"/>
      <c r="E14" s="76"/>
      <c r="F14" s="76"/>
      <c r="G14" s="76"/>
      <c r="H14" s="76"/>
      <c r="I14" s="76"/>
      <c r="J14" s="76"/>
      <c r="K14" s="76"/>
      <c r="L14" s="273"/>
      <c r="M14" s="272"/>
      <c r="N14" s="498" t="s">
        <v>1572</v>
      </c>
      <c r="O14" s="500" t="s">
        <v>536</v>
      </c>
      <c r="P14" s="500"/>
      <c r="Q14" s="92">
        <f>Q9/Q8</f>
        <v>0.95293878245623798</v>
      </c>
      <c r="R14" s="501"/>
      <c r="S14" s="273"/>
      <c r="T14" s="76"/>
      <c r="U14" s="280"/>
      <c r="V14" s="478"/>
      <c r="W14" s="478"/>
      <c r="X14" s="281"/>
      <c r="Y14" s="13"/>
      <c r="Z14" s="13"/>
    </row>
    <row r="15" spans="1:26" ht="15.9" thickBot="1">
      <c r="A15" s="272"/>
      <c r="B15" s="76"/>
      <c r="C15" s="76"/>
      <c r="D15" s="76"/>
      <c r="E15" s="76"/>
      <c r="F15" s="76"/>
      <c r="G15" s="76"/>
      <c r="H15" s="76"/>
      <c r="I15" s="76"/>
      <c r="J15" s="76"/>
      <c r="K15" s="76"/>
      <c r="L15" s="273"/>
      <c r="M15" s="272"/>
      <c r="N15" s="76"/>
      <c r="O15" s="494"/>
      <c r="P15" s="76"/>
      <c r="Q15" s="76"/>
      <c r="R15" s="76"/>
      <c r="S15" s="273"/>
      <c r="T15" s="76"/>
      <c r="U15" s="280"/>
      <c r="V15" s="478"/>
      <c r="W15" s="478"/>
      <c r="X15" s="281"/>
      <c r="Y15" s="13"/>
      <c r="Z15" s="13"/>
    </row>
    <row r="16" spans="1:26" ht="18.899999999999999" thickTop="1" thickBot="1">
      <c r="A16" s="272"/>
      <c r="B16" s="76"/>
      <c r="C16" s="76"/>
      <c r="D16" s="76"/>
      <c r="E16" s="76"/>
      <c r="F16" s="76"/>
      <c r="G16" s="76"/>
      <c r="H16" s="76"/>
      <c r="I16" s="76"/>
      <c r="J16" s="76"/>
      <c r="K16" s="76"/>
      <c r="L16" s="273"/>
      <c r="M16" s="272"/>
      <c r="N16" s="1274" t="s">
        <v>1574</v>
      </c>
      <c r="O16" s="1275"/>
      <c r="P16" s="1275"/>
      <c r="Q16" s="1275"/>
      <c r="R16" s="982" t="s">
        <v>1580</v>
      </c>
      <c r="S16" s="273"/>
      <c r="T16" s="76"/>
      <c r="U16" s="280"/>
      <c r="V16" s="478"/>
      <c r="W16" s="478"/>
      <c r="X16" s="281"/>
      <c r="Y16" s="13"/>
      <c r="Z16" s="13"/>
    </row>
    <row r="17" spans="1:26" ht="20.7" thickTop="1">
      <c r="A17" s="272"/>
      <c r="B17" s="76"/>
      <c r="C17" s="76"/>
      <c r="D17" s="76"/>
      <c r="E17" s="76"/>
      <c r="F17" s="76"/>
      <c r="G17" s="76"/>
      <c r="H17" s="76"/>
      <c r="I17" s="76"/>
      <c r="J17" s="76"/>
      <c r="K17" s="76"/>
      <c r="L17" s="273"/>
      <c r="M17" s="272"/>
      <c r="N17" s="87" t="s">
        <v>538</v>
      </c>
      <c r="O17" s="502"/>
      <c r="P17" s="503" t="s">
        <v>536</v>
      </c>
      <c r="Q17" s="851">
        <f>'Enquiry - HRE'!E5</f>
        <v>30</v>
      </c>
      <c r="R17" s="983" t="s">
        <v>2076</v>
      </c>
      <c r="S17" s="273"/>
      <c r="T17" s="76"/>
      <c r="U17" s="280" t="s">
        <v>538</v>
      </c>
      <c r="V17" s="479" t="s">
        <v>536</v>
      </c>
      <c r="W17" s="478" t="s">
        <v>681</v>
      </c>
      <c r="X17" s="281"/>
      <c r="Y17" s="13"/>
      <c r="Z17" s="13"/>
    </row>
    <row r="18" spans="1:26" ht="20.399999999999999">
      <c r="A18" s="272"/>
      <c r="B18" s="76"/>
      <c r="C18" s="76"/>
      <c r="D18" s="76"/>
      <c r="E18" s="76"/>
      <c r="F18" s="76"/>
      <c r="G18" s="76"/>
      <c r="H18" s="76"/>
      <c r="I18" s="76"/>
      <c r="J18" s="76"/>
      <c r="K18" s="76"/>
      <c r="L18" s="273"/>
      <c r="M18" s="272"/>
      <c r="N18" s="87" t="s">
        <v>539</v>
      </c>
      <c r="O18" s="502"/>
      <c r="P18" s="503" t="s">
        <v>536</v>
      </c>
      <c r="Q18" s="851">
        <f>'Enquiry - HRE'!E6</f>
        <v>40.31</v>
      </c>
      <c r="R18" s="983" t="s">
        <v>2076</v>
      </c>
      <c r="S18" s="273"/>
      <c r="T18" s="76"/>
      <c r="U18" s="280" t="s">
        <v>539</v>
      </c>
      <c r="V18" s="479" t="s">
        <v>536</v>
      </c>
      <c r="W18" s="478" t="s">
        <v>684</v>
      </c>
      <c r="X18" s="281"/>
      <c r="Y18" s="13"/>
      <c r="Z18" s="13"/>
    </row>
    <row r="19" spans="1:26" ht="20.399999999999999">
      <c r="A19" s="272"/>
      <c r="B19" s="76"/>
      <c r="C19" s="76"/>
      <c r="D19" s="76"/>
      <c r="E19" s="76"/>
      <c r="F19" s="76"/>
      <c r="G19" s="76"/>
      <c r="H19" s="76"/>
      <c r="I19" s="76"/>
      <c r="J19" s="76"/>
      <c r="K19" s="76"/>
      <c r="L19" s="273"/>
      <c r="M19" s="272"/>
      <c r="N19" s="87" t="s">
        <v>540</v>
      </c>
      <c r="O19" s="502"/>
      <c r="P19" s="503" t="s">
        <v>536</v>
      </c>
      <c r="Q19" s="851">
        <f>'Enquiry - HRE'!E7</f>
        <v>37.31</v>
      </c>
      <c r="R19" s="983" t="s">
        <v>2076</v>
      </c>
      <c r="S19" s="273"/>
      <c r="T19" s="76"/>
      <c r="U19" s="280" t="s">
        <v>540</v>
      </c>
      <c r="V19" s="479" t="s">
        <v>536</v>
      </c>
      <c r="W19" s="478" t="s">
        <v>705</v>
      </c>
      <c r="X19" s="281"/>
      <c r="Y19" s="13"/>
      <c r="Z19" s="13"/>
    </row>
    <row r="20" spans="1:26" ht="20.399999999999999">
      <c r="A20" s="272"/>
      <c r="B20" s="76"/>
      <c r="C20" s="76"/>
      <c r="D20" s="76"/>
      <c r="E20" s="76"/>
      <c r="F20" s="76"/>
      <c r="G20" s="76"/>
      <c r="H20" s="76"/>
      <c r="I20" s="76"/>
      <c r="J20" s="76"/>
      <c r="K20" s="76"/>
      <c r="L20" s="273"/>
      <c r="M20" s="272"/>
      <c r="N20" s="87" t="s">
        <v>541</v>
      </c>
      <c r="O20" s="502"/>
      <c r="P20" s="503" t="s">
        <v>536</v>
      </c>
      <c r="Q20" s="851">
        <f>'Enquiry - HRE'!E8</f>
        <v>21.3</v>
      </c>
      <c r="R20" s="983" t="s">
        <v>2076</v>
      </c>
      <c r="S20" s="273"/>
      <c r="T20" s="76"/>
      <c r="U20" s="280" t="s">
        <v>541</v>
      </c>
      <c r="V20" s="479" t="s">
        <v>536</v>
      </c>
      <c r="W20" s="478" t="s">
        <v>702</v>
      </c>
      <c r="X20" s="281"/>
      <c r="Y20" s="13"/>
      <c r="Z20" s="13"/>
    </row>
    <row r="21" spans="1:26" ht="20.399999999999999">
      <c r="A21" s="272"/>
      <c r="B21" s="76"/>
      <c r="C21" s="76"/>
      <c r="D21" s="76"/>
      <c r="E21" s="76"/>
      <c r="F21" s="76"/>
      <c r="G21" s="76"/>
      <c r="H21" s="76"/>
      <c r="I21" s="76"/>
      <c r="J21" s="76"/>
      <c r="K21" s="76"/>
      <c r="L21" s="273"/>
      <c r="M21" s="272"/>
      <c r="N21" s="87" t="s">
        <v>542</v>
      </c>
      <c r="O21" s="502"/>
      <c r="P21" s="503" t="s">
        <v>536</v>
      </c>
      <c r="Q21" s="852">
        <f>'Enquiry - HRE'!E9</f>
        <v>4163.5</v>
      </c>
      <c r="R21" s="277" t="s">
        <v>1760</v>
      </c>
      <c r="S21" s="273"/>
      <c r="T21" s="76"/>
      <c r="U21" s="280" t="s">
        <v>542</v>
      </c>
      <c r="V21" s="479" t="s">
        <v>536</v>
      </c>
      <c r="W21" s="478" t="s">
        <v>695</v>
      </c>
      <c r="X21" s="281"/>
      <c r="Y21" s="13"/>
      <c r="Z21" s="13"/>
    </row>
    <row r="22" spans="1:26" ht="20.399999999999999">
      <c r="A22" s="272"/>
      <c r="B22" s="76"/>
      <c r="C22" s="76"/>
      <c r="D22" s="76"/>
      <c r="E22" s="76"/>
      <c r="F22" s="76"/>
      <c r="G22" s="76"/>
      <c r="H22" s="76"/>
      <c r="I22" s="76"/>
      <c r="J22" s="76"/>
      <c r="K22" s="76"/>
      <c r="L22" s="273"/>
      <c r="M22" s="272"/>
      <c r="N22" s="87" t="s">
        <v>543</v>
      </c>
      <c r="O22" s="502"/>
      <c r="P22" s="503" t="s">
        <v>536</v>
      </c>
      <c r="Q22" s="852">
        <f>'Enquiry - HRE'!E10</f>
        <v>2555</v>
      </c>
      <c r="R22" s="277" t="s">
        <v>545</v>
      </c>
      <c r="S22" s="273"/>
      <c r="T22" s="76"/>
      <c r="U22" s="280" t="s">
        <v>543</v>
      </c>
      <c r="V22" s="479" t="s">
        <v>536</v>
      </c>
      <c r="W22" s="478" t="s">
        <v>710</v>
      </c>
      <c r="X22" s="281"/>
      <c r="Y22" s="13"/>
      <c r="Z22" s="13"/>
    </row>
    <row r="23" spans="1:26" ht="15.9" thickBot="1">
      <c r="A23" s="272"/>
      <c r="B23" s="76"/>
      <c r="C23" s="76"/>
      <c r="D23" s="76"/>
      <c r="E23" s="76"/>
      <c r="F23" s="76"/>
      <c r="G23" s="76"/>
      <c r="H23" s="76"/>
      <c r="I23" s="76"/>
      <c r="J23" s="76"/>
      <c r="K23" s="76"/>
      <c r="L23" s="273"/>
      <c r="M23" s="272"/>
      <c r="N23" s="88"/>
      <c r="O23" s="278"/>
      <c r="P23" s="278"/>
      <c r="Q23" s="278"/>
      <c r="R23" s="279"/>
      <c r="S23" s="273"/>
      <c r="T23" s="76"/>
      <c r="U23" s="280"/>
      <c r="V23" s="478"/>
      <c r="W23" s="478"/>
      <c r="X23" s="281"/>
      <c r="Y23" s="13"/>
      <c r="Z23" s="13"/>
    </row>
    <row r="24" spans="1:26">
      <c r="A24" s="272"/>
      <c r="B24" s="76"/>
      <c r="C24" s="76"/>
      <c r="D24" s="76"/>
      <c r="E24" s="76"/>
      <c r="F24" s="76"/>
      <c r="G24" s="76"/>
      <c r="H24" s="76"/>
      <c r="I24" s="76"/>
      <c r="J24" s="76"/>
      <c r="K24" s="76"/>
      <c r="L24" s="273"/>
      <c r="M24" s="272"/>
      <c r="N24" s="76"/>
      <c r="O24" s="76"/>
      <c r="P24" s="76"/>
      <c r="Q24" s="76"/>
      <c r="R24" s="76"/>
      <c r="S24" s="273"/>
      <c r="T24" s="76"/>
      <c r="U24" s="280"/>
      <c r="V24" s="478"/>
      <c r="W24" s="478"/>
      <c r="X24" s="281"/>
      <c r="Y24" s="13"/>
      <c r="Z24" s="13"/>
    </row>
    <row r="25" spans="1:26" ht="18.3">
      <c r="A25" s="272"/>
      <c r="B25" s="76"/>
      <c r="C25" s="76"/>
      <c r="D25" s="76"/>
      <c r="E25" s="76"/>
      <c r="F25" s="76"/>
      <c r="G25" s="76"/>
      <c r="H25" s="76"/>
      <c r="I25" s="76"/>
      <c r="J25" s="76"/>
      <c r="K25" s="76"/>
      <c r="L25" s="273"/>
      <c r="M25" s="272"/>
      <c r="N25" s="1267" t="s">
        <v>1320</v>
      </c>
      <c r="O25" s="1267"/>
      <c r="P25" s="1267"/>
      <c r="Q25" s="1267"/>
      <c r="R25" s="1267"/>
      <c r="S25" s="273"/>
      <c r="T25" s="76"/>
      <c r="U25" s="280"/>
      <c r="V25" s="478"/>
      <c r="W25" s="478"/>
      <c r="X25" s="281"/>
      <c r="Y25" s="13"/>
      <c r="Z25" s="13"/>
    </row>
    <row r="26" spans="1:26" ht="15.9" thickBot="1">
      <c r="A26" s="272"/>
      <c r="B26" s="76"/>
      <c r="C26" s="76"/>
      <c r="D26" s="76"/>
      <c r="E26" s="76"/>
      <c r="F26" s="76"/>
      <c r="G26" s="76"/>
      <c r="H26" s="76"/>
      <c r="I26" s="76"/>
      <c r="J26" s="76"/>
      <c r="K26" s="76"/>
      <c r="L26" s="273"/>
      <c r="M26" s="272"/>
      <c r="N26" s="76"/>
      <c r="O26" s="76"/>
      <c r="P26" s="76"/>
      <c r="Q26" s="76"/>
      <c r="R26" s="76"/>
      <c r="S26" s="273"/>
      <c r="T26" s="76"/>
      <c r="U26" s="280"/>
      <c r="V26" s="478"/>
      <c r="W26" s="478"/>
      <c r="X26" s="281"/>
      <c r="Y26" s="13"/>
      <c r="Z26" s="13"/>
    </row>
    <row r="27" spans="1:26" ht="24" customHeight="1" thickTop="1" thickBot="1">
      <c r="A27" s="272"/>
      <c r="B27" s="76"/>
      <c r="C27" s="76"/>
      <c r="D27" s="76"/>
      <c r="E27" s="76"/>
      <c r="F27" s="76"/>
      <c r="G27" s="76"/>
      <c r="H27" s="76"/>
      <c r="I27" s="76"/>
      <c r="J27" s="76"/>
      <c r="K27" s="76"/>
      <c r="L27" s="273"/>
      <c r="M27" s="272"/>
      <c r="N27" s="76"/>
      <c r="O27" s="76"/>
      <c r="P27" s="76"/>
      <c r="Q27" s="76"/>
      <c r="R27" s="506" t="s">
        <v>1579</v>
      </c>
      <c r="S27" s="273"/>
      <c r="T27" s="76"/>
      <c r="U27" s="280"/>
      <c r="V27" s="478"/>
      <c r="W27" s="478"/>
      <c r="X27" s="281"/>
      <c r="Y27" s="13"/>
      <c r="Z27" s="13"/>
    </row>
    <row r="28" spans="1:26" ht="15.9" thickTop="1">
      <c r="A28" s="272"/>
      <c r="B28" s="76"/>
      <c r="C28" s="76"/>
      <c r="D28" s="76"/>
      <c r="E28" s="76"/>
      <c r="F28" s="76"/>
      <c r="G28" s="76"/>
      <c r="H28" s="76"/>
      <c r="I28" s="76"/>
      <c r="J28" s="76"/>
      <c r="K28" s="76"/>
      <c r="L28" s="273"/>
      <c r="M28" s="272"/>
      <c r="N28" s="76" t="s">
        <v>1577</v>
      </c>
      <c r="O28" s="76"/>
      <c r="P28" s="76"/>
      <c r="Q28" s="505">
        <f>'INPUT - Fluctuations'!D44</f>
        <v>0.95729166666666676</v>
      </c>
      <c r="R28" s="76"/>
      <c r="S28" s="273"/>
      <c r="T28" s="76"/>
      <c r="U28" s="280" t="s">
        <v>1235</v>
      </c>
      <c r="V28" s="479" t="s">
        <v>536</v>
      </c>
      <c r="W28" s="478" t="s">
        <v>734</v>
      </c>
      <c r="X28" s="281"/>
      <c r="Y28" s="13"/>
      <c r="Z28" s="13"/>
    </row>
    <row r="29" spans="1:26">
      <c r="A29" s="272"/>
      <c r="B29" s="76"/>
      <c r="C29" s="76"/>
      <c r="D29" s="76"/>
      <c r="E29" s="76"/>
      <c r="F29" s="76"/>
      <c r="G29" s="76"/>
      <c r="H29" s="76"/>
      <c r="I29" s="76"/>
      <c r="J29" s="76"/>
      <c r="K29" s="76"/>
      <c r="L29" s="273"/>
      <c r="M29" s="272"/>
      <c r="N29" s="76" t="s">
        <v>2039</v>
      </c>
      <c r="O29" s="76"/>
      <c r="P29" s="76"/>
      <c r="Q29" s="505">
        <f>'INPUT - Fluctuations'!H44</f>
        <v>0.99583333333333324</v>
      </c>
      <c r="R29" s="76"/>
      <c r="S29" s="273"/>
      <c r="T29" s="76"/>
      <c r="U29" s="280" t="s">
        <v>1236</v>
      </c>
      <c r="V29" s="479" t="s">
        <v>536</v>
      </c>
      <c r="W29" s="478" t="s">
        <v>735</v>
      </c>
      <c r="X29" s="281"/>
      <c r="Y29" s="13"/>
      <c r="Z29" s="13"/>
    </row>
    <row r="30" spans="1:26">
      <c r="A30" s="272"/>
      <c r="B30" s="76"/>
      <c r="C30" s="76"/>
      <c r="D30" s="76"/>
      <c r="E30" s="76"/>
      <c r="F30" s="76"/>
      <c r="G30" s="76"/>
      <c r="H30" s="76"/>
      <c r="I30" s="76"/>
      <c r="J30" s="76"/>
      <c r="K30" s="76"/>
      <c r="L30" s="273"/>
      <c r="M30" s="272"/>
      <c r="N30" s="76" t="s">
        <v>1757</v>
      </c>
      <c r="O30" s="76"/>
      <c r="P30" s="76"/>
      <c r="Q30" s="505">
        <f>Q28*Q29</f>
        <v>0.95330295138888888</v>
      </c>
      <c r="R30" s="76"/>
      <c r="S30" s="273"/>
      <c r="T30" s="76"/>
      <c r="U30" s="280" t="s">
        <v>1313</v>
      </c>
      <c r="V30" s="479" t="s">
        <v>536</v>
      </c>
      <c r="W30" s="478" t="s">
        <v>736</v>
      </c>
      <c r="X30" s="281"/>
      <c r="Y30" s="13"/>
      <c r="Z30" s="13"/>
    </row>
    <row r="31" spans="1:26">
      <c r="A31" s="272"/>
      <c r="B31" s="76"/>
      <c r="C31" s="76"/>
      <c r="D31" s="76"/>
      <c r="E31" s="76"/>
      <c r="F31" s="76"/>
      <c r="G31" s="76"/>
      <c r="H31" s="76"/>
      <c r="I31" s="76"/>
      <c r="J31" s="76"/>
      <c r="K31" s="76"/>
      <c r="L31" s="273"/>
      <c r="M31" s="272"/>
      <c r="N31" s="76" t="s">
        <v>1575</v>
      </c>
      <c r="O31" s="76"/>
      <c r="P31" s="76"/>
      <c r="Q31" s="505">
        <f>'INPUT - Fluctuations'!L44</f>
        <v>0.97499999999999998</v>
      </c>
      <c r="R31" s="76"/>
      <c r="S31" s="273"/>
      <c r="T31" s="76"/>
      <c r="U31" s="280" t="s">
        <v>1215</v>
      </c>
      <c r="V31" s="479" t="s">
        <v>536</v>
      </c>
      <c r="W31" s="478" t="s">
        <v>725</v>
      </c>
      <c r="X31" s="281"/>
      <c r="Y31" s="13"/>
      <c r="Z31" s="13"/>
    </row>
    <row r="32" spans="1:26">
      <c r="A32" s="272"/>
      <c r="B32" s="76"/>
      <c r="C32" s="76"/>
      <c r="D32" s="76"/>
      <c r="E32" s="76"/>
      <c r="F32" s="76"/>
      <c r="G32" s="76"/>
      <c r="H32" s="76"/>
      <c r="I32" s="76"/>
      <c r="J32" s="76"/>
      <c r="K32" s="76"/>
      <c r="L32" s="273"/>
      <c r="M32" s="272"/>
      <c r="N32" s="76" t="s">
        <v>1576</v>
      </c>
      <c r="O32" s="76"/>
      <c r="P32" s="76"/>
      <c r="Q32" s="505">
        <f>'INPUT - Fluctuations'!P44</f>
        <v>0.91249999999999998</v>
      </c>
      <c r="R32" s="76"/>
      <c r="S32" s="273"/>
      <c r="T32" s="76"/>
      <c r="U32" s="280" t="s">
        <v>1233</v>
      </c>
      <c r="V32" s="479" t="s">
        <v>536</v>
      </c>
      <c r="W32" s="478" t="s">
        <v>726</v>
      </c>
      <c r="X32" s="281"/>
      <c r="Y32" s="13"/>
      <c r="Z32" s="13"/>
    </row>
    <row r="33" spans="1:26">
      <c r="A33" s="272"/>
      <c r="B33" s="76"/>
      <c r="C33" s="76"/>
      <c r="D33" s="76"/>
      <c r="E33" s="76"/>
      <c r="F33" s="76"/>
      <c r="G33" s="76"/>
      <c r="H33" s="76"/>
      <c r="I33" s="76"/>
      <c r="J33" s="76"/>
      <c r="K33" s="76"/>
      <c r="L33" s="273"/>
      <c r="M33" s="272"/>
      <c r="N33" s="76" t="s">
        <v>1758</v>
      </c>
      <c r="O33" s="76"/>
      <c r="P33" s="76"/>
      <c r="Q33" s="505">
        <f>Q31*Q32</f>
        <v>0.88968749999999996</v>
      </c>
      <c r="R33" s="76"/>
      <c r="S33" s="273"/>
      <c r="T33" s="76"/>
      <c r="U33" s="280" t="s">
        <v>1319</v>
      </c>
      <c r="V33" s="479" t="s">
        <v>536</v>
      </c>
      <c r="W33" s="478" t="s">
        <v>676</v>
      </c>
      <c r="X33" s="281"/>
      <c r="Y33" s="13"/>
      <c r="Z33" s="13"/>
    </row>
    <row r="34" spans="1:26" ht="15.9" thickBot="1">
      <c r="A34" s="272"/>
      <c r="B34" s="76"/>
      <c r="C34" s="76"/>
      <c r="D34" s="76"/>
      <c r="E34" s="76"/>
      <c r="F34" s="76"/>
      <c r="G34" s="76"/>
      <c r="H34" s="76"/>
      <c r="I34" s="76"/>
      <c r="J34" s="76"/>
      <c r="K34" s="76"/>
      <c r="L34" s="273"/>
      <c r="M34" s="272"/>
      <c r="N34" s="76"/>
      <c r="O34" s="76"/>
      <c r="P34" s="76"/>
      <c r="Q34" s="76"/>
      <c r="R34" s="76"/>
      <c r="S34" s="273"/>
      <c r="T34" s="76"/>
      <c r="U34" s="280"/>
      <c r="V34" s="479"/>
      <c r="W34" s="478"/>
      <c r="X34" s="281"/>
      <c r="Y34" s="13"/>
      <c r="Z34" s="13"/>
    </row>
    <row r="35" spans="1:26" ht="20.7" thickBot="1">
      <c r="A35" s="272"/>
      <c r="B35" s="76"/>
      <c r="C35" s="76"/>
      <c r="D35" s="76"/>
      <c r="E35" s="76"/>
      <c r="F35" s="76"/>
      <c r="G35" s="76"/>
      <c r="H35" s="76"/>
      <c r="I35" s="76"/>
      <c r="J35" s="76"/>
      <c r="K35" s="76"/>
      <c r="L35" s="273"/>
      <c r="M35" s="272"/>
      <c r="N35" s="504" t="s">
        <v>1571</v>
      </c>
      <c r="O35" s="499"/>
      <c r="P35" s="500"/>
      <c r="Q35" s="92">
        <f>(Q14*(Q28*Q29*Q31*Q32))</f>
        <v>0.80822713759146958</v>
      </c>
      <c r="R35" s="76"/>
      <c r="S35" s="273"/>
      <c r="T35" s="76"/>
      <c r="U35" s="280" t="s">
        <v>1317</v>
      </c>
      <c r="V35" s="479" t="s">
        <v>536</v>
      </c>
      <c r="W35" s="478" t="s">
        <v>677</v>
      </c>
      <c r="X35" s="281"/>
      <c r="Y35" s="13"/>
      <c r="Z35" s="13"/>
    </row>
    <row r="36" spans="1:26">
      <c r="A36" s="272"/>
      <c r="B36" s="76"/>
      <c r="C36" s="76"/>
      <c r="D36" s="76"/>
      <c r="E36" s="76"/>
      <c r="F36" s="76"/>
      <c r="G36" s="76"/>
      <c r="H36" s="76"/>
      <c r="I36" s="76"/>
      <c r="J36" s="76"/>
      <c r="K36" s="76"/>
      <c r="L36" s="273"/>
      <c r="M36" s="272"/>
      <c r="N36" s="76"/>
      <c r="O36" s="76"/>
      <c r="P36" s="76"/>
      <c r="Q36" s="76"/>
      <c r="R36" s="76"/>
      <c r="S36" s="273"/>
      <c r="T36" s="76"/>
      <c r="U36" s="280"/>
      <c r="V36" s="479"/>
      <c r="W36" s="478"/>
      <c r="X36" s="281"/>
      <c r="Y36" s="13"/>
      <c r="Z36" s="13"/>
    </row>
    <row r="37" spans="1:26">
      <c r="A37" s="272"/>
      <c r="B37" s="76"/>
      <c r="C37" s="76"/>
      <c r="D37" s="76"/>
      <c r="E37" s="76"/>
      <c r="F37" s="76"/>
      <c r="G37" s="76"/>
      <c r="H37" s="76"/>
      <c r="I37" s="76"/>
      <c r="J37" s="76"/>
      <c r="K37" s="76"/>
      <c r="L37" s="273"/>
      <c r="M37" s="272"/>
      <c r="N37" s="76"/>
      <c r="O37" s="76"/>
      <c r="P37" s="76"/>
      <c r="Q37" s="76"/>
      <c r="R37" s="76"/>
      <c r="S37" s="273"/>
      <c r="T37" s="76"/>
      <c r="U37" s="280"/>
      <c r="V37" s="479"/>
      <c r="W37" s="478"/>
      <c r="X37" s="281"/>
      <c r="Y37" s="13"/>
      <c r="Z37" s="13"/>
    </row>
    <row r="38" spans="1:26" ht="15.9" thickBot="1">
      <c r="A38" s="274"/>
      <c r="B38" s="275"/>
      <c r="C38" s="275"/>
      <c r="D38" s="275"/>
      <c r="E38" s="275"/>
      <c r="F38" s="275"/>
      <c r="G38" s="275"/>
      <c r="H38" s="275"/>
      <c r="I38" s="275"/>
      <c r="J38" s="275"/>
      <c r="K38" s="275"/>
      <c r="L38" s="276"/>
      <c r="M38" s="274"/>
      <c r="N38" s="275"/>
      <c r="O38" s="275"/>
      <c r="P38" s="275"/>
      <c r="Q38" s="275"/>
      <c r="R38" s="275"/>
      <c r="S38" s="276"/>
      <c r="T38" s="76"/>
      <c r="U38" s="282"/>
      <c r="V38" s="480"/>
      <c r="W38" s="283"/>
      <c r="X38" s="284"/>
      <c r="Y38" s="13"/>
      <c r="Z38" s="13"/>
    </row>
    <row r="39" spans="1:26">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13"/>
      <c r="B42" s="13"/>
      <c r="C42" s="13"/>
      <c r="D42" s="13"/>
      <c r="E42" s="13"/>
      <c r="F42" s="1241"/>
      <c r="G42" s="1241"/>
      <c r="H42" s="1241"/>
      <c r="I42" s="1241"/>
      <c r="J42" s="1241"/>
      <c r="K42" s="1241"/>
      <c r="L42" s="1241"/>
      <c r="M42" s="1241"/>
      <c r="N42" s="1241"/>
      <c r="O42" s="1241"/>
      <c r="P42" s="1241"/>
      <c r="Q42" s="1241"/>
      <c r="R42" s="1241"/>
      <c r="S42" s="1241"/>
      <c r="T42" s="1241"/>
      <c r="U42" s="1241"/>
      <c r="V42" s="1241"/>
      <c r="W42" s="13"/>
      <c r="X42" s="13"/>
      <c r="Y42" s="13"/>
      <c r="Z42" s="13"/>
    </row>
    <row r="43" spans="1:26">
      <c r="A43" s="13"/>
      <c r="B43" s="13"/>
      <c r="C43" s="13"/>
      <c r="D43" s="13"/>
      <c r="E43" s="13"/>
      <c r="F43" s="1241"/>
      <c r="G43" s="1241"/>
      <c r="H43" s="1241"/>
      <c r="I43" s="1241"/>
      <c r="J43" s="1241"/>
      <c r="K43" s="1241"/>
      <c r="L43" s="1241"/>
      <c r="M43" s="1241"/>
      <c r="N43" s="1241"/>
      <c r="O43" s="1241"/>
      <c r="P43" s="1241"/>
      <c r="Q43" s="1241"/>
      <c r="R43" s="1241"/>
      <c r="S43" s="1241"/>
      <c r="T43" s="1241"/>
      <c r="U43" s="1241"/>
      <c r="V43" s="1241"/>
      <c r="W43" s="13"/>
      <c r="X43" s="13"/>
      <c r="Y43" s="13"/>
      <c r="Z43" s="13"/>
    </row>
    <row r="44" spans="1:26">
      <c r="A44" s="13"/>
      <c r="B44" s="13"/>
      <c r="C44" s="13"/>
      <c r="D44" s="13"/>
      <c r="E44" s="13"/>
      <c r="F44" s="1241"/>
      <c r="G44" s="1241"/>
      <c r="H44" s="1241"/>
      <c r="I44" s="1241"/>
      <c r="J44" s="1241"/>
      <c r="K44" s="1241"/>
      <c r="L44" s="1241"/>
      <c r="M44" s="1241"/>
      <c r="N44" s="1241"/>
      <c r="O44" s="1241"/>
      <c r="P44" s="1241"/>
      <c r="Q44" s="1241"/>
      <c r="R44" s="1241"/>
      <c r="S44" s="1241"/>
      <c r="T44" s="1241"/>
      <c r="U44" s="1241"/>
      <c r="V44" s="1241"/>
      <c r="W44" s="13"/>
      <c r="X44" s="13"/>
      <c r="Y44" s="13"/>
      <c r="Z44" s="13"/>
    </row>
    <row r="45" spans="1:26">
      <c r="A45" s="13"/>
      <c r="B45" s="13"/>
      <c r="C45" s="13"/>
      <c r="D45" s="13"/>
      <c r="E45" s="13"/>
      <c r="F45" s="1241"/>
      <c r="G45" s="1241"/>
      <c r="H45" s="1241"/>
      <c r="I45" s="1241"/>
      <c r="J45" s="1241"/>
      <c r="K45" s="1241"/>
      <c r="L45" s="1241"/>
      <c r="M45" s="1241"/>
      <c r="N45" s="1241"/>
      <c r="O45" s="1241"/>
      <c r="P45" s="1241"/>
      <c r="Q45" s="1241"/>
      <c r="R45" s="1241"/>
      <c r="S45" s="1241"/>
      <c r="T45" s="1241"/>
      <c r="U45" s="1241"/>
      <c r="V45" s="1241"/>
      <c r="W45" s="13"/>
      <c r="X45" s="13"/>
      <c r="Y45" s="13"/>
      <c r="Z45" s="13"/>
    </row>
    <row r="46" spans="1:26">
      <c r="A46" s="13"/>
      <c r="B46" s="13"/>
      <c r="C46" s="13"/>
      <c r="D46" s="13"/>
      <c r="E46" s="13"/>
      <c r="F46" s="1241"/>
      <c r="G46" s="1241"/>
      <c r="H46" s="1241"/>
      <c r="I46" s="1241"/>
      <c r="J46" s="1241"/>
      <c r="K46" s="1241"/>
      <c r="L46" s="1241"/>
      <c r="M46" s="1241"/>
      <c r="N46" s="1241"/>
      <c r="O46" s="1241"/>
      <c r="P46" s="1241"/>
      <c r="Q46" s="1241"/>
      <c r="R46" s="1241"/>
      <c r="S46" s="1241"/>
      <c r="T46" s="1241"/>
      <c r="U46" s="1241"/>
      <c r="V46" s="1241"/>
      <c r="W46" s="13"/>
      <c r="X46" s="13"/>
      <c r="Y46" s="13"/>
      <c r="Z46" s="13"/>
    </row>
    <row r="47" spans="1:26">
      <c r="A47" s="13"/>
      <c r="B47" s="13"/>
      <c r="C47" s="13"/>
      <c r="D47" s="13"/>
      <c r="E47" s="13"/>
      <c r="F47" s="1241"/>
      <c r="G47" s="1241"/>
      <c r="H47" s="1241"/>
      <c r="I47" s="1241"/>
      <c r="J47" s="1241"/>
      <c r="K47" s="1241"/>
      <c r="L47" s="1241"/>
      <c r="M47" s="1241"/>
      <c r="N47" s="1241"/>
      <c r="O47" s="1241"/>
      <c r="P47" s="1241"/>
      <c r="Q47" s="1241"/>
      <c r="R47" s="1241"/>
      <c r="S47" s="1241"/>
      <c r="T47" s="1241"/>
      <c r="U47" s="1241"/>
      <c r="V47" s="1241"/>
      <c r="W47" s="13"/>
      <c r="X47" s="13"/>
      <c r="Y47" s="13"/>
      <c r="Z47" s="13"/>
    </row>
    <row r="48" spans="1:26">
      <c r="A48" s="13"/>
      <c r="B48" s="13"/>
      <c r="C48" s="13"/>
      <c r="D48" s="13"/>
      <c r="E48" s="13"/>
      <c r="F48" s="1241" t="s">
        <v>2334</v>
      </c>
      <c r="G48" s="1241"/>
      <c r="H48" s="1241"/>
      <c r="I48" s="1241"/>
      <c r="J48" s="1241"/>
      <c r="K48" s="1241"/>
      <c r="L48" s="1241"/>
      <c r="M48" s="1241"/>
      <c r="N48" s="1241"/>
      <c r="O48" s="1241"/>
      <c r="P48" s="1241"/>
      <c r="Q48" s="1241"/>
      <c r="R48" s="1241"/>
      <c r="S48" s="1241"/>
      <c r="T48" s="1241"/>
      <c r="U48" s="1241"/>
      <c r="V48" s="1241"/>
      <c r="W48" s="13"/>
      <c r="X48" s="13"/>
      <c r="Y48" s="13"/>
      <c r="Z48" s="13"/>
    </row>
    <row r="49" spans="1:26">
      <c r="A49" s="13"/>
      <c r="B49" s="13"/>
      <c r="C49" s="13"/>
      <c r="D49" s="13"/>
      <c r="E49" s="13"/>
      <c r="F49" s="1241" t="s">
        <v>2335</v>
      </c>
      <c r="G49" s="1241"/>
      <c r="H49" s="1241"/>
      <c r="I49" s="1241"/>
      <c r="J49" s="1241"/>
      <c r="K49" s="1241"/>
      <c r="L49" s="1241"/>
      <c r="M49" s="1241"/>
      <c r="N49" s="1241"/>
      <c r="O49" s="1241"/>
      <c r="P49" s="1241"/>
      <c r="Q49" s="1241"/>
      <c r="R49" s="1241"/>
      <c r="S49" s="1241"/>
      <c r="T49" s="1241"/>
      <c r="U49" s="1241"/>
      <c r="V49" s="1241"/>
      <c r="W49" s="13"/>
      <c r="X49" s="13"/>
      <c r="Y49" s="13"/>
      <c r="Z49" s="13"/>
    </row>
    <row r="50" spans="1:26">
      <c r="A50" s="13"/>
      <c r="B50" s="13"/>
      <c r="C50" s="13"/>
      <c r="D50" s="13"/>
      <c r="E50" s="13"/>
      <c r="F50" s="1241"/>
      <c r="G50" s="1241"/>
      <c r="H50" s="1241"/>
      <c r="I50" s="1241"/>
      <c r="J50" s="1241"/>
      <c r="K50" s="1241"/>
      <c r="L50" s="1241"/>
      <c r="M50" s="1241"/>
      <c r="N50" s="1241"/>
      <c r="O50" s="1241"/>
      <c r="P50" s="1241"/>
      <c r="Q50" s="1241"/>
      <c r="R50" s="1241"/>
      <c r="S50" s="1241"/>
      <c r="T50" s="1241"/>
      <c r="U50" s="1241"/>
      <c r="V50" s="1241"/>
      <c r="W50" s="13"/>
      <c r="X50" s="13"/>
      <c r="Y50" s="13"/>
      <c r="Z50" s="13"/>
    </row>
    <row r="51" spans="1:26">
      <c r="A51" s="13"/>
      <c r="B51" s="13"/>
      <c r="C51" s="13">
        <v>18.61</v>
      </c>
      <c r="D51" s="34">
        <f>C51*5/9</f>
        <v>10.338888888888889</v>
      </c>
      <c r="E51" s="13"/>
      <c r="F51" s="1241" t="s">
        <v>57</v>
      </c>
      <c r="G51" s="1241"/>
      <c r="H51" s="1241"/>
      <c r="I51" s="1241"/>
      <c r="J51" s="1241"/>
      <c r="K51" s="1241"/>
      <c r="L51" s="1241"/>
      <c r="M51" s="1241"/>
      <c r="N51" s="1241"/>
      <c r="O51" s="1241"/>
      <c r="P51" s="1241"/>
      <c r="Q51" s="1241"/>
      <c r="R51" s="1241"/>
      <c r="S51" s="1241"/>
      <c r="T51" s="1241"/>
      <c r="U51" s="1241"/>
      <c r="V51" s="1241"/>
      <c r="W51" s="13"/>
      <c r="X51" s="13"/>
      <c r="Y51" s="13"/>
      <c r="Z51" s="13"/>
    </row>
    <row r="52" spans="1:26">
      <c r="A52" s="13"/>
      <c r="B52" s="13"/>
      <c r="C52" s="13">
        <v>28.81</v>
      </c>
      <c r="D52" s="34">
        <f>C52*5/9</f>
        <v>16.005555555555553</v>
      </c>
      <c r="E52" s="13"/>
      <c r="F52" s="1241" t="s">
        <v>2336</v>
      </c>
      <c r="G52" s="1241"/>
      <c r="H52" s="1241"/>
      <c r="I52" s="1241" t="s">
        <v>2337</v>
      </c>
      <c r="J52" s="1241"/>
      <c r="K52" s="1241"/>
      <c r="L52" s="1241"/>
      <c r="M52" s="1241"/>
      <c r="N52" s="1241"/>
      <c r="O52" s="1241"/>
      <c r="P52" s="1241"/>
      <c r="Q52" s="1241"/>
      <c r="R52" s="1241"/>
      <c r="S52" s="1241"/>
      <c r="T52" s="1241"/>
      <c r="U52" s="1241"/>
      <c r="V52" s="1241"/>
      <c r="W52" s="13"/>
      <c r="X52" s="13"/>
      <c r="Y52" s="13"/>
      <c r="Z52" s="13"/>
    </row>
    <row r="53" spans="1:26">
      <c r="A53" s="13"/>
      <c r="B53" s="13"/>
      <c r="C53" s="13">
        <v>97</v>
      </c>
      <c r="D53" s="34">
        <f>(C53-32)*5/9</f>
        <v>36.111111111111114</v>
      </c>
      <c r="E53" s="13"/>
      <c r="F53" s="1241"/>
      <c r="G53" s="1241"/>
      <c r="H53" s="1241"/>
      <c r="I53" s="1241"/>
      <c r="J53" s="1241"/>
      <c r="K53" s="1241"/>
      <c r="L53" s="1241"/>
      <c r="M53" s="1241"/>
      <c r="N53" s="1241">
        <f>(Q18-Q17)*(9/5)</f>
        <v>18.558000000000003</v>
      </c>
      <c r="O53" s="1241"/>
      <c r="P53" s="1241"/>
      <c r="Q53" s="1241"/>
      <c r="R53" s="1241"/>
      <c r="S53" s="1241"/>
      <c r="T53" s="1241"/>
      <c r="U53" s="1241"/>
      <c r="V53" s="1241"/>
      <c r="W53" s="13"/>
      <c r="X53" s="13"/>
      <c r="Y53" s="13"/>
      <c r="Z53" s="13"/>
    </row>
    <row r="54" spans="1:26">
      <c r="A54" s="13"/>
      <c r="B54" s="13"/>
      <c r="C54" s="13">
        <v>115.61</v>
      </c>
      <c r="D54" s="34">
        <f t="shared" ref="D54:D56" si="0">(C54-32)*5/9</f>
        <v>46.45</v>
      </c>
      <c r="E54" s="13"/>
      <c r="F54" s="1241" t="s">
        <v>2333</v>
      </c>
      <c r="G54" s="1241"/>
      <c r="H54" s="1241"/>
      <c r="I54" s="1241"/>
      <c r="J54" s="1241"/>
      <c r="K54" s="1241"/>
      <c r="L54" s="1241"/>
      <c r="M54" s="1241"/>
      <c r="N54" s="1241">
        <f>(Q19-Q20)*(9/5)</f>
        <v>28.818000000000005</v>
      </c>
      <c r="O54" s="1241"/>
      <c r="P54" s="1241"/>
      <c r="Q54" s="1241"/>
      <c r="R54" s="1241">
        <f>500/3.412</f>
        <v>146.54161781946073</v>
      </c>
      <c r="S54" s="1241"/>
      <c r="T54" s="1241"/>
      <c r="U54" s="1241"/>
      <c r="V54" s="1241"/>
      <c r="W54" s="13"/>
      <c r="X54" s="13"/>
      <c r="Y54" s="13"/>
      <c r="Z54" s="13"/>
    </row>
    <row r="55" spans="1:26">
      <c r="A55" s="13"/>
      <c r="B55" s="13"/>
      <c r="C55" s="13">
        <v>112.11</v>
      </c>
      <c r="D55" s="34">
        <f t="shared" si="0"/>
        <v>44.50555555555556</v>
      </c>
      <c r="E55" s="13"/>
      <c r="F55" s="1241"/>
      <c r="G55" s="1241"/>
      <c r="H55" s="1241"/>
      <c r="I55" s="1241"/>
      <c r="J55" s="1241"/>
      <c r="K55" s="1241"/>
      <c r="L55" s="1241"/>
      <c r="M55" s="1241"/>
      <c r="N55" s="1241"/>
      <c r="O55" s="1241"/>
      <c r="P55" s="1241"/>
      <c r="Q55" s="1241"/>
      <c r="R55" s="1241"/>
      <c r="S55" s="1241"/>
      <c r="T55" s="1241"/>
      <c r="U55" s="1241"/>
      <c r="V55" s="1241"/>
      <c r="W55" s="13"/>
      <c r="X55" s="13"/>
      <c r="Y55" s="13"/>
      <c r="Z55" s="13"/>
    </row>
    <row r="56" spans="1:26">
      <c r="A56" s="13"/>
      <c r="B56" s="13"/>
      <c r="C56" s="13">
        <v>83.3</v>
      </c>
      <c r="D56" s="34">
        <f t="shared" si="0"/>
        <v>28.5</v>
      </c>
      <c r="E56" s="13"/>
      <c r="F56" s="1241"/>
      <c r="G56" s="1241"/>
      <c r="H56" s="1241"/>
      <c r="I56" s="1241"/>
      <c r="J56" s="1241"/>
      <c r="K56" s="1241"/>
      <c r="L56" s="1241"/>
      <c r="M56" s="1241"/>
      <c r="N56" s="1241"/>
      <c r="O56" s="1241"/>
      <c r="P56" s="1241"/>
      <c r="Q56" s="1241"/>
      <c r="R56" s="1241"/>
      <c r="S56" s="1241"/>
      <c r="T56" s="1241"/>
      <c r="U56" s="1241"/>
      <c r="V56" s="1241"/>
      <c r="W56" s="13"/>
      <c r="X56" s="13"/>
      <c r="Y56" s="13"/>
      <c r="Z56" s="13"/>
    </row>
    <row r="57" spans="1:26">
      <c r="A57" s="13"/>
      <c r="B57" s="13"/>
      <c r="C57" s="13"/>
      <c r="D57" s="13"/>
      <c r="E57" s="13"/>
      <c r="F57" s="1241"/>
      <c r="G57" s="1241"/>
      <c r="H57" s="1241"/>
      <c r="I57" s="1241"/>
      <c r="J57" s="1241"/>
      <c r="K57" s="1241"/>
      <c r="L57" s="1241"/>
      <c r="M57" s="1241"/>
      <c r="N57" s="1241">
        <f>Q21/3.785412</f>
        <v>1099.8802772327028</v>
      </c>
      <c r="O57" s="1241"/>
      <c r="P57" s="1241"/>
      <c r="Q57" s="1241"/>
      <c r="R57" s="1241"/>
      <c r="S57" s="1241"/>
      <c r="T57" s="1241"/>
      <c r="U57" s="1241"/>
      <c r="V57" s="1241"/>
      <c r="W57" s="13"/>
      <c r="X57" s="13"/>
      <c r="Y57" s="13"/>
      <c r="Z57" s="13"/>
    </row>
    <row r="58" spans="1:26">
      <c r="A58" s="13"/>
      <c r="B58" s="13"/>
      <c r="C58" s="13"/>
      <c r="D58" s="13"/>
      <c r="E58" s="13"/>
      <c r="F58" s="1241" t="s">
        <v>2332</v>
      </c>
      <c r="G58" s="1241"/>
      <c r="H58" s="1241"/>
      <c r="I58" s="1241"/>
      <c r="J58" s="1241"/>
      <c r="K58" s="1241"/>
      <c r="L58" s="1241"/>
      <c r="M58" s="1241"/>
      <c r="N58" s="1241">
        <f>Q22/3.785412</f>
        <v>674.95955526109174</v>
      </c>
      <c r="O58" s="1241"/>
      <c r="P58" s="1241"/>
      <c r="Q58" s="1241"/>
      <c r="R58" s="1241"/>
      <c r="S58" s="1241"/>
      <c r="T58" s="1241"/>
      <c r="U58" s="1241"/>
      <c r="V58" s="1241"/>
      <c r="W58" s="13"/>
      <c r="X58" s="13"/>
      <c r="Y58" s="13"/>
      <c r="Z58" s="13"/>
    </row>
    <row r="59" spans="1:26">
      <c r="A59" s="13"/>
      <c r="B59" s="13"/>
      <c r="C59" s="13"/>
      <c r="D59" s="13"/>
      <c r="E59" s="13"/>
      <c r="F59" s="1241"/>
      <c r="G59" s="1241"/>
      <c r="H59" s="1241"/>
      <c r="I59" s="1241"/>
      <c r="J59" s="1241"/>
      <c r="K59" s="1241"/>
      <c r="L59" s="1241"/>
      <c r="M59" s="1241"/>
      <c r="N59" s="1241"/>
      <c r="O59" s="1241"/>
      <c r="P59" s="1241"/>
      <c r="Q59" s="1241"/>
      <c r="R59" s="1241"/>
      <c r="S59" s="1241"/>
      <c r="T59" s="1241"/>
      <c r="U59" s="1241"/>
      <c r="V59" s="1241"/>
      <c r="W59" s="13"/>
      <c r="X59" s="13"/>
      <c r="Y59" s="13"/>
      <c r="Z59" s="13"/>
    </row>
    <row r="60" spans="1:26">
      <c r="A60" s="13"/>
      <c r="B60" s="13"/>
      <c r="C60" s="13"/>
      <c r="D60" s="13"/>
      <c r="E60" s="13"/>
      <c r="F60" s="1241">
        <f>853.03541*24</f>
        <v>20472.849839999999</v>
      </c>
      <c r="G60" s="1243" t="s">
        <v>2339</v>
      </c>
      <c r="H60" s="1241"/>
      <c r="I60" s="1241"/>
      <c r="J60" s="1241"/>
      <c r="K60" s="1241"/>
      <c r="L60" s="1241"/>
      <c r="M60" s="1241"/>
      <c r="N60" s="1241">
        <f>(N53*N57)*500</f>
        <v>10205789.092442252</v>
      </c>
      <c r="O60" s="1241"/>
      <c r="P60" s="1241"/>
      <c r="Q60" s="1241"/>
      <c r="R60" s="1241"/>
      <c r="S60" s="1241"/>
      <c r="T60" s="1241"/>
      <c r="U60" s="1241"/>
      <c r="V60" s="1241"/>
      <c r="W60" s="13"/>
      <c r="X60" s="13"/>
      <c r="Y60" s="13"/>
      <c r="Z60" s="13"/>
    </row>
    <row r="61" spans="1:26">
      <c r="A61" s="13"/>
      <c r="B61" s="13"/>
      <c r="C61" s="13"/>
      <c r="D61" s="13"/>
      <c r="E61" s="13"/>
      <c r="F61" s="1241">
        <f>F60/1100</f>
        <v>18.611681672727272</v>
      </c>
      <c r="G61" s="1241"/>
      <c r="H61" s="1241"/>
      <c r="I61" s="1241"/>
      <c r="J61" s="1241"/>
      <c r="K61" s="1241"/>
      <c r="L61" s="1241"/>
      <c r="M61" s="1241"/>
      <c r="N61" s="1241">
        <f>(N54*N58)*500</f>
        <v>9725492.2317570727</v>
      </c>
      <c r="O61" s="1241"/>
      <c r="P61" s="1241"/>
      <c r="Q61" s="1241"/>
      <c r="R61" s="1241"/>
      <c r="S61" s="1241"/>
      <c r="T61" s="1241"/>
      <c r="U61" s="1241"/>
      <c r="V61" s="1241"/>
      <c r="W61" s="13"/>
      <c r="X61" s="13"/>
      <c r="Y61" s="13"/>
      <c r="Z61" s="13"/>
    </row>
    <row r="62" spans="1:26">
      <c r="A62" s="13"/>
      <c r="B62" s="13"/>
      <c r="C62" s="13"/>
      <c r="D62" s="13"/>
      <c r="E62" s="13"/>
      <c r="F62" s="1241"/>
      <c r="G62" s="1241"/>
      <c r="H62" s="1241"/>
      <c r="I62" s="1241"/>
      <c r="J62" s="1241"/>
      <c r="K62" s="1241"/>
      <c r="L62" s="1241"/>
      <c r="M62" s="1241"/>
      <c r="N62" s="1241"/>
      <c r="O62" s="1241"/>
      <c r="P62" s="1241"/>
      <c r="Q62" s="1241"/>
      <c r="R62" s="1241"/>
      <c r="S62" s="1241"/>
      <c r="T62" s="1241"/>
      <c r="U62" s="1241"/>
      <c r="V62" s="1241"/>
      <c r="W62" s="13"/>
      <c r="X62" s="13"/>
      <c r="Y62" s="13"/>
      <c r="Z62" s="13"/>
    </row>
    <row r="63" spans="1:26">
      <c r="A63" s="13"/>
      <c r="B63" s="13"/>
      <c r="C63" s="13"/>
      <c r="D63" s="13"/>
      <c r="E63" s="13"/>
      <c r="F63" s="1241"/>
      <c r="G63" s="1241"/>
      <c r="H63" s="1241"/>
      <c r="I63" s="1241"/>
      <c r="J63" s="1241"/>
      <c r="K63" s="1241"/>
      <c r="L63" s="1241"/>
      <c r="M63" s="1241"/>
      <c r="N63" s="1241"/>
      <c r="O63" s="1241"/>
      <c r="P63" s="1241"/>
      <c r="Q63" s="1241"/>
      <c r="R63" s="1241"/>
      <c r="S63" s="1241"/>
      <c r="T63" s="1241"/>
      <c r="U63" s="1241"/>
      <c r="V63" s="1241"/>
      <c r="W63" s="13"/>
      <c r="X63" s="13"/>
      <c r="Y63" s="13"/>
      <c r="Z63" s="13"/>
    </row>
    <row r="64" spans="1:26">
      <c r="A64" s="13"/>
      <c r="B64" s="13"/>
      <c r="C64" s="13"/>
      <c r="D64" s="13"/>
      <c r="E64" s="13"/>
      <c r="F64" s="1241"/>
      <c r="G64" s="1241"/>
      <c r="H64" s="1241"/>
      <c r="I64" s="1241"/>
      <c r="J64" s="1241"/>
      <c r="K64" s="1241"/>
      <c r="L64" s="1241"/>
      <c r="M64" s="1241"/>
      <c r="N64" s="1241"/>
      <c r="O64" s="1241"/>
      <c r="P64" s="1241"/>
      <c r="Q64" s="1241"/>
      <c r="R64" s="1241"/>
      <c r="S64" s="1241"/>
      <c r="T64" s="1241"/>
      <c r="U64" s="1241"/>
      <c r="V64" s="1241"/>
      <c r="W64" s="13"/>
      <c r="X64" s="13"/>
      <c r="Y64" s="13"/>
      <c r="Z64" s="13"/>
    </row>
    <row r="65" spans="1:26">
      <c r="A65" s="13"/>
      <c r="B65" s="13"/>
      <c r="C65" s="13"/>
      <c r="D65" s="13"/>
      <c r="E65" s="13"/>
      <c r="F65" s="1241"/>
      <c r="G65" s="1241"/>
      <c r="H65" s="1241"/>
      <c r="I65" s="1241"/>
      <c r="J65" s="1241"/>
      <c r="K65" s="1241"/>
      <c r="L65" s="1241"/>
      <c r="M65" s="1241"/>
      <c r="N65" s="1241"/>
      <c r="O65" s="1241"/>
      <c r="P65" s="1241"/>
      <c r="Q65" s="1241"/>
      <c r="R65" s="1241"/>
      <c r="S65" s="1241"/>
      <c r="T65" s="1241"/>
      <c r="U65" s="1241"/>
      <c r="V65" s="1241"/>
      <c r="W65" s="13"/>
      <c r="X65" s="13"/>
      <c r="Y65" s="13"/>
      <c r="Z65" s="13"/>
    </row>
    <row r="66" spans="1:26">
      <c r="A66" s="13"/>
      <c r="B66" s="13"/>
      <c r="C66" s="13"/>
      <c r="D66" s="13"/>
      <c r="E66" s="13"/>
      <c r="F66" s="1241"/>
      <c r="G66" s="1241"/>
      <c r="H66" s="1241"/>
      <c r="I66" s="1241"/>
      <c r="J66" s="1241"/>
      <c r="K66" s="1241"/>
      <c r="L66" s="1241"/>
      <c r="M66" s="1241"/>
      <c r="N66" s="1241"/>
      <c r="O66" s="1241"/>
      <c r="P66" s="1241"/>
      <c r="Q66" s="1241"/>
      <c r="R66" s="1241"/>
      <c r="S66" s="1241"/>
      <c r="T66" s="1241"/>
      <c r="U66" s="1241"/>
      <c r="V66" s="1241"/>
      <c r="W66" s="13"/>
      <c r="X66" s="13"/>
      <c r="Y66" s="13"/>
      <c r="Z66" s="13"/>
    </row>
    <row r="67" spans="1:26" ht="22.2">
      <c r="A67" s="13"/>
      <c r="B67" s="13"/>
      <c r="C67" s="13"/>
      <c r="D67" s="13"/>
      <c r="E67" s="13"/>
      <c r="F67" s="1242" t="s">
        <v>2338</v>
      </c>
      <c r="G67" s="1241"/>
      <c r="H67" s="1241"/>
      <c r="I67" s="1241"/>
      <c r="J67" s="1241"/>
      <c r="K67" s="1241"/>
      <c r="L67" s="1241"/>
      <c r="M67" s="1241"/>
      <c r="N67" s="1241"/>
      <c r="O67" s="1241"/>
      <c r="P67" s="1241"/>
      <c r="Q67" s="1241"/>
      <c r="R67" s="1241"/>
      <c r="S67" s="1241"/>
      <c r="T67" s="1241"/>
      <c r="U67" s="1241"/>
      <c r="V67" s="1241"/>
      <c r="W67" s="13"/>
      <c r="X67" s="13"/>
      <c r="Y67" s="13"/>
      <c r="Z67" s="13"/>
    </row>
    <row r="68" spans="1:26">
      <c r="A68" s="13"/>
      <c r="B68" s="13"/>
      <c r="C68" s="13"/>
      <c r="D68" s="13"/>
      <c r="E68" s="13"/>
      <c r="F68" s="1241"/>
      <c r="G68" s="1241"/>
      <c r="H68" s="1241"/>
      <c r="I68" s="1241"/>
      <c r="J68" s="1241"/>
      <c r="K68" s="1241"/>
      <c r="L68" s="1241"/>
      <c r="M68" s="1241"/>
      <c r="N68" s="1241"/>
      <c r="O68" s="1241"/>
      <c r="P68" s="1241"/>
      <c r="Q68" s="1241"/>
      <c r="R68" s="1241"/>
      <c r="S68" s="1241"/>
      <c r="T68" s="1241"/>
      <c r="U68" s="1241"/>
      <c r="V68" s="1241"/>
      <c r="W68" s="13"/>
      <c r="X68" s="13"/>
      <c r="Y68" s="13"/>
      <c r="Z68" s="13"/>
    </row>
    <row r="69" spans="1:26">
      <c r="A69" s="13"/>
      <c r="B69" s="13"/>
      <c r="C69" s="13"/>
      <c r="D69" s="13"/>
      <c r="E69" s="13"/>
      <c r="F69" s="1241"/>
      <c r="G69" s="1241"/>
      <c r="H69" s="1241"/>
      <c r="I69" s="1241"/>
      <c r="J69" s="1241"/>
      <c r="K69" s="1241"/>
      <c r="L69" s="1241"/>
      <c r="M69" s="1241"/>
      <c r="N69" s="1241"/>
      <c r="O69" s="1241"/>
      <c r="P69" s="1241"/>
      <c r="Q69" s="1241"/>
      <c r="R69" s="1241"/>
      <c r="S69" s="1241"/>
      <c r="T69" s="1241"/>
      <c r="U69" s="1241"/>
      <c r="V69" s="1241"/>
      <c r="W69" s="13"/>
      <c r="X69" s="13"/>
      <c r="Y69" s="13"/>
      <c r="Z69" s="13"/>
    </row>
    <row r="70" spans="1:26">
      <c r="A70" s="13"/>
      <c r="B70" s="13"/>
      <c r="C70" s="13"/>
      <c r="D70" s="13"/>
      <c r="E70" s="13"/>
      <c r="F70" s="1241"/>
      <c r="G70" s="1241"/>
      <c r="H70" s="1241"/>
      <c r="I70" s="1241"/>
      <c r="J70" s="1241"/>
      <c r="K70" s="1241"/>
      <c r="L70" s="1241"/>
      <c r="M70" s="1241"/>
      <c r="N70" s="1241"/>
      <c r="O70" s="1241"/>
      <c r="P70" s="1241"/>
      <c r="Q70" s="1241"/>
      <c r="R70" s="1241"/>
      <c r="S70" s="1241"/>
      <c r="T70" s="1241"/>
      <c r="U70" s="1241"/>
      <c r="V70" s="1241"/>
      <c r="W70" s="13"/>
      <c r="X70" s="13"/>
      <c r="Y70" s="13"/>
      <c r="Z70" s="13"/>
    </row>
    <row r="71" spans="1:26">
      <c r="A71" s="13"/>
      <c r="B71" s="13"/>
      <c r="C71" s="13"/>
      <c r="D71" s="13">
        <f>F71/12000</f>
        <v>284.34513609399164</v>
      </c>
      <c r="E71" s="13"/>
      <c r="F71" s="1241">
        <v>3412141.6331278998</v>
      </c>
      <c r="G71" s="1241"/>
      <c r="H71" s="1241"/>
      <c r="I71" s="1241"/>
      <c r="J71" s="1241"/>
      <c r="K71" s="1241"/>
      <c r="L71" s="1241"/>
      <c r="M71" s="1241"/>
      <c r="N71" s="1241"/>
      <c r="O71" s="1241"/>
      <c r="P71" s="1241"/>
      <c r="Q71" s="1241"/>
      <c r="R71" s="1241"/>
      <c r="S71" s="1241"/>
      <c r="T71" s="1241"/>
      <c r="U71" s="1241"/>
      <c r="V71" s="1241"/>
      <c r="W71" s="13"/>
      <c r="X71" s="13"/>
      <c r="Y71" s="13"/>
      <c r="Z71" s="13"/>
    </row>
    <row r="72" spans="1:26">
      <c r="A72" s="13"/>
      <c r="B72" s="13"/>
      <c r="C72" s="13"/>
      <c r="D72" s="13">
        <f>F72/12000</f>
        <v>853.03540828197492</v>
      </c>
      <c r="E72" s="13"/>
      <c r="F72" s="1241">
        <f>F71*3</f>
        <v>10236424.8993837</v>
      </c>
      <c r="G72" s="1241"/>
      <c r="H72" s="1241"/>
      <c r="I72" s="1241"/>
      <c r="J72" s="1241"/>
      <c r="K72" s="1241"/>
      <c r="L72" s="1241"/>
      <c r="M72" s="1241"/>
      <c r="N72" s="1241"/>
      <c r="O72" s="1241"/>
      <c r="P72" s="1241"/>
      <c r="Q72" s="1241"/>
      <c r="R72" s="1241"/>
      <c r="S72" s="1241"/>
      <c r="T72" s="1241"/>
      <c r="U72" s="1241"/>
      <c r="V72" s="1241"/>
      <c r="W72" s="13"/>
      <c r="X72" s="13"/>
      <c r="Y72" s="13"/>
      <c r="Z72" s="13"/>
    </row>
    <row r="73" spans="1:26">
      <c r="A73" s="13"/>
      <c r="B73" s="13"/>
      <c r="C73" s="13"/>
      <c r="D73" s="13"/>
      <c r="E73" s="13"/>
      <c r="F73" s="1241" t="s">
        <v>57</v>
      </c>
      <c r="G73" s="1241"/>
      <c r="H73" s="1241"/>
      <c r="I73" s="1241"/>
      <c r="J73" s="1241"/>
      <c r="K73" s="1241"/>
      <c r="L73" s="1241"/>
      <c r="M73" s="1241"/>
      <c r="N73" s="1241"/>
      <c r="O73" s="1241"/>
      <c r="P73" s="1241"/>
      <c r="Q73" s="1241"/>
      <c r="R73" s="1241"/>
      <c r="S73" s="1241"/>
      <c r="T73" s="1241"/>
      <c r="U73" s="1241"/>
      <c r="V73" s="1241"/>
      <c r="W73" s="13"/>
      <c r="X73" s="13"/>
      <c r="Y73" s="13"/>
      <c r="Z73" s="13"/>
    </row>
    <row r="74" spans="1:26">
      <c r="A74" s="13"/>
      <c r="B74" s="13"/>
      <c r="C74" s="13"/>
      <c r="D74" s="13"/>
      <c r="E74" s="13"/>
      <c r="F74" s="1241"/>
      <c r="G74" s="1241"/>
      <c r="H74" s="1241"/>
      <c r="I74" s="1241"/>
      <c r="J74" s="1241"/>
      <c r="K74" s="1241"/>
      <c r="L74" s="1241"/>
      <c r="M74" s="1241"/>
      <c r="N74" s="1241"/>
      <c r="O74" s="1241"/>
      <c r="P74" s="1241"/>
      <c r="Q74" s="1241"/>
      <c r="R74" s="1241"/>
      <c r="S74" s="1241"/>
      <c r="T74" s="1241"/>
      <c r="U74" s="1241"/>
      <c r="V74" s="1241"/>
      <c r="W74" s="13"/>
      <c r="X74" s="13"/>
      <c r="Y74" s="13"/>
      <c r="Z74" s="13"/>
    </row>
    <row r="75" spans="1:26">
      <c r="A75" s="13"/>
      <c r="B75" s="13"/>
      <c r="C75" s="13"/>
      <c r="D75" s="13"/>
      <c r="E75" s="13"/>
      <c r="F75" s="1241"/>
      <c r="G75" s="1241"/>
      <c r="H75" s="1241"/>
      <c r="I75" s="1241"/>
      <c r="J75" s="1241"/>
      <c r="K75" s="1241"/>
      <c r="L75" s="1241"/>
      <c r="M75" s="1241"/>
      <c r="N75" s="1241"/>
      <c r="O75" s="1241"/>
      <c r="P75" s="1241"/>
      <c r="Q75" s="1241"/>
      <c r="R75" s="1241"/>
      <c r="S75" s="1241"/>
      <c r="T75" s="1241"/>
      <c r="U75" s="1241"/>
      <c r="V75" s="1241"/>
      <c r="W75" s="13"/>
      <c r="X75" s="13"/>
      <c r="Y75" s="13"/>
      <c r="Z75" s="13"/>
    </row>
    <row r="76" spans="1:26">
      <c r="A76" s="13"/>
      <c r="B76" s="13"/>
      <c r="C76" s="13"/>
      <c r="D76" s="13"/>
      <c r="E76" s="13"/>
      <c r="F76" s="1241"/>
      <c r="G76" s="1241"/>
      <c r="H76" s="1241"/>
      <c r="I76" s="1241"/>
      <c r="J76" s="1241"/>
      <c r="K76" s="1241"/>
      <c r="L76" s="1241"/>
      <c r="M76" s="1241"/>
      <c r="N76" s="1241"/>
      <c r="O76" s="1241"/>
      <c r="P76" s="1241"/>
      <c r="Q76" s="1241"/>
      <c r="R76" s="1241"/>
      <c r="S76" s="1241"/>
      <c r="T76" s="1241"/>
      <c r="U76" s="1241"/>
      <c r="V76" s="1241"/>
      <c r="W76" s="13"/>
      <c r="X76" s="13"/>
      <c r="Y76" s="13"/>
      <c r="Z76" s="13"/>
    </row>
    <row r="77" spans="1:2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86" t="s">
        <v>1059</v>
      </c>
    </row>
    <row r="83" spans="4:5">
      <c r="D83" s="1005">
        <v>18.61</v>
      </c>
      <c r="E83" s="1005">
        <v>10.338888888888889</v>
      </c>
    </row>
    <row r="84" spans="4:5">
      <c r="D84" s="1005">
        <v>28.81</v>
      </c>
      <c r="E84" s="1005">
        <v>16.005555555555553</v>
      </c>
    </row>
    <row r="85" spans="4:5">
      <c r="D85" s="1005">
        <v>97</v>
      </c>
      <c r="E85" s="1005">
        <v>36.111111111111114</v>
      </c>
    </row>
    <row r="86" spans="4:5">
      <c r="D86" s="1005">
        <v>115.61</v>
      </c>
      <c r="E86" s="1005">
        <v>46.45</v>
      </c>
    </row>
    <row r="87" spans="4:5">
      <c r="D87" s="1005">
        <v>112.11</v>
      </c>
      <c r="E87" s="1005">
        <v>44.50555555555556</v>
      </c>
    </row>
    <row r="88" spans="4:5">
      <c r="D88" s="1005">
        <v>83.3</v>
      </c>
      <c r="E88" s="1005">
        <v>28.5</v>
      </c>
    </row>
  </sheetData>
  <sheetProtection selectLockedCells="1"/>
  <mergeCells count="7">
    <mergeCell ref="N25:R25"/>
    <mergeCell ref="A2:L2"/>
    <mergeCell ref="M2:S2"/>
    <mergeCell ref="U2:X2"/>
    <mergeCell ref="N4:Q5"/>
    <mergeCell ref="N6:R6"/>
    <mergeCell ref="N16:Q16"/>
  </mergeCells>
  <hyperlinks>
    <hyperlink ref="R16" location="'ENQUIRY - MECHANICAL'!E5" display="GO TO CLIENT INPUT" xr:uid="{78107F6A-D963-8041-8BB0-A5AB08749FC9}"/>
    <hyperlink ref="R27" location="'INSTRUMENT LOCATIONS @ HX'!A1" display="Go To Client Input for &quot;Fluctuations&quot;" xr:uid="{75C396B3-C694-8C4A-B3F1-63192ECE5B81}"/>
  </hyperlink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49E59-1690-A048-9B31-D6136C956240}">
  <sheetPr>
    <tabColor rgb="FFFFC000"/>
  </sheetPr>
  <dimension ref="A1:BZ103"/>
  <sheetViews>
    <sheetView topLeftCell="A10" zoomScale="210" zoomScaleNormal="210" workbookViewId="0">
      <selection activeCell="C12" sqref="C12:D12"/>
    </sheetView>
  </sheetViews>
  <sheetFormatPr defaultColWidth="10.796875" defaultRowHeight="15.6"/>
  <cols>
    <col min="1" max="1" width="2.5" customWidth="1"/>
    <col min="2" max="2" width="4.6484375" customWidth="1"/>
    <col min="3" max="3" width="19" customWidth="1"/>
    <col min="4" max="4" width="22.5" customWidth="1"/>
    <col min="5" max="5" width="11.5" customWidth="1"/>
    <col min="6" max="6" width="5.84765625" customWidth="1"/>
    <col min="7" max="7" width="60.34765625" customWidth="1"/>
    <col min="8" max="8" width="12.34765625" customWidth="1"/>
    <col min="9" max="9" width="99.5" customWidth="1"/>
    <col min="10" max="43" width="10.84765625" customWidth="1"/>
    <col min="44" max="44" width="42.1484375" customWidth="1"/>
    <col min="45" max="51" width="10.84765625" customWidth="1"/>
    <col min="52" max="52" width="38" customWidth="1"/>
    <col min="53" max="53" width="42.6484375" customWidth="1"/>
    <col min="54" max="54" width="10.84765625" customWidth="1"/>
  </cols>
  <sheetData>
    <row r="1" spans="1:78" ht="7" customHeight="1" thickBot="1">
      <c r="A1" s="1028"/>
      <c r="B1" s="1029"/>
      <c r="C1" s="1029"/>
      <c r="D1" s="1029"/>
      <c r="E1" s="1029"/>
      <c r="F1" s="704"/>
      <c r="G1" s="1029"/>
      <c r="H1" s="1030"/>
      <c r="I1" s="723"/>
      <c r="J1" s="723"/>
      <c r="K1" s="723"/>
      <c r="L1" s="723"/>
      <c r="M1" s="723"/>
      <c r="N1" s="723"/>
      <c r="O1" s="723"/>
      <c r="P1" s="723"/>
      <c r="Q1" s="723"/>
      <c r="R1" s="723"/>
      <c r="S1" s="723"/>
      <c r="T1" s="723"/>
      <c r="U1" s="723"/>
      <c r="V1" s="723"/>
      <c r="W1" s="723"/>
      <c r="X1" s="723"/>
      <c r="Y1" s="723"/>
      <c r="Z1" s="723"/>
      <c r="AA1" s="723"/>
      <c r="AB1" s="723"/>
      <c r="AC1" s="723"/>
      <c r="AD1" s="723"/>
      <c r="AE1" s="723"/>
      <c r="AF1" s="723"/>
      <c r="AG1" s="723"/>
      <c r="AH1" s="723"/>
      <c r="AI1" s="723"/>
      <c r="AJ1" s="723"/>
      <c r="AK1" s="723"/>
      <c r="AL1" s="723"/>
      <c r="AM1" s="723"/>
      <c r="AN1" s="723"/>
      <c r="AO1" s="723"/>
      <c r="AP1" s="723"/>
      <c r="AQ1" s="723"/>
      <c r="AR1" s="723"/>
      <c r="AS1" s="723"/>
      <c r="AT1" s="723"/>
      <c r="AU1" s="723"/>
      <c r="AV1" s="723"/>
      <c r="AW1" s="723"/>
      <c r="AX1" s="723"/>
      <c r="AY1" s="723"/>
      <c r="AZ1" s="723" t="b">
        <f>ISBLANK(E5)</f>
        <v>0</v>
      </c>
      <c r="BA1" s="723"/>
      <c r="BB1" s="723"/>
      <c r="BC1" s="723"/>
      <c r="BD1" s="723"/>
      <c r="BE1" s="10"/>
      <c r="BF1" s="10"/>
      <c r="BG1" s="10"/>
      <c r="BH1" s="10"/>
      <c r="BI1" s="10"/>
      <c r="BJ1" s="10"/>
      <c r="BK1" s="10"/>
      <c r="BL1" s="10"/>
      <c r="BM1" s="10"/>
      <c r="BN1" s="10"/>
      <c r="BO1" s="10"/>
      <c r="BP1" s="704"/>
      <c r="BQ1" s="704"/>
      <c r="BR1" s="704"/>
      <c r="BS1" s="704"/>
      <c r="BT1" s="704"/>
      <c r="BU1" s="704"/>
      <c r="BV1" s="704"/>
      <c r="BW1" s="704"/>
      <c r="BX1" s="704"/>
      <c r="BY1" s="704"/>
      <c r="BZ1" s="704"/>
    </row>
    <row r="2" spans="1:78" ht="16" customHeight="1">
      <c r="A2" s="1031"/>
      <c r="B2" s="704"/>
      <c r="C2" s="1278" t="s">
        <v>2127</v>
      </c>
      <c r="D2" s="1279"/>
      <c r="E2" s="1280"/>
      <c r="F2" s="1032"/>
      <c r="G2" s="704"/>
      <c r="H2" s="1033"/>
      <c r="I2" s="723"/>
      <c r="J2" s="723"/>
      <c r="K2" s="723"/>
      <c r="L2" s="723"/>
      <c r="M2" s="723"/>
      <c r="N2" s="723"/>
      <c r="O2" s="723"/>
      <c r="P2" s="723"/>
      <c r="Q2" s="723"/>
      <c r="R2" s="723"/>
      <c r="S2" s="723"/>
      <c r="T2" s="723"/>
      <c r="U2" s="723"/>
      <c r="V2" s="723"/>
      <c r="W2" s="723"/>
      <c r="X2" s="723"/>
      <c r="Y2" s="723"/>
      <c r="Z2" s="723"/>
      <c r="AA2" s="723"/>
      <c r="AB2" s="723"/>
      <c r="AC2" s="723"/>
      <c r="AD2" s="723"/>
      <c r="AE2" s="723"/>
      <c r="AF2" s="723"/>
      <c r="AG2" s="723"/>
      <c r="AH2" s="723"/>
      <c r="AI2" s="723"/>
      <c r="AJ2" s="723"/>
      <c r="AK2" s="723"/>
      <c r="AL2" s="723"/>
      <c r="AM2" s="723"/>
      <c r="AN2" s="723"/>
      <c r="AO2" s="723"/>
      <c r="AP2" s="723"/>
      <c r="AQ2" s="723"/>
      <c r="AR2" s="723"/>
      <c r="AS2" s="723"/>
      <c r="AT2" s="723"/>
      <c r="AU2" s="723"/>
      <c r="AV2" s="723"/>
      <c r="AW2" s="723"/>
      <c r="AX2" s="723"/>
      <c r="AY2" s="723"/>
      <c r="AZ2" s="723"/>
      <c r="BA2" s="723"/>
      <c r="BB2" s="723"/>
      <c r="BC2" s="723"/>
      <c r="BD2" s="723"/>
      <c r="BE2" s="10"/>
      <c r="BF2" s="10"/>
      <c r="BG2" s="10"/>
      <c r="BH2" s="10"/>
      <c r="BI2" s="10"/>
      <c r="BJ2" s="10"/>
      <c r="BK2" s="10"/>
      <c r="BL2" s="10"/>
      <c r="BM2" s="10"/>
      <c r="BN2" s="10"/>
      <c r="BO2" s="10"/>
      <c r="BP2" s="704"/>
      <c r="BQ2" s="704"/>
      <c r="BR2" s="704"/>
      <c r="BS2" s="704"/>
      <c r="BT2" s="704"/>
      <c r="BU2" s="704"/>
      <c r="BV2" s="704"/>
      <c r="BW2" s="704"/>
      <c r="BX2" s="704"/>
      <c r="BY2" s="704"/>
      <c r="BZ2" s="704"/>
    </row>
    <row r="3" spans="1:78" ht="17.05" customHeight="1" thickBot="1">
      <c r="A3" s="1031"/>
      <c r="B3" s="704"/>
      <c r="C3" s="1281"/>
      <c r="D3" s="1282"/>
      <c r="E3" s="1283"/>
      <c r="F3" s="1032"/>
      <c r="G3" s="704"/>
      <c r="H3" s="1033"/>
      <c r="I3" s="723"/>
      <c r="J3" s="723"/>
      <c r="K3" s="723"/>
      <c r="L3" s="723"/>
      <c r="M3" s="723"/>
      <c r="N3" s="723"/>
      <c r="O3" s="723"/>
      <c r="P3" s="723"/>
      <c r="Q3" s="723"/>
      <c r="R3" s="723"/>
      <c r="S3" s="723"/>
      <c r="T3" s="723"/>
      <c r="U3" s="723"/>
      <c r="V3" s="723"/>
      <c r="W3" s="723"/>
      <c r="X3" s="723"/>
      <c r="Y3" s="723"/>
      <c r="Z3" s="723"/>
      <c r="AA3" s="723"/>
      <c r="AB3" s="723"/>
      <c r="AC3" s="723"/>
      <c r="AD3" s="723"/>
      <c r="AE3" s="723"/>
      <c r="AF3" s="723"/>
      <c r="AG3" s="723"/>
      <c r="AH3" s="723"/>
      <c r="AI3" s="723"/>
      <c r="AJ3" s="723"/>
      <c r="AK3" s="723"/>
      <c r="AL3" s="723"/>
      <c r="AM3" s="723"/>
      <c r="AN3" s="723"/>
      <c r="AO3" s="723"/>
      <c r="AP3" s="723"/>
      <c r="AQ3" s="723"/>
      <c r="AR3" s="723"/>
      <c r="AS3" s="723"/>
      <c r="AT3" s="723"/>
      <c r="AU3" s="723" t="s">
        <v>1820</v>
      </c>
      <c r="AV3" s="723"/>
      <c r="AW3" s="723"/>
      <c r="AX3" s="723"/>
      <c r="AY3" s="723"/>
      <c r="AZ3" s="723"/>
      <c r="BA3" s="723" t="s">
        <v>1792</v>
      </c>
      <c r="BB3" s="723"/>
      <c r="BC3" s="723"/>
      <c r="BD3" s="723"/>
      <c r="BE3" s="10"/>
      <c r="BF3" s="10"/>
      <c r="BG3" s="10"/>
      <c r="BH3" s="10"/>
      <c r="BI3" s="10"/>
      <c r="BJ3" s="10"/>
      <c r="BK3" s="10"/>
      <c r="BL3" s="10"/>
      <c r="BM3" s="10"/>
      <c r="BN3" s="10"/>
      <c r="BO3" s="10"/>
      <c r="BP3" s="704"/>
      <c r="BQ3" s="704"/>
      <c r="BR3" s="704"/>
      <c r="BS3" s="704"/>
      <c r="BT3" s="704"/>
      <c r="BU3" s="704"/>
      <c r="BV3" s="704"/>
      <c r="BW3" s="704"/>
      <c r="BX3" s="704"/>
      <c r="BY3" s="704"/>
      <c r="BZ3" s="704"/>
    </row>
    <row r="4" spans="1:78" ht="7" customHeight="1" thickBot="1">
      <c r="A4" s="1031"/>
      <c r="B4" s="704"/>
      <c r="C4" s="704"/>
      <c r="D4" s="704"/>
      <c r="E4" s="704"/>
      <c r="F4" s="704"/>
      <c r="G4" s="704" t="s">
        <v>57</v>
      </c>
      <c r="H4" s="1033"/>
      <c r="I4" s="723"/>
      <c r="J4" s="723"/>
      <c r="K4" s="723"/>
      <c r="L4" s="723"/>
      <c r="M4" s="723"/>
      <c r="N4" s="723"/>
      <c r="O4" s="723"/>
      <c r="P4" s="723"/>
      <c r="Q4" s="723"/>
      <c r="R4" s="723"/>
      <c r="S4" s="723"/>
      <c r="T4" s="723"/>
      <c r="U4" s="723"/>
      <c r="V4" s="723"/>
      <c r="W4" s="723"/>
      <c r="X4" s="723"/>
      <c r="Y4" s="723"/>
      <c r="Z4" s="723"/>
      <c r="AA4" s="723"/>
      <c r="AB4" s="723"/>
      <c r="AC4" s="723"/>
      <c r="AD4" s="723"/>
      <c r="AE4" s="723"/>
      <c r="AF4" s="723"/>
      <c r="AG4" s="723"/>
      <c r="AH4" s="723"/>
      <c r="AI4" s="723"/>
      <c r="AJ4" s="723"/>
      <c r="AK4" s="723"/>
      <c r="AL4" s="723"/>
      <c r="AM4" s="723"/>
      <c r="AN4" s="723"/>
      <c r="AO4" s="723"/>
      <c r="AP4" s="723"/>
      <c r="AQ4" s="723"/>
      <c r="AR4" s="723"/>
      <c r="AS4" s="723"/>
      <c r="AT4" s="723"/>
      <c r="AU4" s="723"/>
      <c r="AV4" s="731" t="s">
        <v>1784</v>
      </c>
      <c r="AW4" s="732" t="s">
        <v>1785</v>
      </c>
      <c r="AX4" s="730"/>
      <c r="AY4" s="723"/>
      <c r="AZ4" s="723" t="str">
        <f>IF($E$5&lt;2,$BA4,$AZ5)</f>
        <v>Typical Flow Range is 700 to 2000 gpm</v>
      </c>
      <c r="BA4" s="723" t="s">
        <v>1793</v>
      </c>
      <c r="BB4" s="723"/>
      <c r="BC4" s="723"/>
      <c r="BD4" s="723"/>
      <c r="BE4" s="10"/>
      <c r="BF4" s="10"/>
      <c r="BG4" s="10"/>
      <c r="BH4" s="10"/>
      <c r="BI4" s="10"/>
      <c r="BJ4" s="10"/>
      <c r="BK4" s="10"/>
      <c r="BL4" s="10"/>
      <c r="BM4" s="10"/>
      <c r="BN4" s="10"/>
      <c r="BO4" s="10"/>
      <c r="BP4" s="704"/>
      <c r="BQ4" s="704"/>
      <c r="BR4" s="704"/>
      <c r="BS4" s="704"/>
      <c r="BT4" s="704"/>
      <c r="BU4" s="704"/>
      <c r="BV4" s="704"/>
      <c r="BW4" s="704"/>
      <c r="BX4" s="704"/>
      <c r="BY4" s="704"/>
      <c r="BZ4" s="704"/>
    </row>
    <row r="5" spans="1:78" ht="15.9">
      <c r="A5" s="1031"/>
      <c r="B5" s="704"/>
      <c r="C5" s="1284" t="s">
        <v>1827</v>
      </c>
      <c r="D5" s="1285"/>
      <c r="E5" s="1023">
        <v>3</v>
      </c>
      <c r="F5" s="704"/>
      <c r="G5" s="704" t="s">
        <v>1815</v>
      </c>
      <c r="H5" s="1033"/>
      <c r="I5" s="723"/>
      <c r="J5" s="723"/>
      <c r="K5" s="723"/>
      <c r="L5" s="723"/>
      <c r="M5" s="723"/>
      <c r="N5" s="723"/>
      <c r="O5" s="723"/>
      <c r="P5" s="723"/>
      <c r="Q5" s="723"/>
      <c r="R5" s="723"/>
      <c r="S5" s="723"/>
      <c r="T5" s="723"/>
      <c r="U5" s="723"/>
      <c r="V5" s="723"/>
      <c r="W5" s="723"/>
      <c r="X5" s="723"/>
      <c r="Y5" s="723"/>
      <c r="Z5" s="723"/>
      <c r="AA5" s="723"/>
      <c r="AB5" s="723"/>
      <c r="AC5" s="723"/>
      <c r="AD5" s="723"/>
      <c r="AE5" s="723"/>
      <c r="AF5" s="723"/>
      <c r="AG5" s="723"/>
      <c r="AH5" s="723"/>
      <c r="AI5" s="723"/>
      <c r="AJ5" s="723"/>
      <c r="AK5" s="723"/>
      <c r="AL5" s="723"/>
      <c r="AM5" s="723"/>
      <c r="AN5" s="723"/>
      <c r="AO5" s="723"/>
      <c r="AP5" s="723"/>
      <c r="AQ5" s="723"/>
      <c r="AR5" s="723"/>
      <c r="AS5" s="723"/>
      <c r="AT5" s="723"/>
      <c r="AU5" s="723"/>
      <c r="AV5" s="724">
        <v>275</v>
      </c>
      <c r="AW5" s="723">
        <v>4</v>
      </c>
      <c r="AX5" s="726">
        <v>6</v>
      </c>
      <c r="AY5" s="723"/>
      <c r="AZ5" s="723" t="str">
        <f>IF($E$5&lt;3,$BA5,$AZ6)</f>
        <v>Typical Flow Range is 700 to 2000 gpm</v>
      </c>
      <c r="BA5" s="723" t="s">
        <v>1794</v>
      </c>
      <c r="BB5" s="723"/>
      <c r="BC5" s="723"/>
      <c r="BD5" s="723"/>
      <c r="BE5" s="10"/>
      <c r="BF5" s="10"/>
      <c r="BG5" s="10"/>
      <c r="BH5" s="10"/>
      <c r="BI5" s="10"/>
      <c r="BJ5" s="10"/>
      <c r="BK5" s="10"/>
      <c r="BL5" s="10"/>
      <c r="BM5" s="10"/>
      <c r="BN5" s="10"/>
      <c r="BO5" s="10"/>
      <c r="BP5" s="704"/>
      <c r="BQ5" s="704"/>
      <c r="BR5" s="704"/>
      <c r="BS5" s="704"/>
      <c r="BT5" s="704"/>
      <c r="BU5" s="704"/>
      <c r="BV5" s="704"/>
      <c r="BW5" s="704"/>
      <c r="BX5" s="704"/>
      <c r="BY5" s="704"/>
      <c r="BZ5" s="704"/>
    </row>
    <row r="6" spans="1:78" ht="15.9">
      <c r="A6" s="1031"/>
      <c r="B6" s="704"/>
      <c r="C6" s="1286" t="s">
        <v>2048</v>
      </c>
      <c r="D6" s="1287"/>
      <c r="E6" s="1024">
        <v>97</v>
      </c>
      <c r="F6" s="704"/>
      <c r="G6" s="704" t="s">
        <v>2047</v>
      </c>
      <c r="H6" s="1033"/>
      <c r="I6" s="723"/>
      <c r="J6" s="723"/>
      <c r="K6" s="723"/>
      <c r="L6" s="723"/>
      <c r="M6" s="723"/>
      <c r="N6" s="723"/>
      <c r="O6" s="723"/>
      <c r="P6" s="723"/>
      <c r="Q6" s="723"/>
      <c r="R6" s="723"/>
      <c r="S6" s="723"/>
      <c r="T6" s="723"/>
      <c r="U6" s="723"/>
      <c r="V6" s="723"/>
      <c r="W6" s="723"/>
      <c r="X6" s="723"/>
      <c r="Y6" s="723"/>
      <c r="Z6" s="723"/>
      <c r="AA6" s="723"/>
      <c r="AB6" s="723"/>
      <c r="AC6" s="723"/>
      <c r="AD6" s="723"/>
      <c r="AE6" s="723"/>
      <c r="AF6" s="723"/>
      <c r="AG6" s="723"/>
      <c r="AH6" s="723"/>
      <c r="AI6" s="723"/>
      <c r="AJ6" s="723"/>
      <c r="AK6" s="723"/>
      <c r="AL6" s="723"/>
      <c r="AM6" s="723"/>
      <c r="AN6" s="723"/>
      <c r="AO6" s="723"/>
      <c r="AP6" s="723"/>
      <c r="AQ6" s="723"/>
      <c r="AR6" s="723"/>
      <c r="AS6" s="723"/>
      <c r="AT6" s="723"/>
      <c r="AU6" s="723"/>
      <c r="AV6" s="724">
        <v>600</v>
      </c>
      <c r="AW6" s="723">
        <v>6</v>
      </c>
      <c r="AX6" s="726">
        <v>8</v>
      </c>
      <c r="AY6" s="723"/>
      <c r="AZ6" s="723" t="str">
        <f>IF($E$5&lt;4,$BA6,$AZ7)</f>
        <v>Typical Flow Range is 700 to 2000 gpm</v>
      </c>
      <c r="BA6" s="723" t="s">
        <v>1795</v>
      </c>
      <c r="BB6" s="723"/>
      <c r="BC6" s="723"/>
      <c r="BD6" s="723"/>
      <c r="BE6" s="10"/>
      <c r="BF6" s="10"/>
      <c r="BG6" s="10"/>
      <c r="BH6" s="10"/>
      <c r="BI6" s="10"/>
      <c r="BJ6" s="10"/>
      <c r="BK6" s="10"/>
      <c r="BL6" s="10"/>
      <c r="BM6" s="10"/>
      <c r="BN6" s="10"/>
      <c r="BO6" s="10"/>
      <c r="BP6" s="704"/>
      <c r="BQ6" s="704"/>
      <c r="BR6" s="704"/>
      <c r="BS6" s="704"/>
      <c r="BT6" s="704"/>
      <c r="BU6" s="704"/>
      <c r="BV6" s="704"/>
      <c r="BW6" s="704"/>
      <c r="BX6" s="704"/>
      <c r="BY6" s="704"/>
      <c r="BZ6" s="704"/>
    </row>
    <row r="7" spans="1:78" ht="15.9">
      <c r="A7" s="1031"/>
      <c r="B7" s="704"/>
      <c r="C7" s="1286" t="s">
        <v>1828</v>
      </c>
      <c r="D7" s="1287"/>
      <c r="E7" s="1025">
        <v>750</v>
      </c>
      <c r="F7" s="704"/>
      <c r="G7" s="704" t="str">
        <f>IF($E$5&lt;1,$BA$3,$AZ$4)</f>
        <v>Typical Flow Range is 700 to 2000 gpm</v>
      </c>
      <c r="H7" s="1033"/>
      <c r="I7" s="723"/>
      <c r="J7" s="723"/>
      <c r="K7" s="723" t="s">
        <v>57</v>
      </c>
      <c r="L7" s="723"/>
      <c r="M7" s="723"/>
      <c r="N7" s="723"/>
      <c r="O7" s="723"/>
      <c r="P7" s="723"/>
      <c r="Q7" s="723"/>
      <c r="R7" s="723"/>
      <c r="S7" s="723"/>
      <c r="T7" s="723"/>
      <c r="U7" s="723"/>
      <c r="V7" s="723"/>
      <c r="W7" s="723"/>
      <c r="X7" s="723"/>
      <c r="Y7" s="723"/>
      <c r="Z7" s="723"/>
      <c r="AA7" s="723"/>
      <c r="AB7" s="723"/>
      <c r="AC7" s="723"/>
      <c r="AD7" s="723"/>
      <c r="AE7" s="723"/>
      <c r="AF7" s="723"/>
      <c r="AG7" s="723"/>
      <c r="AH7" s="723"/>
      <c r="AI7" s="723"/>
      <c r="AJ7" s="723"/>
      <c r="AK7" s="723"/>
      <c r="AL7" s="723"/>
      <c r="AM7" s="723"/>
      <c r="AN7" s="723"/>
      <c r="AO7" s="723"/>
      <c r="AP7" s="723"/>
      <c r="AQ7" s="723"/>
      <c r="AR7" s="723"/>
      <c r="AS7" s="723"/>
      <c r="AT7" s="723"/>
      <c r="AU7" s="723"/>
      <c r="AV7" s="724">
        <v>1100</v>
      </c>
      <c r="AW7" s="723">
        <v>8</v>
      </c>
      <c r="AX7" s="726">
        <v>10</v>
      </c>
      <c r="AY7" s="723"/>
      <c r="AZ7" s="723" t="str">
        <f>IF($E$538,$BA7,$AZ8)</f>
        <v>Typical Flow Range is 1150 to 3300 gpm</v>
      </c>
      <c r="BA7" s="723" t="s">
        <v>1796</v>
      </c>
      <c r="BB7" s="723"/>
      <c r="BC7" s="723"/>
      <c r="BD7" s="723"/>
      <c r="BE7" s="10"/>
      <c r="BF7" s="10"/>
      <c r="BG7" s="10"/>
      <c r="BH7" s="10"/>
      <c r="BI7" s="10"/>
      <c r="BJ7" s="10"/>
      <c r="BK7" s="10"/>
      <c r="BL7" s="10"/>
      <c r="BM7" s="10"/>
      <c r="BN7" s="10"/>
      <c r="BO7" s="10"/>
      <c r="BP7" s="704"/>
      <c r="BQ7" s="704"/>
      <c r="BR7" s="704"/>
      <c r="BS7" s="704"/>
      <c r="BT7" s="704"/>
      <c r="BU7" s="704"/>
      <c r="BV7" s="704"/>
      <c r="BW7" s="704"/>
      <c r="BX7" s="704"/>
      <c r="BY7" s="704"/>
      <c r="BZ7" s="704"/>
    </row>
    <row r="8" spans="1:78" ht="15.9">
      <c r="A8" s="1031"/>
      <c r="B8" s="704"/>
      <c r="C8" s="1286" t="s">
        <v>1773</v>
      </c>
      <c r="D8" s="1287"/>
      <c r="E8" s="1026">
        <v>0.95</v>
      </c>
      <c r="F8" s="704"/>
      <c r="G8" s="704" t="s">
        <v>2077</v>
      </c>
      <c r="H8" s="1033"/>
      <c r="I8" s="723"/>
      <c r="J8" s="723"/>
      <c r="K8" s="723"/>
      <c r="L8" s="723"/>
      <c r="M8" s="723"/>
      <c r="N8" s="723"/>
      <c r="O8" s="723"/>
      <c r="P8" s="723"/>
      <c r="Q8" s="723"/>
      <c r="R8" s="723"/>
      <c r="S8" s="723"/>
      <c r="T8" s="723"/>
      <c r="U8" s="723"/>
      <c r="V8" s="723"/>
      <c r="W8" s="723"/>
      <c r="X8" s="723"/>
      <c r="Y8" s="723"/>
      <c r="Z8" s="723"/>
      <c r="AA8" s="723"/>
      <c r="AB8" s="723"/>
      <c r="AC8" s="723"/>
      <c r="AD8" s="723"/>
      <c r="AE8" s="723"/>
      <c r="AF8" s="723"/>
      <c r="AG8" s="723"/>
      <c r="AH8" s="723"/>
      <c r="AI8" s="723"/>
      <c r="AJ8" s="723"/>
      <c r="AK8" s="723"/>
      <c r="AL8" s="723"/>
      <c r="AM8" s="723"/>
      <c r="AN8" s="723"/>
      <c r="AO8" s="723"/>
      <c r="AP8" s="723"/>
      <c r="AQ8" s="723"/>
      <c r="AR8" s="723"/>
      <c r="AS8" s="723"/>
      <c r="AT8" s="723"/>
      <c r="AU8" s="723"/>
      <c r="AV8" s="724">
        <v>1700</v>
      </c>
      <c r="AW8" s="723">
        <v>10</v>
      </c>
      <c r="AX8" s="726">
        <v>12</v>
      </c>
      <c r="AY8" s="723"/>
      <c r="AZ8" s="723" t="str">
        <f>IF($E$5&lt;26,$BA8,$AZ9)</f>
        <v>Typical Flow Range is 1150 to 3300 gpm</v>
      </c>
      <c r="BA8" s="723" t="s">
        <v>1797</v>
      </c>
      <c r="BB8" s="723"/>
      <c r="BC8" s="723"/>
      <c r="BD8" s="723"/>
      <c r="BE8" s="10"/>
      <c r="BF8" s="10"/>
      <c r="BG8" s="10"/>
      <c r="BH8" s="10"/>
      <c r="BI8" s="10"/>
      <c r="BJ8" s="10"/>
      <c r="BK8" s="10"/>
      <c r="BL8" s="10"/>
      <c r="BM8" s="10"/>
      <c r="BN8" s="10"/>
      <c r="BO8" s="10"/>
      <c r="BP8" s="704"/>
      <c r="BQ8" s="704"/>
      <c r="BR8" s="704"/>
      <c r="BS8" s="704"/>
      <c r="BT8" s="704"/>
      <c r="BU8" s="704"/>
      <c r="BV8" s="704"/>
      <c r="BW8" s="704"/>
      <c r="BX8" s="704"/>
      <c r="BY8" s="704"/>
      <c r="BZ8" s="704"/>
    </row>
    <row r="9" spans="1:78" ht="15.9">
      <c r="A9" s="1031"/>
      <c r="B9" s="704"/>
      <c r="C9" s="1286" t="s">
        <v>1774</v>
      </c>
      <c r="D9" s="1287"/>
      <c r="E9" s="1024">
        <v>3.5</v>
      </c>
      <c r="F9" s="704"/>
      <c r="G9" s="704" t="s">
        <v>1831</v>
      </c>
      <c r="H9" s="1033"/>
      <c r="I9" s="723"/>
      <c r="J9" s="723"/>
      <c r="K9" s="723"/>
      <c r="L9" s="723"/>
      <c r="M9" s="723"/>
      <c r="N9" s="723"/>
      <c r="O9" s="723"/>
      <c r="P9" s="723"/>
      <c r="Q9" s="723"/>
      <c r="R9" s="723"/>
      <c r="S9" s="723"/>
      <c r="T9" s="723"/>
      <c r="U9" s="723"/>
      <c r="V9" s="723"/>
      <c r="W9" s="723"/>
      <c r="X9" s="723"/>
      <c r="Y9" s="723"/>
      <c r="Z9" s="723"/>
      <c r="AA9" s="723"/>
      <c r="AB9" s="723"/>
      <c r="AC9" s="723"/>
      <c r="AD9" s="723"/>
      <c r="AE9" s="723"/>
      <c r="AF9" s="723"/>
      <c r="AG9" s="723"/>
      <c r="AH9" s="723"/>
      <c r="AI9" s="723"/>
      <c r="AJ9" s="723"/>
      <c r="AK9" s="723"/>
      <c r="AL9" s="723"/>
      <c r="AM9" s="723"/>
      <c r="AN9" s="723"/>
      <c r="AO9" s="723"/>
      <c r="AP9" s="723"/>
      <c r="AQ9" s="723"/>
      <c r="AR9" s="723"/>
      <c r="AS9" s="723"/>
      <c r="AT9" s="723"/>
      <c r="AU9" s="723"/>
      <c r="AV9" s="724">
        <v>2400</v>
      </c>
      <c r="AW9" s="723">
        <v>12</v>
      </c>
      <c r="AX9" s="726">
        <v>14</v>
      </c>
      <c r="AY9" s="723"/>
      <c r="AZ9" s="723">
        <f>IF($E$5&lt;2,$BA9,$AZ10)</f>
        <v>0</v>
      </c>
      <c r="BA9" s="723"/>
      <c r="BB9" s="723"/>
      <c r="BC9" s="723"/>
      <c r="BD9" s="723"/>
      <c r="BE9" s="10"/>
      <c r="BF9" s="10"/>
      <c r="BG9" s="10"/>
      <c r="BH9" s="10"/>
      <c r="BI9" s="10"/>
      <c r="BJ9" s="10"/>
      <c r="BK9" s="10"/>
      <c r="BL9" s="10"/>
      <c r="BM9" s="10"/>
      <c r="BN9" s="10"/>
      <c r="BO9" s="10"/>
      <c r="BP9" s="704"/>
      <c r="BQ9" s="704"/>
      <c r="BR9" s="704"/>
      <c r="BS9" s="704"/>
      <c r="BT9" s="704"/>
      <c r="BU9" s="704"/>
      <c r="BV9" s="704"/>
      <c r="BW9" s="704"/>
      <c r="BX9" s="704"/>
      <c r="BY9" s="704"/>
      <c r="BZ9" s="704"/>
    </row>
    <row r="10" spans="1:78" ht="18.600000000000001" thickBot="1">
      <c r="A10" s="1031"/>
      <c r="B10" s="704"/>
      <c r="C10" s="1288" t="s">
        <v>1829</v>
      </c>
      <c r="D10" s="1289"/>
      <c r="E10" s="1027">
        <v>675</v>
      </c>
      <c r="F10" s="1034" t="str">
        <f>IF((E6-E14)&gt;E9," ",AU3)</f>
        <v xml:space="preserve"> </v>
      </c>
      <c r="G10" s="704" t="str">
        <f>IF($E$5&lt;1,$BA$3,$AZ$4)</f>
        <v>Typical Flow Range is 700 to 2000 gpm</v>
      </c>
      <c r="H10" s="1033"/>
      <c r="I10" s="723"/>
      <c r="J10" s="723"/>
      <c r="K10" s="723"/>
      <c r="L10" s="723"/>
      <c r="M10" s="723"/>
      <c r="N10" s="723"/>
      <c r="O10" s="723"/>
      <c r="P10" s="723"/>
      <c r="Q10" s="723"/>
      <c r="R10" s="723"/>
      <c r="S10" s="723"/>
      <c r="T10" s="723"/>
      <c r="U10" s="723"/>
      <c r="V10" s="723"/>
      <c r="W10" s="723"/>
      <c r="X10" s="723"/>
      <c r="Y10" s="723"/>
      <c r="Z10" s="723"/>
      <c r="AA10" s="723"/>
      <c r="AB10" s="723"/>
      <c r="AC10" s="723"/>
      <c r="AD10" s="723"/>
      <c r="AE10" s="723"/>
      <c r="AF10" s="723"/>
      <c r="AG10" s="723"/>
      <c r="AH10" s="723"/>
      <c r="AI10" s="723"/>
      <c r="AJ10" s="723"/>
      <c r="AK10" s="723"/>
      <c r="AL10" s="723"/>
      <c r="AM10" s="723"/>
      <c r="AN10" s="723"/>
      <c r="AO10" s="723"/>
      <c r="AP10" s="723"/>
      <c r="AQ10" s="723"/>
      <c r="AR10" s="723"/>
      <c r="AS10" s="723"/>
      <c r="AT10" s="723"/>
      <c r="AU10" s="723"/>
      <c r="AV10" s="724">
        <v>3300</v>
      </c>
      <c r="AW10" s="723">
        <v>14</v>
      </c>
      <c r="AX10" s="726">
        <v>16</v>
      </c>
      <c r="AY10" s="723"/>
      <c r="AZ10" s="723"/>
      <c r="BA10" s="723"/>
      <c r="BB10" s="723"/>
      <c r="BC10" s="723"/>
      <c r="BD10" s="723"/>
      <c r="BE10" s="10"/>
      <c r="BF10" s="10"/>
      <c r="BG10" s="10"/>
      <c r="BH10" s="10"/>
      <c r="BI10" s="10"/>
      <c r="BJ10" s="10"/>
      <c r="BK10" s="10"/>
      <c r="BL10" s="10"/>
      <c r="BM10" s="10"/>
      <c r="BN10" s="10"/>
      <c r="BO10" s="10"/>
      <c r="BP10" s="704"/>
      <c r="BQ10" s="704"/>
      <c r="BR10" s="704"/>
      <c r="BS10" s="704"/>
      <c r="BT10" s="704"/>
      <c r="BU10" s="704"/>
      <c r="BV10" s="704"/>
      <c r="BW10" s="704"/>
      <c r="BX10" s="704"/>
      <c r="BY10" s="704"/>
      <c r="BZ10" s="704"/>
    </row>
    <row r="11" spans="1:78" ht="8.0500000000000007" customHeight="1" thickBot="1">
      <c r="A11" s="1031"/>
      <c r="B11" s="704"/>
      <c r="C11" s="1035"/>
      <c r="D11" s="1035"/>
      <c r="E11" s="1036" t="s">
        <v>1817</v>
      </c>
      <c r="F11" s="704"/>
      <c r="G11" s="704"/>
      <c r="H11" s="1033"/>
      <c r="I11" s="723"/>
      <c r="J11" s="723"/>
      <c r="K11" s="723"/>
      <c r="L11" s="723"/>
      <c r="M11" s="723"/>
      <c r="N11" s="723"/>
      <c r="O11" s="723"/>
      <c r="P11" s="723"/>
      <c r="Q11" s="723"/>
      <c r="R11" s="723"/>
      <c r="S11" s="723"/>
      <c r="T11" s="723"/>
      <c r="U11" s="723"/>
      <c r="V11" s="723"/>
      <c r="W11" s="723"/>
      <c r="X11" s="723"/>
      <c r="Y11" s="723"/>
      <c r="Z11" s="723"/>
      <c r="AA11" s="723"/>
      <c r="AB11" s="723"/>
      <c r="AC11" s="723"/>
      <c r="AD11" s="723"/>
      <c r="AE11" s="723"/>
      <c r="AF11" s="723"/>
      <c r="AG11" s="723"/>
      <c r="AH11" s="723"/>
      <c r="AI11" s="723"/>
      <c r="AJ11" s="723"/>
      <c r="AK11" s="723"/>
      <c r="AL11" s="723"/>
      <c r="AM11" s="723"/>
      <c r="AN11" s="723"/>
      <c r="AO11" s="723"/>
      <c r="AP11" s="723"/>
      <c r="AQ11" s="723"/>
      <c r="AR11" s="723"/>
      <c r="AS11" s="723"/>
      <c r="AT11" s="723"/>
      <c r="AU11" s="723"/>
      <c r="AV11" s="724">
        <v>4300</v>
      </c>
      <c r="AW11" s="723">
        <v>16</v>
      </c>
      <c r="AX11" s="726">
        <v>18</v>
      </c>
      <c r="AY11" s="723"/>
      <c r="AZ11" s="723"/>
      <c r="BA11" s="723"/>
      <c r="BB11" s="723"/>
      <c r="BC11" s="723"/>
      <c r="BD11" s="723"/>
      <c r="BE11" s="10"/>
      <c r="BF11" s="10"/>
      <c r="BG11" s="10"/>
      <c r="BH11" s="10"/>
      <c r="BI11" s="10"/>
      <c r="BJ11" s="10"/>
      <c r="BK11" s="10"/>
      <c r="BL11" s="10"/>
      <c r="BM11" s="10"/>
      <c r="BN11" s="10"/>
      <c r="BO11" s="10"/>
      <c r="BP11" s="704"/>
      <c r="BQ11" s="704"/>
      <c r="BR11" s="704"/>
      <c r="BS11" s="704"/>
      <c r="BT11" s="704"/>
      <c r="BU11" s="704"/>
      <c r="BV11" s="704"/>
      <c r="BW11" s="704"/>
      <c r="BX11" s="704"/>
      <c r="BY11" s="704"/>
      <c r="BZ11" s="704"/>
    </row>
    <row r="12" spans="1:78" ht="18" thickBot="1">
      <c r="A12" s="1031"/>
      <c r="B12" s="704"/>
      <c r="C12" s="1290" t="s">
        <v>2120</v>
      </c>
      <c r="D12" s="1291"/>
      <c r="E12" s="1037">
        <f>E6+E16</f>
        <v>124.2971328</v>
      </c>
      <c r="F12" s="704"/>
      <c r="G12" s="704" t="s">
        <v>1791</v>
      </c>
      <c r="H12" s="1033"/>
      <c r="I12" s="723"/>
      <c r="J12" s="723"/>
      <c r="K12" s="723"/>
      <c r="L12" s="723"/>
      <c r="M12" s="723"/>
      <c r="N12" s="723"/>
      <c r="O12" s="723"/>
      <c r="P12" s="723"/>
      <c r="Q12" s="723"/>
      <c r="R12" s="723"/>
      <c r="S12" s="723"/>
      <c r="T12" s="723"/>
      <c r="U12" s="723"/>
      <c r="V12" s="723"/>
      <c r="W12" s="723"/>
      <c r="X12" s="723"/>
      <c r="Y12" s="723"/>
      <c r="Z12" s="723"/>
      <c r="AA12" s="723"/>
      <c r="AB12" s="723"/>
      <c r="AC12" s="723"/>
      <c r="AD12" s="723"/>
      <c r="AE12" s="723"/>
      <c r="AF12" s="723"/>
      <c r="AG12" s="723"/>
      <c r="AH12" s="723"/>
      <c r="AI12" s="723"/>
      <c r="AJ12" s="723"/>
      <c r="AK12" s="723"/>
      <c r="AL12" s="723"/>
      <c r="AM12" s="723"/>
      <c r="AN12" s="723"/>
      <c r="AO12" s="723"/>
      <c r="AP12" s="723"/>
      <c r="AQ12" s="723"/>
      <c r="AR12" s="723"/>
      <c r="AS12" s="723"/>
      <c r="AT12" s="723"/>
      <c r="AU12" s="723"/>
      <c r="AV12" s="727">
        <v>5000</v>
      </c>
      <c r="AW12" s="733">
        <v>16</v>
      </c>
      <c r="AX12" s="729">
        <v>20</v>
      </c>
      <c r="AY12" s="723"/>
      <c r="AZ12" s="723"/>
      <c r="BA12" s="723"/>
      <c r="BB12" s="723"/>
      <c r="BC12" s="723"/>
      <c r="BD12" s="723"/>
      <c r="BE12" s="10"/>
      <c r="BF12" s="10"/>
      <c r="BG12" s="10"/>
      <c r="BH12" s="10"/>
      <c r="BI12" s="10"/>
      <c r="BJ12" s="10"/>
      <c r="BK12" s="10"/>
      <c r="BL12" s="10"/>
      <c r="BM12" s="10"/>
      <c r="BN12" s="10"/>
      <c r="BO12" s="10"/>
      <c r="BP12" s="704"/>
      <c r="BQ12" s="704"/>
      <c r="BR12" s="704"/>
      <c r="BS12" s="704"/>
      <c r="BT12" s="704"/>
      <c r="BU12" s="704"/>
      <c r="BV12" s="704"/>
      <c r="BW12" s="704"/>
      <c r="BX12" s="704"/>
      <c r="BY12" s="704"/>
      <c r="BZ12" s="704"/>
    </row>
    <row r="13" spans="1:78" ht="17.7">
      <c r="A13" s="1031"/>
      <c r="B13" s="704"/>
      <c r="C13" s="1276" t="s">
        <v>2121</v>
      </c>
      <c r="D13" s="1277"/>
      <c r="E13" s="1040">
        <f>E12-E9</f>
        <v>120.7971328</v>
      </c>
      <c r="F13" s="704"/>
      <c r="G13" s="704" t="s">
        <v>372</v>
      </c>
      <c r="H13" s="1033"/>
      <c r="I13" s="723"/>
      <c r="J13" s="723"/>
      <c r="K13" s="723"/>
      <c r="L13" s="723"/>
      <c r="M13" s="723"/>
      <c r="N13" s="723"/>
      <c r="O13" s="723"/>
      <c r="P13" s="723"/>
      <c r="Q13" s="723"/>
      <c r="R13" s="723"/>
      <c r="S13" s="723"/>
      <c r="T13" s="723"/>
      <c r="U13" s="723"/>
      <c r="V13" s="723"/>
      <c r="W13" s="723"/>
      <c r="X13" s="723"/>
      <c r="Y13" s="723"/>
      <c r="Z13" s="723"/>
      <c r="AA13" s="723"/>
      <c r="AB13" s="723"/>
      <c r="AC13" s="723"/>
      <c r="AD13" s="723"/>
      <c r="AE13" s="723"/>
      <c r="AF13" s="723"/>
      <c r="AG13" s="723"/>
      <c r="AH13" s="723"/>
      <c r="AI13" s="723"/>
      <c r="AJ13" s="723"/>
      <c r="AK13" s="723"/>
      <c r="AL13" s="723"/>
      <c r="AM13" s="723"/>
      <c r="AN13" s="723"/>
      <c r="AO13" s="723"/>
      <c r="AP13" s="723"/>
      <c r="AQ13" s="723"/>
      <c r="AR13" s="723"/>
      <c r="AS13" s="723"/>
      <c r="AT13" s="723"/>
      <c r="AU13" s="723"/>
      <c r="AV13" s="723"/>
      <c r="AW13" s="723"/>
      <c r="AX13" s="723"/>
      <c r="AY13" s="723"/>
      <c r="AZ13" s="734" t="s">
        <v>1819</v>
      </c>
      <c r="BA13" s="723"/>
      <c r="BB13" s="723"/>
      <c r="BC13" s="723"/>
      <c r="BD13" s="723"/>
      <c r="BE13" s="10"/>
      <c r="BF13" s="10"/>
      <c r="BG13" s="10"/>
      <c r="BH13" s="10"/>
      <c r="BI13" s="10"/>
      <c r="BJ13" s="10"/>
      <c r="BK13" s="10"/>
      <c r="BL13" s="10"/>
      <c r="BM13" s="10"/>
      <c r="BN13" s="10"/>
      <c r="BO13" s="10"/>
      <c r="BP13" s="704"/>
      <c r="BQ13" s="704"/>
      <c r="BR13" s="704"/>
      <c r="BS13" s="704"/>
      <c r="BT13" s="704"/>
      <c r="BU13" s="704"/>
      <c r="BV13" s="704"/>
      <c r="BW13" s="704"/>
      <c r="BX13" s="704"/>
      <c r="BY13" s="704"/>
      <c r="BZ13" s="704"/>
    </row>
    <row r="14" spans="1:78" ht="17.7">
      <c r="A14" s="1031"/>
      <c r="B14" s="704"/>
      <c r="C14" s="1276" t="s">
        <v>2122</v>
      </c>
      <c r="D14" s="1277"/>
      <c r="E14" s="1040">
        <f>E13-E17</f>
        <v>91.983492622222229</v>
      </c>
      <c r="F14" s="704"/>
      <c r="G14" s="704" t="str">
        <f>IF(E6-E14&gt;E9,"Temperature of medium returning from the Heat System",AZ13)</f>
        <v>Temperature of medium returning from the Heat System</v>
      </c>
      <c r="H14" s="1033"/>
      <c r="I14" s="723"/>
      <c r="J14" s="723"/>
      <c r="K14" s="723"/>
      <c r="L14" s="723"/>
      <c r="M14" s="723"/>
      <c r="N14" s="723"/>
      <c r="O14" s="723"/>
      <c r="P14" s="723"/>
      <c r="Q14" s="723"/>
      <c r="R14" s="723"/>
      <c r="S14" s="723"/>
      <c r="T14" s="723"/>
      <c r="U14" s="723"/>
      <c r="V14" s="723"/>
      <c r="W14" s="723"/>
      <c r="X14" s="723"/>
      <c r="Y14" s="723"/>
      <c r="Z14" s="723"/>
      <c r="AA14" s="723"/>
      <c r="AB14" s="723"/>
      <c r="AC14" s="723"/>
      <c r="AD14" s="723"/>
      <c r="AE14" s="723"/>
      <c r="AF14" s="723"/>
      <c r="AG14" s="723"/>
      <c r="AH14" s="723"/>
      <c r="AI14" s="723"/>
      <c r="AJ14" s="723"/>
      <c r="AK14" s="723"/>
      <c r="AL14" s="723"/>
      <c r="AM14" s="723"/>
      <c r="AN14" s="723"/>
      <c r="AO14" s="723"/>
      <c r="AP14" s="723"/>
      <c r="AQ14" s="723"/>
      <c r="AR14" s="723"/>
      <c r="AS14" s="723"/>
      <c r="AT14" s="723"/>
      <c r="AU14" s="723"/>
      <c r="AV14" s="723"/>
      <c r="AW14" s="723" t="s">
        <v>1787</v>
      </c>
      <c r="AX14" s="723" t="s">
        <v>1788</v>
      </c>
      <c r="AY14" s="723"/>
      <c r="AZ14" s="723"/>
      <c r="BA14" s="723"/>
      <c r="BB14" s="723"/>
      <c r="BC14" s="723"/>
      <c r="BD14" s="723"/>
      <c r="BE14" s="10"/>
      <c r="BF14" s="10"/>
      <c r="BG14" s="10"/>
      <c r="BH14" s="10"/>
      <c r="BI14" s="10"/>
      <c r="BJ14" s="10"/>
      <c r="BK14" s="10"/>
      <c r="BL14" s="10"/>
      <c r="BM14" s="10"/>
      <c r="BN14" s="10"/>
      <c r="BO14" s="10"/>
      <c r="BP14" s="704"/>
      <c r="BQ14" s="704"/>
      <c r="BR14" s="704"/>
      <c r="BS14" s="704"/>
      <c r="BT14" s="704"/>
      <c r="BU14" s="704"/>
      <c r="BV14" s="704"/>
      <c r="BW14" s="704"/>
      <c r="BX14" s="704"/>
      <c r="BY14" s="704"/>
      <c r="BZ14" s="704"/>
    </row>
    <row r="15" spans="1:78" ht="17.7">
      <c r="A15" s="1031"/>
      <c r="B15" s="704"/>
      <c r="C15" s="1276"/>
      <c r="D15" s="1277"/>
      <c r="E15" s="1040"/>
      <c r="F15" s="704"/>
      <c r="G15" s="704"/>
      <c r="H15" s="1033"/>
      <c r="I15" s="723"/>
      <c r="J15" s="723"/>
      <c r="K15" s="723"/>
      <c r="L15" s="723"/>
      <c r="M15" s="723"/>
      <c r="N15" s="723"/>
      <c r="O15" s="723"/>
      <c r="P15" s="723"/>
      <c r="Q15" s="723"/>
      <c r="R15" s="723"/>
      <c r="S15" s="723"/>
      <c r="T15" s="723"/>
      <c r="U15" s="723"/>
      <c r="V15" s="723"/>
      <c r="W15" s="723"/>
      <c r="X15" s="723"/>
      <c r="Y15" s="723"/>
      <c r="Z15" s="723"/>
      <c r="AA15" s="723"/>
      <c r="AB15" s="723"/>
      <c r="AC15" s="723"/>
      <c r="AD15" s="723"/>
      <c r="AE15" s="723"/>
      <c r="AF15" s="723"/>
      <c r="AG15" s="723"/>
      <c r="AH15" s="723"/>
      <c r="AI15" s="723"/>
      <c r="AJ15" s="723"/>
      <c r="AK15" s="723"/>
      <c r="AL15" s="723"/>
      <c r="AM15" s="723"/>
      <c r="AN15" s="723"/>
      <c r="AO15" s="723"/>
      <c r="AP15" s="723"/>
      <c r="AQ15" s="723"/>
      <c r="AR15" s="723"/>
      <c r="AS15" s="723"/>
      <c r="AT15" s="723"/>
      <c r="AU15" s="723"/>
      <c r="AV15" s="723" t="s">
        <v>1786</v>
      </c>
      <c r="AW15" s="723">
        <v>675</v>
      </c>
      <c r="AX15" s="723">
        <v>225</v>
      </c>
      <c r="AY15" s="723"/>
      <c r="AZ15" s="723"/>
      <c r="BA15" s="723"/>
      <c r="BB15" s="723"/>
      <c r="BC15" s="723"/>
      <c r="BD15" s="723"/>
      <c r="BE15" s="10"/>
      <c r="BF15" s="10"/>
      <c r="BG15" s="10"/>
      <c r="BH15" s="10"/>
      <c r="BI15" s="10"/>
      <c r="BJ15" s="10"/>
      <c r="BK15" s="10"/>
      <c r="BL15" s="10"/>
      <c r="BM15" s="10"/>
      <c r="BN15" s="10"/>
      <c r="BO15" s="10"/>
      <c r="BP15" s="704"/>
      <c r="BQ15" s="704"/>
      <c r="BR15" s="704"/>
      <c r="BS15" s="704"/>
      <c r="BT15" s="704"/>
      <c r="BU15" s="704"/>
      <c r="BV15" s="704"/>
      <c r="BW15" s="704"/>
      <c r="BX15" s="704"/>
      <c r="BY15" s="704"/>
      <c r="BZ15" s="704"/>
    </row>
    <row r="16" spans="1:78" ht="17.7">
      <c r="A16" s="1031"/>
      <c r="B16" s="704"/>
      <c r="C16" s="1276" t="s">
        <v>1825</v>
      </c>
      <c r="D16" s="1277"/>
      <c r="E16" s="1040">
        <f>(((E5*3412141.6)/500)/E7)</f>
        <v>27.297132800000004</v>
      </c>
      <c r="F16" s="704"/>
      <c r="G16" s="704" t="s">
        <v>2041</v>
      </c>
      <c r="H16" s="1033"/>
      <c r="I16" s="723"/>
      <c r="J16" s="723"/>
      <c r="K16" s="723"/>
      <c r="L16" s="723"/>
      <c r="M16" s="723"/>
      <c r="N16" s="723"/>
      <c r="O16" s="723"/>
      <c r="P16" s="723"/>
      <c r="Q16" s="723"/>
      <c r="R16" s="723"/>
      <c r="S16" s="723"/>
      <c r="T16" s="723"/>
      <c r="U16" s="723"/>
      <c r="V16" s="723"/>
      <c r="W16" s="723"/>
      <c r="X16" s="723"/>
      <c r="Y16" s="723"/>
      <c r="Z16" s="723"/>
      <c r="AA16" s="723"/>
      <c r="AB16" s="723"/>
      <c r="AC16" s="723"/>
      <c r="AD16" s="723"/>
      <c r="AE16" s="723"/>
      <c r="AF16" s="723"/>
      <c r="AG16" s="723"/>
      <c r="AH16" s="723"/>
      <c r="AI16" s="723"/>
      <c r="AJ16" s="723"/>
      <c r="AK16" s="723"/>
      <c r="AL16" s="723"/>
      <c r="AM16" s="723"/>
      <c r="AN16" s="723"/>
      <c r="AO16" s="723"/>
      <c r="AP16" s="723"/>
      <c r="AQ16" s="723"/>
      <c r="AR16" s="723"/>
      <c r="AS16" s="723"/>
      <c r="AT16" s="723"/>
      <c r="AU16" s="723"/>
      <c r="AV16" s="723" t="s">
        <v>186</v>
      </c>
      <c r="AW16" s="723">
        <v>1350</v>
      </c>
      <c r="AX16" s="723">
        <v>450</v>
      </c>
      <c r="AY16" s="723"/>
      <c r="AZ16" s="723"/>
      <c r="BA16" s="723"/>
      <c r="BB16" s="723"/>
      <c r="BC16" s="723"/>
      <c r="BD16" s="723"/>
      <c r="BE16" s="10"/>
      <c r="BF16" s="10"/>
      <c r="BG16" s="10"/>
      <c r="BH16" s="10"/>
      <c r="BI16" s="10"/>
      <c r="BJ16" s="10"/>
      <c r="BK16" s="10"/>
      <c r="BL16" s="10"/>
      <c r="BM16" s="10"/>
      <c r="BN16" s="10"/>
      <c r="BO16" s="10"/>
      <c r="BP16" s="704"/>
      <c r="BQ16" s="704"/>
      <c r="BR16" s="704"/>
      <c r="BS16" s="704"/>
      <c r="BT16" s="704"/>
      <c r="BU16" s="704"/>
      <c r="BV16" s="704"/>
      <c r="BW16" s="704"/>
      <c r="BX16" s="704"/>
      <c r="BY16" s="704"/>
      <c r="BZ16" s="704"/>
    </row>
    <row r="17" spans="1:78" ht="17.7">
      <c r="A17" s="1031"/>
      <c r="B17" s="704"/>
      <c r="C17" s="1276" t="s">
        <v>1826</v>
      </c>
      <c r="D17" s="1277"/>
      <c r="E17" s="1040">
        <f>(((E5*E8*3412141.6)/E10)/500)</f>
        <v>28.813640177777774</v>
      </c>
      <c r="F17" s="704"/>
      <c r="G17" s="704"/>
      <c r="H17" s="1033"/>
      <c r="I17" s="723"/>
      <c r="J17" s="723"/>
      <c r="K17" s="723"/>
      <c r="L17" s="723"/>
      <c r="M17" s="723"/>
      <c r="N17" s="723"/>
      <c r="O17" s="723"/>
      <c r="P17" s="723"/>
      <c r="Q17" s="723"/>
      <c r="R17" s="723"/>
      <c r="S17" s="723"/>
      <c r="T17" s="723"/>
      <c r="U17" s="723"/>
      <c r="V17" s="723"/>
      <c r="W17" s="723"/>
      <c r="X17" s="723"/>
      <c r="Y17" s="723"/>
      <c r="Z17" s="723"/>
      <c r="AA17" s="723"/>
      <c r="AB17" s="723"/>
      <c r="AC17" s="723"/>
      <c r="AD17" s="723"/>
      <c r="AE17" s="723"/>
      <c r="AF17" s="723"/>
      <c r="AG17" s="723"/>
      <c r="AH17" s="723"/>
      <c r="AI17" s="723"/>
      <c r="AJ17" s="723"/>
      <c r="AK17" s="723"/>
      <c r="AL17" s="723"/>
      <c r="AM17" s="723"/>
      <c r="AN17" s="723"/>
      <c r="AO17" s="723"/>
      <c r="AP17" s="723"/>
      <c r="AQ17" s="723"/>
      <c r="AR17" s="723"/>
      <c r="AS17" s="723"/>
      <c r="AT17" s="723"/>
      <c r="AU17" s="723"/>
      <c r="AV17" s="723">
        <v>3</v>
      </c>
      <c r="AW17" s="723">
        <v>2000</v>
      </c>
      <c r="AX17" s="723">
        <v>700</v>
      </c>
      <c r="AY17" s="723"/>
      <c r="AZ17" s="723"/>
      <c r="BA17" s="723"/>
      <c r="BB17" s="723"/>
      <c r="BC17" s="723"/>
      <c r="BD17" s="723"/>
      <c r="BE17" s="10"/>
      <c r="BF17" s="10"/>
      <c r="BG17" s="10"/>
      <c r="BH17" s="10"/>
      <c r="BI17" s="10"/>
      <c r="BJ17" s="10"/>
      <c r="BK17" s="10"/>
      <c r="BL17" s="10"/>
      <c r="BM17" s="10"/>
      <c r="BN17" s="10"/>
      <c r="BO17" s="10"/>
      <c r="BP17" s="704"/>
      <c r="BQ17" s="704"/>
      <c r="BR17" s="704"/>
      <c r="BS17" s="704"/>
      <c r="BT17" s="704"/>
      <c r="BU17" s="704"/>
      <c r="BV17" s="704"/>
      <c r="BW17" s="704"/>
      <c r="BX17" s="704"/>
      <c r="BY17" s="704"/>
      <c r="BZ17" s="704"/>
    </row>
    <row r="18" spans="1:78" ht="11.05" customHeight="1">
      <c r="A18" s="1031"/>
      <c r="B18" s="704"/>
      <c r="C18" s="1038"/>
      <c r="D18" s="1039"/>
      <c r="E18" s="1041"/>
      <c r="F18" s="704"/>
      <c r="G18" s="704"/>
      <c r="H18" s="1033"/>
      <c r="I18" s="723"/>
      <c r="J18" s="723"/>
      <c r="K18" s="723"/>
      <c r="L18" s="723"/>
      <c r="M18" s="723"/>
      <c r="N18" s="723"/>
      <c r="O18" s="723"/>
      <c r="P18" s="723"/>
      <c r="Q18" s="723"/>
      <c r="R18" s="723"/>
      <c r="S18" s="723"/>
      <c r="T18" s="723"/>
      <c r="U18" s="723"/>
      <c r="V18" s="723"/>
      <c r="W18" s="723"/>
      <c r="X18" s="723"/>
      <c r="Y18" s="723"/>
      <c r="Z18" s="723"/>
      <c r="AA18" s="723"/>
      <c r="AB18" s="723"/>
      <c r="AC18" s="723"/>
      <c r="AD18" s="723"/>
      <c r="AE18" s="723"/>
      <c r="AF18" s="723"/>
      <c r="AG18" s="723"/>
      <c r="AH18" s="723"/>
      <c r="AI18" s="723"/>
      <c r="AJ18" s="723"/>
      <c r="AK18" s="723"/>
      <c r="AL18" s="723"/>
      <c r="AM18" s="723"/>
      <c r="AN18" s="723"/>
      <c r="AO18" s="723"/>
      <c r="AP18" s="723"/>
      <c r="AQ18" s="723"/>
      <c r="AR18" s="723"/>
      <c r="AS18" s="723"/>
      <c r="AT18" s="723"/>
      <c r="AU18" s="723"/>
      <c r="AV18" s="723">
        <v>4</v>
      </c>
      <c r="AW18" s="723">
        <v>2700</v>
      </c>
      <c r="AX18" s="723">
        <v>900</v>
      </c>
      <c r="AY18" s="723"/>
      <c r="AZ18" s="723"/>
      <c r="BA18" s="723"/>
      <c r="BB18" s="723"/>
      <c r="BC18" s="723"/>
      <c r="BD18" s="723"/>
      <c r="BE18" s="10"/>
      <c r="BF18" s="10"/>
      <c r="BG18" s="10"/>
      <c r="BH18" s="10"/>
      <c r="BI18" s="10"/>
      <c r="BJ18" s="10"/>
      <c r="BK18" s="10"/>
      <c r="BL18" s="10"/>
      <c r="BM18" s="10"/>
      <c r="BN18" s="10"/>
      <c r="BO18" s="10"/>
      <c r="BP18" s="704"/>
      <c r="BQ18" s="704"/>
      <c r="BR18" s="704"/>
      <c r="BS18" s="704"/>
      <c r="BT18" s="704"/>
      <c r="BU18" s="704"/>
      <c r="BV18" s="704"/>
      <c r="BW18" s="704"/>
      <c r="BX18" s="704"/>
      <c r="BY18" s="704"/>
      <c r="BZ18" s="704"/>
    </row>
    <row r="19" spans="1:78" ht="17.7">
      <c r="A19" s="1031"/>
      <c r="B19" s="704"/>
      <c r="C19" s="1276" t="s">
        <v>1789</v>
      </c>
      <c r="D19" s="1277"/>
      <c r="E19" s="1041">
        <f>VLOOKUP($E$7,$AV$5:$AX$12,3,TRUE)</f>
        <v>8</v>
      </c>
      <c r="F19" s="704"/>
      <c r="G19" s="704" t="s">
        <v>57</v>
      </c>
      <c r="H19" s="1033"/>
      <c r="I19" s="723"/>
      <c r="J19" s="723"/>
      <c r="K19" s="723"/>
      <c r="L19" s="723"/>
      <c r="M19" s="723"/>
      <c r="N19" s="723"/>
      <c r="O19" s="723"/>
      <c r="P19" s="723"/>
      <c r="Q19" s="723"/>
      <c r="R19" s="723"/>
      <c r="S19" s="723"/>
      <c r="T19" s="723"/>
      <c r="U19" s="723"/>
      <c r="V19" s="723"/>
      <c r="W19" s="723"/>
      <c r="X19" s="723"/>
      <c r="Y19" s="723"/>
      <c r="Z19" s="723"/>
      <c r="AA19" s="723"/>
      <c r="AB19" s="723"/>
      <c r="AC19" s="723"/>
      <c r="AD19" s="723"/>
      <c r="AE19" s="723"/>
      <c r="AF19" s="723"/>
      <c r="AG19" s="723"/>
      <c r="AH19" s="723"/>
      <c r="AI19" s="723"/>
      <c r="AJ19" s="723"/>
      <c r="AK19" s="723"/>
      <c r="AL19" s="723"/>
      <c r="AM19" s="723"/>
      <c r="AN19" s="723"/>
      <c r="AO19" s="723"/>
      <c r="AP19" s="723"/>
      <c r="AQ19" s="723"/>
      <c r="AR19" s="723"/>
      <c r="AS19" s="723"/>
      <c r="AT19" s="723"/>
      <c r="AU19" s="723"/>
      <c r="AV19" s="723">
        <v>5</v>
      </c>
      <c r="AW19" s="723">
        <v>3300</v>
      </c>
      <c r="AX19" s="723">
        <v>1150</v>
      </c>
      <c r="AY19" s="723"/>
      <c r="AZ19" s="723"/>
      <c r="BA19" s="723"/>
      <c r="BB19" s="723"/>
      <c r="BC19" s="723"/>
      <c r="BD19" s="723"/>
      <c r="BE19" s="10"/>
      <c r="BF19" s="10"/>
      <c r="BG19" s="10"/>
      <c r="BH19" s="10"/>
      <c r="BI19" s="10"/>
      <c r="BJ19" s="10"/>
      <c r="BK19" s="10"/>
      <c r="BL19" s="10"/>
      <c r="BM19" s="10"/>
      <c r="BN19" s="10"/>
      <c r="BO19" s="10"/>
      <c r="BP19" s="704"/>
      <c r="BQ19" s="704"/>
      <c r="BR19" s="704"/>
      <c r="BS19" s="704"/>
      <c r="BT19" s="704"/>
      <c r="BU19" s="704"/>
      <c r="BV19" s="704"/>
      <c r="BW19" s="704"/>
      <c r="BX19" s="704"/>
      <c r="BY19" s="704"/>
      <c r="BZ19" s="704"/>
    </row>
    <row r="20" spans="1:78" ht="18" thickBot="1">
      <c r="A20" s="1031"/>
      <c r="B20" s="704"/>
      <c r="C20" s="1292" t="s">
        <v>1790</v>
      </c>
      <c r="D20" s="1293"/>
      <c r="E20" s="1042">
        <f>VLOOKUP($E$10,$AV$5:$AX$12,3,TRUE)</f>
        <v>8</v>
      </c>
      <c r="F20" s="704"/>
      <c r="G20" s="704"/>
      <c r="H20" s="1033"/>
      <c r="I20" s="723"/>
      <c r="J20" s="723"/>
      <c r="K20" s="723"/>
      <c r="L20" s="723"/>
      <c r="M20" s="723"/>
      <c r="N20" s="723"/>
      <c r="O20" s="723"/>
      <c r="P20" s="723"/>
      <c r="Q20" s="723"/>
      <c r="R20" s="723"/>
      <c r="S20" s="723"/>
      <c r="T20" s="723"/>
      <c r="U20" s="723"/>
      <c r="V20" s="723"/>
      <c r="W20" s="723"/>
      <c r="X20" s="723"/>
      <c r="Y20" s="723"/>
      <c r="Z20" s="723"/>
      <c r="AA20" s="723"/>
      <c r="AB20" s="723"/>
      <c r="AC20" s="723"/>
      <c r="AD20" s="723"/>
      <c r="AE20" s="723"/>
      <c r="AF20" s="723"/>
      <c r="AG20" s="723"/>
      <c r="AH20" s="723"/>
      <c r="AI20" s="723"/>
      <c r="AJ20" s="723"/>
      <c r="AK20" s="723"/>
      <c r="AL20" s="723"/>
      <c r="AM20" s="723"/>
      <c r="AN20" s="723"/>
      <c r="AO20" s="723"/>
      <c r="AP20" s="723"/>
      <c r="AQ20" s="723"/>
      <c r="AR20" s="723"/>
      <c r="AS20" s="723"/>
      <c r="AT20" s="723"/>
      <c r="AU20" s="723"/>
      <c r="AV20" s="723"/>
      <c r="AW20" s="723"/>
      <c r="AX20" s="723"/>
      <c r="AY20" s="723"/>
      <c r="AZ20" s="723"/>
      <c r="BA20" s="723"/>
      <c r="BB20" s="723"/>
      <c r="BC20" s="723"/>
      <c r="BD20" s="723"/>
      <c r="BE20" s="10"/>
      <c r="BF20" s="10"/>
      <c r="BG20" s="10"/>
      <c r="BH20" s="10"/>
      <c r="BI20" s="10"/>
      <c r="BJ20" s="10"/>
      <c r="BK20" s="10"/>
      <c r="BL20" s="10"/>
      <c r="BM20" s="10"/>
      <c r="BN20" s="10"/>
      <c r="BO20" s="10"/>
      <c r="BP20" s="704"/>
      <c r="BQ20" s="704"/>
      <c r="BR20" s="704"/>
      <c r="BS20" s="704"/>
      <c r="BT20" s="704"/>
      <c r="BU20" s="704"/>
      <c r="BV20" s="704"/>
      <c r="BW20" s="704"/>
      <c r="BX20" s="704"/>
      <c r="BY20" s="704"/>
      <c r="BZ20" s="704"/>
    </row>
    <row r="21" spans="1:78" ht="15" customHeight="1" thickBot="1">
      <c r="A21" s="1031"/>
      <c r="B21" s="704"/>
      <c r="C21" s="704"/>
      <c r="D21" s="704"/>
      <c r="E21" s="704"/>
      <c r="F21" s="704"/>
      <c r="G21" s="704"/>
      <c r="H21" s="1033"/>
      <c r="I21" s="723"/>
      <c r="J21" s="723"/>
      <c r="K21" s="723"/>
      <c r="L21" s="723"/>
      <c r="M21" s="723"/>
      <c r="N21" s="723"/>
      <c r="O21" s="723"/>
      <c r="P21" s="723"/>
      <c r="Q21" s="723"/>
      <c r="R21" s="723"/>
      <c r="S21" s="723"/>
      <c r="T21" s="723"/>
      <c r="U21" s="723"/>
      <c r="V21" s="723"/>
      <c r="W21" s="723"/>
      <c r="X21" s="723"/>
      <c r="Y21" s="723"/>
      <c r="Z21" s="723"/>
      <c r="AA21" s="723"/>
      <c r="AB21" s="723"/>
      <c r="AC21" s="723"/>
      <c r="AD21" s="723"/>
      <c r="AE21" s="723"/>
      <c r="AF21" s="723"/>
      <c r="AG21" s="723"/>
      <c r="AH21" s="723"/>
      <c r="AI21" s="723"/>
      <c r="AJ21" s="723"/>
      <c r="AK21" s="723"/>
      <c r="AL21" s="723"/>
      <c r="AM21" s="723"/>
      <c r="AN21" s="723"/>
      <c r="AO21" s="723"/>
      <c r="AP21" s="723"/>
      <c r="AQ21" s="723"/>
      <c r="AR21" s="723"/>
      <c r="AS21" s="723"/>
      <c r="AT21" s="723"/>
      <c r="AU21" s="723"/>
      <c r="AV21" s="1294" t="s">
        <v>1816</v>
      </c>
      <c r="AW21" s="1295"/>
      <c r="AX21" s="1296"/>
      <c r="AY21" s="723"/>
      <c r="AZ21" s="723"/>
      <c r="BA21" s="723"/>
      <c r="BB21" s="723"/>
      <c r="BC21" s="723"/>
      <c r="BD21" s="723"/>
      <c r="BE21" s="10"/>
      <c r="BF21" s="10"/>
      <c r="BG21" s="10"/>
      <c r="BH21" s="10"/>
      <c r="BI21" s="10"/>
      <c r="BJ21" s="10"/>
      <c r="BK21" s="10"/>
      <c r="BL21" s="10"/>
      <c r="BM21" s="10"/>
      <c r="BN21" s="10"/>
      <c r="BO21" s="10"/>
      <c r="BP21" s="704"/>
      <c r="BQ21" s="704"/>
      <c r="BR21" s="704"/>
      <c r="BS21" s="704"/>
      <c r="BT21" s="704"/>
      <c r="BU21" s="704"/>
      <c r="BV21" s="704"/>
      <c r="BW21" s="704"/>
      <c r="BX21" s="704"/>
      <c r="BY21" s="704"/>
      <c r="BZ21" s="704"/>
    </row>
    <row r="22" spans="1:78" ht="16.5" thickTop="1" thickBot="1">
      <c r="A22" s="1031"/>
      <c r="B22" s="704"/>
      <c r="C22" s="1297" t="s">
        <v>1802</v>
      </c>
      <c r="D22" s="1298"/>
      <c r="E22" s="1299"/>
      <c r="F22" s="704"/>
      <c r="G22" s="1043" t="s">
        <v>1830</v>
      </c>
      <c r="H22" s="1033"/>
      <c r="I22" s="723"/>
      <c r="J22" s="723"/>
      <c r="K22" s="723"/>
      <c r="L22" s="723"/>
      <c r="M22" s="723"/>
      <c r="N22" s="723"/>
      <c r="O22" s="723"/>
      <c r="P22" s="723"/>
      <c r="Q22" s="723"/>
      <c r="R22" s="723"/>
      <c r="S22" s="723"/>
      <c r="T22" s="723"/>
      <c r="U22" s="723"/>
      <c r="V22" s="723"/>
      <c r="W22" s="723"/>
      <c r="X22" s="723"/>
      <c r="Y22" s="723"/>
      <c r="Z22" s="723"/>
      <c r="AA22" s="723"/>
      <c r="AB22" s="723"/>
      <c r="AC22" s="723"/>
      <c r="AD22" s="723"/>
      <c r="AE22" s="723"/>
      <c r="AF22" s="723"/>
      <c r="AG22" s="723"/>
      <c r="AH22" s="723"/>
      <c r="AI22" s="723"/>
      <c r="AJ22" s="723"/>
      <c r="AK22" s="723"/>
      <c r="AL22" s="723"/>
      <c r="AM22" s="723"/>
      <c r="AN22" s="723"/>
      <c r="AO22" s="723"/>
      <c r="AP22" s="723"/>
      <c r="AQ22" s="723"/>
      <c r="AR22" s="723"/>
      <c r="AS22" s="723"/>
      <c r="AT22" s="723"/>
      <c r="AU22" s="723"/>
      <c r="AV22" s="1300">
        <f>E9/6</f>
        <v>0.58333333333333337</v>
      </c>
      <c r="AW22" s="1301"/>
      <c r="AX22" s="1302"/>
      <c r="AY22" s="723"/>
      <c r="AZ22" s="723"/>
      <c r="BA22" s="723"/>
      <c r="BB22" s="723"/>
      <c r="BC22" s="723"/>
      <c r="BD22" s="723"/>
      <c r="BE22" s="10"/>
      <c r="BF22" s="10"/>
      <c r="BG22" s="10"/>
      <c r="BH22" s="10"/>
      <c r="BI22" s="10"/>
      <c r="BJ22" s="10"/>
      <c r="BK22" s="10"/>
      <c r="BL22" s="10"/>
      <c r="BM22" s="10"/>
      <c r="BN22" s="10"/>
      <c r="BO22" s="10"/>
      <c r="BP22" s="704"/>
      <c r="BQ22" s="704"/>
      <c r="BR22" s="704"/>
      <c r="BS22" s="704"/>
      <c r="BT22" s="704"/>
      <c r="BU22" s="704"/>
      <c r="BV22" s="704"/>
      <c r="BW22" s="704"/>
      <c r="BX22" s="704"/>
      <c r="BY22" s="704"/>
      <c r="BZ22" s="704"/>
    </row>
    <row r="23" spans="1:78" ht="15.9" thickTop="1">
      <c r="A23" s="1031"/>
      <c r="B23" s="704"/>
      <c r="C23" s="1303" t="s">
        <v>1803</v>
      </c>
      <c r="D23" s="1304"/>
      <c r="E23" s="1305"/>
      <c r="F23" s="704"/>
      <c r="G23" s="704"/>
      <c r="H23" s="1033"/>
      <c r="I23" s="723"/>
      <c r="J23" s="723"/>
      <c r="K23" s="723"/>
      <c r="L23" s="723"/>
      <c r="M23" s="723"/>
      <c r="N23" s="723"/>
      <c r="O23" s="723"/>
      <c r="P23" s="723"/>
      <c r="Q23" s="723"/>
      <c r="R23" s="723"/>
      <c r="S23" s="723"/>
      <c r="T23" s="723"/>
      <c r="U23" s="723"/>
      <c r="V23" s="723"/>
      <c r="W23" s="723"/>
      <c r="X23" s="723"/>
      <c r="Y23" s="723"/>
      <c r="Z23" s="723"/>
      <c r="AA23" s="723"/>
      <c r="AB23" s="723"/>
      <c r="AC23" s="723"/>
      <c r="AD23" s="723"/>
      <c r="AE23" s="723"/>
      <c r="AF23" s="723"/>
      <c r="AG23" s="723"/>
      <c r="AH23" s="723"/>
      <c r="AI23" s="723"/>
      <c r="AJ23" s="723"/>
      <c r="AK23" s="723"/>
      <c r="AL23" s="723"/>
      <c r="AM23" s="723"/>
      <c r="AN23" s="723"/>
      <c r="AO23" s="723"/>
      <c r="AP23" s="723"/>
      <c r="AQ23" s="723"/>
      <c r="AR23" s="723"/>
      <c r="AS23" s="723"/>
      <c r="AT23" s="723"/>
      <c r="AU23" s="723"/>
      <c r="AV23" s="723"/>
      <c r="AW23" s="723"/>
      <c r="AX23" s="723"/>
      <c r="AY23" s="723"/>
      <c r="AZ23" s="723"/>
      <c r="BA23" s="723"/>
      <c r="BB23" s="723"/>
      <c r="BC23" s="723"/>
      <c r="BD23" s="723"/>
      <c r="BE23" s="10"/>
      <c r="BF23" s="10"/>
      <c r="BG23" s="10"/>
      <c r="BH23" s="10"/>
      <c r="BI23" s="10"/>
      <c r="BJ23" s="10"/>
      <c r="BK23" s="10"/>
      <c r="BL23" s="10"/>
      <c r="BM23" s="10"/>
      <c r="BN23" s="10"/>
      <c r="BO23" s="10"/>
      <c r="BP23" s="704"/>
      <c r="BQ23" s="704"/>
      <c r="BR23" s="704"/>
      <c r="BS23" s="704"/>
      <c r="BT23" s="704"/>
      <c r="BU23" s="704"/>
      <c r="BV23" s="704"/>
      <c r="BW23" s="704"/>
      <c r="BX23" s="704"/>
      <c r="BY23" s="704"/>
      <c r="BZ23" s="704"/>
    </row>
    <row r="24" spans="1:78" ht="9" customHeight="1" thickBot="1">
      <c r="A24" s="1031"/>
      <c r="B24" s="704"/>
      <c r="C24" s="272"/>
      <c r="D24" s="76"/>
      <c r="E24" s="273"/>
      <c r="F24" s="704"/>
      <c r="G24" s="704"/>
      <c r="H24" s="1033"/>
      <c r="I24" s="723"/>
      <c r="J24" s="723"/>
      <c r="K24" s="723"/>
      <c r="L24" s="723"/>
      <c r="M24" s="723"/>
      <c r="N24" s="723"/>
      <c r="O24" s="723"/>
      <c r="P24" s="723"/>
      <c r="Q24" s="723"/>
      <c r="R24" s="723"/>
      <c r="S24" s="723"/>
      <c r="T24" s="723"/>
      <c r="U24" s="723"/>
      <c r="V24" s="723"/>
      <c r="W24" s="723"/>
      <c r="X24" s="723"/>
      <c r="Y24" s="723"/>
      <c r="Z24" s="723"/>
      <c r="AA24" s="723"/>
      <c r="AB24" s="723"/>
      <c r="AC24" s="723"/>
      <c r="AD24" s="723"/>
      <c r="AE24" s="723"/>
      <c r="AF24" s="723"/>
      <c r="AG24" s="723"/>
      <c r="AH24" s="723"/>
      <c r="AI24" s="723"/>
      <c r="AJ24" s="723"/>
      <c r="AK24" s="723"/>
      <c r="AL24" s="723"/>
      <c r="AM24" s="723"/>
      <c r="AN24" s="723"/>
      <c r="AO24" s="723"/>
      <c r="AP24" s="723"/>
      <c r="AQ24" s="723"/>
      <c r="AR24" s="723"/>
      <c r="AS24" s="723"/>
      <c r="AT24" s="723"/>
      <c r="AU24" s="723"/>
      <c r="AV24" s="723"/>
      <c r="AW24" s="723"/>
      <c r="AX24" s="723"/>
      <c r="AY24" s="723"/>
      <c r="AZ24" s="723"/>
      <c r="BA24" s="723"/>
      <c r="BB24" s="723"/>
      <c r="BC24" s="723"/>
      <c r="BD24" s="723"/>
      <c r="BE24" s="10"/>
      <c r="BF24" s="10"/>
      <c r="BG24" s="10"/>
      <c r="BH24" s="10"/>
      <c r="BI24" s="10"/>
      <c r="BJ24" s="10"/>
      <c r="BK24" s="10"/>
      <c r="BL24" s="10"/>
      <c r="BM24" s="10"/>
      <c r="BN24" s="10"/>
      <c r="BO24" s="10"/>
      <c r="BP24" s="704"/>
      <c r="BQ24" s="704"/>
      <c r="BR24" s="704"/>
      <c r="BS24" s="704"/>
      <c r="BT24" s="704"/>
      <c r="BU24" s="704"/>
      <c r="BV24" s="704"/>
      <c r="BW24" s="704"/>
      <c r="BX24" s="704"/>
      <c r="BY24" s="704"/>
      <c r="BZ24" s="704"/>
    </row>
    <row r="25" spans="1:78" ht="18.3" thickTop="1" thickBot="1">
      <c r="A25" s="1031"/>
      <c r="B25" s="704"/>
      <c r="C25" s="1044" t="s">
        <v>1804</v>
      </c>
      <c r="D25" s="1045" t="s">
        <v>2326</v>
      </c>
      <c r="E25" s="273"/>
      <c r="F25" s="704"/>
      <c r="G25" s="1046" t="s">
        <v>2042</v>
      </c>
      <c r="H25" s="1033"/>
      <c r="I25" s="723"/>
      <c r="J25" s="723"/>
      <c r="K25" s="723"/>
      <c r="L25" s="723"/>
      <c r="M25" s="723"/>
      <c r="N25" s="723"/>
      <c r="O25" s="723"/>
      <c r="P25" s="723"/>
      <c r="Q25" s="723"/>
      <c r="R25" s="723"/>
      <c r="S25" s="723"/>
      <c r="T25" s="723"/>
      <c r="U25" s="723"/>
      <c r="V25" s="723"/>
      <c r="W25" s="723"/>
      <c r="X25" s="723"/>
      <c r="Y25" s="723"/>
      <c r="Z25" s="723"/>
      <c r="AA25" s="723"/>
      <c r="AB25" s="723"/>
      <c r="AC25" s="723"/>
      <c r="AD25" s="723"/>
      <c r="AE25" s="723"/>
      <c r="AF25" s="723"/>
      <c r="AG25" s="723"/>
      <c r="AH25" s="723"/>
      <c r="AI25" s="723"/>
      <c r="AJ25" s="723"/>
      <c r="AK25" s="723"/>
      <c r="AL25" s="723"/>
      <c r="AM25" s="723"/>
      <c r="AN25" s="723"/>
      <c r="AO25" s="723"/>
      <c r="AP25" s="723"/>
      <c r="AQ25" s="723"/>
      <c r="AR25" s="723"/>
      <c r="AS25" s="723"/>
      <c r="AT25" s="723"/>
      <c r="AU25" s="723"/>
      <c r="AV25" s="1294" t="s">
        <v>1798</v>
      </c>
      <c r="AW25" s="1295"/>
      <c r="AX25" s="1296"/>
      <c r="AY25" s="723"/>
      <c r="AZ25" s="723"/>
      <c r="BA25" s="723"/>
      <c r="BB25" s="723"/>
      <c r="BC25" s="723"/>
      <c r="BD25" s="723"/>
      <c r="BE25" s="10"/>
      <c r="BF25" s="10"/>
      <c r="BG25" s="10"/>
      <c r="BH25" s="10"/>
      <c r="BI25" s="10"/>
      <c r="BJ25" s="10"/>
      <c r="BK25" s="10"/>
      <c r="BL25" s="10"/>
      <c r="BM25" s="10"/>
      <c r="BN25" s="10"/>
      <c r="BO25" s="10"/>
      <c r="BP25" s="704"/>
      <c r="BQ25" s="704"/>
      <c r="BR25" s="704"/>
      <c r="BS25" s="704"/>
      <c r="BT25" s="704"/>
      <c r="BU25" s="704"/>
      <c r="BV25" s="704"/>
      <c r="BW25" s="704"/>
      <c r="BX25" s="704"/>
      <c r="BY25" s="704"/>
      <c r="BZ25" s="704"/>
    </row>
    <row r="26" spans="1:78" ht="18.3" thickTop="1" thickBot="1">
      <c r="A26" s="1031"/>
      <c r="B26" s="704"/>
      <c r="C26" s="1044" t="s">
        <v>2049</v>
      </c>
      <c r="D26" s="1045"/>
      <c r="E26" s="273"/>
      <c r="F26" s="704"/>
      <c r="G26" s="1047" t="s">
        <v>2075</v>
      </c>
      <c r="H26" s="1048" t="s">
        <v>1818</v>
      </c>
      <c r="I26" s="723"/>
      <c r="J26" s="723"/>
      <c r="K26" s="723"/>
      <c r="L26" s="723"/>
      <c r="M26" s="723"/>
      <c r="N26" s="723"/>
      <c r="O26" s="723"/>
      <c r="P26" s="723"/>
      <c r="Q26" s="723"/>
      <c r="R26" s="723"/>
      <c r="S26" s="723"/>
      <c r="T26" s="723"/>
      <c r="U26" s="723"/>
      <c r="V26" s="723"/>
      <c r="W26" s="723"/>
      <c r="X26" s="723"/>
      <c r="Y26" s="723"/>
      <c r="Z26" s="723"/>
      <c r="AA26" s="723"/>
      <c r="AB26" s="723"/>
      <c r="AC26" s="723"/>
      <c r="AD26" s="723"/>
      <c r="AE26" s="723"/>
      <c r="AF26" s="723"/>
      <c r="AG26" s="723"/>
      <c r="AH26" s="723"/>
      <c r="AI26" s="723"/>
      <c r="AJ26" s="723"/>
      <c r="AK26" s="723"/>
      <c r="AL26" s="723"/>
      <c r="AM26" s="723"/>
      <c r="AN26" s="723"/>
      <c r="AO26" s="723"/>
      <c r="AP26" s="723"/>
      <c r="AQ26" s="723"/>
      <c r="AR26" s="723"/>
      <c r="AS26" s="723"/>
      <c r="AT26" s="723"/>
      <c r="AU26" s="723"/>
      <c r="AV26" s="724"/>
      <c r="AW26" s="723"/>
      <c r="AX26" s="726"/>
      <c r="AY26" s="723"/>
      <c r="AZ26" s="723"/>
      <c r="BA26" s="723"/>
      <c r="BB26" s="723"/>
      <c r="BC26" s="723"/>
      <c r="BD26" s="723"/>
      <c r="BE26" s="10"/>
      <c r="BF26" s="10"/>
      <c r="BG26" s="10"/>
      <c r="BH26" s="10"/>
      <c r="BI26" s="10"/>
      <c r="BJ26" s="10"/>
      <c r="BK26" s="10"/>
      <c r="BL26" s="10"/>
      <c r="BM26" s="10"/>
      <c r="BN26" s="10"/>
      <c r="BO26" s="10"/>
      <c r="BP26" s="704"/>
      <c r="BQ26" s="704"/>
      <c r="BR26" s="704"/>
      <c r="BS26" s="704"/>
      <c r="BT26" s="704"/>
      <c r="BU26" s="704"/>
      <c r="BV26" s="704"/>
      <c r="BW26" s="704"/>
      <c r="BX26" s="704"/>
      <c r="BY26" s="704"/>
      <c r="BZ26" s="704"/>
    </row>
    <row r="27" spans="1:78" ht="18.3" thickTop="1" thickBot="1">
      <c r="A27" s="1031"/>
      <c r="B27" s="704"/>
      <c r="C27" s="1044" t="s">
        <v>2072</v>
      </c>
      <c r="D27" s="1045">
        <v>34000</v>
      </c>
      <c r="E27" s="273"/>
      <c r="F27" s="704"/>
      <c r="G27" s="1047" t="s">
        <v>2043</v>
      </c>
      <c r="H27" s="1033"/>
      <c r="I27" s="723"/>
      <c r="J27" s="723"/>
      <c r="K27" s="723"/>
      <c r="L27" s="723"/>
      <c r="M27" s="723"/>
      <c r="N27" s="723"/>
      <c r="O27" s="723"/>
      <c r="P27" s="723"/>
      <c r="Q27" s="723"/>
      <c r="R27" s="723"/>
      <c r="S27" s="723"/>
      <c r="T27" s="723"/>
      <c r="U27" s="723"/>
      <c r="V27" s="723"/>
      <c r="W27" s="723"/>
      <c r="X27" s="723"/>
      <c r="Y27" s="723"/>
      <c r="Z27" s="723"/>
      <c r="AA27" s="723"/>
      <c r="AB27" s="723"/>
      <c r="AC27" s="723"/>
      <c r="AD27" s="723"/>
      <c r="AE27" s="723"/>
      <c r="AF27" s="723"/>
      <c r="AG27" s="723"/>
      <c r="AH27" s="723"/>
      <c r="AI27" s="723"/>
      <c r="AJ27" s="723"/>
      <c r="AK27" s="723"/>
      <c r="AL27" s="723"/>
      <c r="AM27" s="723"/>
      <c r="AN27" s="723"/>
      <c r="AO27" s="723"/>
      <c r="AP27" s="723"/>
      <c r="AQ27" s="723"/>
      <c r="AR27" s="723"/>
      <c r="AS27" s="723"/>
      <c r="AT27" s="723"/>
      <c r="AU27" s="723"/>
      <c r="AV27" s="724" t="s">
        <v>1061</v>
      </c>
      <c r="AW27" s="723"/>
      <c r="AX27" s="726"/>
      <c r="AY27" s="723"/>
      <c r="AZ27" s="723"/>
      <c r="BA27" s="723"/>
      <c r="BB27" s="723"/>
      <c r="BC27" s="723"/>
      <c r="BD27" s="723"/>
      <c r="BE27" s="10"/>
      <c r="BF27" s="10"/>
      <c r="BG27" s="10"/>
      <c r="BH27" s="10"/>
      <c r="BI27" s="10"/>
      <c r="BJ27" s="10"/>
      <c r="BK27" s="10"/>
      <c r="BL27" s="10"/>
      <c r="BM27" s="10"/>
      <c r="BN27" s="10"/>
      <c r="BO27" s="10"/>
      <c r="BP27" s="704"/>
      <c r="BQ27" s="704"/>
      <c r="BR27" s="704"/>
      <c r="BS27" s="704"/>
      <c r="BT27" s="704"/>
      <c r="BU27" s="704"/>
      <c r="BV27" s="704"/>
      <c r="BW27" s="704"/>
      <c r="BX27" s="704"/>
      <c r="BY27" s="704"/>
      <c r="BZ27" s="704"/>
    </row>
    <row r="28" spans="1:78" ht="18.3" thickTop="1" thickBot="1">
      <c r="A28" s="1031"/>
      <c r="B28" s="704"/>
      <c r="C28" s="1044" t="s">
        <v>1805</v>
      </c>
      <c r="D28" s="1045">
        <v>7500</v>
      </c>
      <c r="E28" s="273"/>
      <c r="F28" s="704"/>
      <c r="G28" s="1046" t="s">
        <v>2073</v>
      </c>
      <c r="H28" s="1033"/>
      <c r="I28" s="723"/>
      <c r="J28" s="723"/>
      <c r="K28" s="723"/>
      <c r="L28" s="723"/>
      <c r="M28" s="723"/>
      <c r="N28" s="723"/>
      <c r="O28" s="723"/>
      <c r="P28" s="723"/>
      <c r="Q28" s="723"/>
      <c r="R28" s="723"/>
      <c r="S28" s="723"/>
      <c r="T28" s="723"/>
      <c r="U28" s="723"/>
      <c r="V28" s="723"/>
      <c r="W28" s="723"/>
      <c r="X28" s="723"/>
      <c r="Y28" s="723"/>
      <c r="Z28" s="723"/>
      <c r="AA28" s="723"/>
      <c r="AB28" s="723"/>
      <c r="AC28" s="723"/>
      <c r="AD28" s="723"/>
      <c r="AE28" s="723"/>
      <c r="AF28" s="723"/>
      <c r="AG28" s="723"/>
      <c r="AH28" s="723"/>
      <c r="AI28" s="723"/>
      <c r="AJ28" s="723"/>
      <c r="AK28" s="723"/>
      <c r="AL28" s="723"/>
      <c r="AM28" s="723"/>
      <c r="AN28" s="723"/>
      <c r="AO28" s="723"/>
      <c r="AP28" s="723"/>
      <c r="AQ28" s="723"/>
      <c r="AR28" s="723"/>
      <c r="AS28" s="723"/>
      <c r="AT28" s="723"/>
      <c r="AU28" s="723"/>
      <c r="AV28" s="724">
        <v>0.5</v>
      </c>
      <c r="AW28" s="725">
        <v>16000</v>
      </c>
      <c r="AX28" s="726"/>
      <c r="AY28" s="723"/>
      <c r="AZ28" s="723"/>
      <c r="BA28" s="723"/>
      <c r="BB28" s="723"/>
      <c r="BC28" s="723"/>
      <c r="BD28" s="723"/>
      <c r="BE28" s="10"/>
      <c r="BF28" s="10"/>
      <c r="BG28" s="10"/>
      <c r="BH28" s="10"/>
      <c r="BI28" s="10"/>
      <c r="BJ28" s="10"/>
      <c r="BK28" s="10"/>
      <c r="BL28" s="10"/>
      <c r="BM28" s="10"/>
      <c r="BN28" s="10"/>
      <c r="BO28" s="10"/>
      <c r="BP28" s="704"/>
      <c r="BQ28" s="704"/>
      <c r="BR28" s="704"/>
      <c r="BS28" s="704"/>
      <c r="BT28" s="704"/>
      <c r="BU28" s="704"/>
      <c r="BV28" s="704"/>
      <c r="BW28" s="704"/>
      <c r="BX28" s="704"/>
      <c r="BY28" s="704"/>
      <c r="BZ28" s="704"/>
    </row>
    <row r="29" spans="1:78" ht="18.3" thickTop="1" thickBot="1">
      <c r="A29" s="1031"/>
      <c r="B29" s="704"/>
      <c r="C29" s="1044" t="s">
        <v>1806</v>
      </c>
      <c r="D29" s="1045">
        <v>30000</v>
      </c>
      <c r="E29" s="273"/>
      <c r="F29" s="704"/>
      <c r="G29" s="1046" t="s">
        <v>1808</v>
      </c>
      <c r="H29" s="1033"/>
      <c r="I29" s="723"/>
      <c r="J29" s="723"/>
      <c r="K29" s="723"/>
      <c r="L29" s="723"/>
      <c r="M29" s="723"/>
      <c r="N29" s="723"/>
      <c r="O29" s="723"/>
      <c r="P29" s="723"/>
      <c r="Q29" s="723"/>
      <c r="R29" s="723"/>
      <c r="S29" s="723"/>
      <c r="T29" s="723"/>
      <c r="U29" s="723"/>
      <c r="V29" s="723"/>
      <c r="W29" s="723"/>
      <c r="X29" s="723"/>
      <c r="Y29" s="723"/>
      <c r="Z29" s="723"/>
      <c r="AA29" s="723"/>
      <c r="AB29" s="723"/>
      <c r="AC29" s="723"/>
      <c r="AD29" s="723"/>
      <c r="AE29" s="723"/>
      <c r="AF29" s="723"/>
      <c r="AG29" s="723"/>
      <c r="AH29" s="723"/>
      <c r="AI29" s="723"/>
      <c r="AJ29" s="723"/>
      <c r="AK29" s="723"/>
      <c r="AL29" s="723"/>
      <c r="AM29" s="723"/>
      <c r="AN29" s="723"/>
      <c r="AO29" s="723"/>
      <c r="AP29" s="723"/>
      <c r="AQ29" s="723"/>
      <c r="AR29" s="723"/>
      <c r="AS29" s="723"/>
      <c r="AT29" s="723"/>
      <c r="AU29" s="723"/>
      <c r="AV29" s="724">
        <v>0.75</v>
      </c>
      <c r="AW29" s="725">
        <v>18000</v>
      </c>
      <c r="AX29" s="726"/>
      <c r="AY29" s="723"/>
      <c r="AZ29" s="723"/>
      <c r="BA29" s="723"/>
      <c r="BB29" s="723"/>
      <c r="BC29" s="723"/>
      <c r="BD29" s="723"/>
      <c r="BE29" s="10"/>
      <c r="BF29" s="10"/>
      <c r="BG29" s="10"/>
      <c r="BH29" s="10"/>
      <c r="BI29" s="10"/>
      <c r="BJ29" s="10"/>
      <c r="BK29" s="10"/>
      <c r="BL29" s="10"/>
      <c r="BM29" s="10"/>
      <c r="BN29" s="10"/>
      <c r="BO29" s="10"/>
      <c r="BP29" s="704"/>
      <c r="BQ29" s="704"/>
      <c r="BR29" s="704"/>
      <c r="BS29" s="704"/>
      <c r="BT29" s="704"/>
      <c r="BU29" s="704"/>
      <c r="BV29" s="704"/>
      <c r="BW29" s="704"/>
      <c r="BX29" s="704"/>
      <c r="BY29" s="704"/>
      <c r="BZ29" s="704"/>
    </row>
    <row r="30" spans="1:78" ht="18.3" thickTop="1" thickBot="1">
      <c r="A30" s="1031"/>
      <c r="B30" s="704"/>
      <c r="C30" s="1044"/>
      <c r="D30" s="1045"/>
      <c r="E30" s="273"/>
      <c r="F30" s="704"/>
      <c r="G30" s="704"/>
      <c r="H30" s="1033"/>
      <c r="I30" s="723"/>
      <c r="J30" s="723"/>
      <c r="K30" s="723"/>
      <c r="L30" s="723"/>
      <c r="M30" s="723"/>
      <c r="N30" s="723"/>
      <c r="O30" s="723"/>
      <c r="P30" s="723"/>
      <c r="Q30" s="723"/>
      <c r="R30" s="723"/>
      <c r="S30" s="723"/>
      <c r="T30" s="723"/>
      <c r="U30" s="723"/>
      <c r="V30" s="723"/>
      <c r="W30" s="723"/>
      <c r="X30" s="723"/>
      <c r="Y30" s="723"/>
      <c r="Z30" s="723"/>
      <c r="AA30" s="723"/>
      <c r="AB30" s="723"/>
      <c r="AC30" s="723"/>
      <c r="AD30" s="723"/>
      <c r="AE30" s="723"/>
      <c r="AF30" s="723"/>
      <c r="AG30" s="723"/>
      <c r="AH30" s="723"/>
      <c r="AI30" s="723"/>
      <c r="AJ30" s="723"/>
      <c r="AK30" s="723"/>
      <c r="AL30" s="723"/>
      <c r="AM30" s="723"/>
      <c r="AN30" s="723"/>
      <c r="AO30" s="723"/>
      <c r="AP30" s="723"/>
      <c r="AQ30" s="723"/>
      <c r="AR30" s="723"/>
      <c r="AS30" s="723"/>
      <c r="AT30" s="723"/>
      <c r="AU30" s="723"/>
      <c r="AV30" s="724">
        <v>1</v>
      </c>
      <c r="AW30" s="725">
        <v>21000</v>
      </c>
      <c r="AX30" s="726"/>
      <c r="AY30" s="723"/>
      <c r="AZ30" s="723"/>
      <c r="BA30" s="723"/>
      <c r="BB30" s="723"/>
      <c r="BC30" s="723"/>
      <c r="BD30" s="723"/>
      <c r="BE30" s="10"/>
      <c r="BF30" s="10"/>
      <c r="BG30" s="10"/>
      <c r="BH30" s="10"/>
      <c r="BI30" s="10"/>
      <c r="BJ30" s="10"/>
      <c r="BK30" s="10"/>
      <c r="BL30" s="10"/>
      <c r="BM30" s="10"/>
      <c r="BN30" s="10"/>
      <c r="BO30" s="10"/>
      <c r="BP30" s="704"/>
      <c r="BQ30" s="704"/>
      <c r="BR30" s="704"/>
      <c r="BS30" s="704"/>
      <c r="BT30" s="704"/>
      <c r="BU30" s="704"/>
      <c r="BV30" s="704"/>
      <c r="BW30" s="704"/>
      <c r="BX30" s="704"/>
      <c r="BY30" s="704"/>
      <c r="BZ30" s="704"/>
    </row>
    <row r="31" spans="1:78" ht="18.3" thickTop="1" thickBot="1">
      <c r="A31" s="1031"/>
      <c r="B31" s="704"/>
      <c r="C31" s="1049" t="s">
        <v>1807</v>
      </c>
      <c r="D31" s="1050" t="e">
        <f>D25+D27+D28+D29</f>
        <v>#VALUE!</v>
      </c>
      <c r="E31" s="273"/>
      <c r="F31" s="704"/>
      <c r="G31" s="1046" t="s">
        <v>2044</v>
      </c>
      <c r="H31" s="1033"/>
      <c r="I31" s="723"/>
      <c r="J31" s="723"/>
      <c r="K31" s="723"/>
      <c r="L31" s="723"/>
      <c r="M31" s="723"/>
      <c r="N31" s="723"/>
      <c r="O31" s="723"/>
      <c r="P31" s="723"/>
      <c r="Q31" s="723"/>
      <c r="R31" s="723"/>
      <c r="S31" s="723"/>
      <c r="T31" s="723"/>
      <c r="U31" s="723"/>
      <c r="V31" s="723"/>
      <c r="W31" s="723"/>
      <c r="X31" s="723"/>
      <c r="Y31" s="723"/>
      <c r="Z31" s="723"/>
      <c r="AA31" s="723"/>
      <c r="AB31" s="723"/>
      <c r="AC31" s="723"/>
      <c r="AD31" s="723"/>
      <c r="AE31" s="723"/>
      <c r="AF31" s="723"/>
      <c r="AG31" s="723"/>
      <c r="AH31" s="723"/>
      <c r="AI31" s="723"/>
      <c r="AJ31" s="723"/>
      <c r="AK31" s="723"/>
      <c r="AL31" s="723"/>
      <c r="AM31" s="723"/>
      <c r="AN31" s="723"/>
      <c r="AO31" s="723"/>
      <c r="AP31" s="723"/>
      <c r="AQ31" s="723"/>
      <c r="AR31" s="723"/>
      <c r="AS31" s="723"/>
      <c r="AT31" s="723"/>
      <c r="AU31" s="723"/>
      <c r="AV31" s="724">
        <v>1.25</v>
      </c>
      <c r="AW31" s="725">
        <v>26000</v>
      </c>
      <c r="AX31" s="726"/>
      <c r="AY31" s="723"/>
      <c r="AZ31" s="723"/>
      <c r="BA31" s="723"/>
      <c r="BB31" s="723"/>
      <c r="BC31" s="723"/>
      <c r="BD31" s="723"/>
      <c r="BE31" s="10"/>
      <c r="BF31" s="10"/>
      <c r="BG31" s="10"/>
      <c r="BH31" s="10"/>
      <c r="BI31" s="10"/>
      <c r="BJ31" s="10"/>
      <c r="BK31" s="10"/>
      <c r="BL31" s="10"/>
      <c r="BM31" s="10"/>
      <c r="BN31" s="10"/>
      <c r="BO31" s="10"/>
      <c r="BP31" s="704"/>
      <c r="BQ31" s="704"/>
      <c r="BR31" s="704"/>
      <c r="BS31" s="704"/>
      <c r="BT31" s="704"/>
      <c r="BU31" s="704"/>
      <c r="BV31" s="704"/>
      <c r="BW31" s="704"/>
      <c r="BX31" s="704"/>
      <c r="BY31" s="704"/>
      <c r="BZ31" s="704"/>
    </row>
    <row r="32" spans="1:78" ht="16.2" thickTop="1" thickBot="1">
      <c r="A32" s="1031"/>
      <c r="B32" s="704"/>
      <c r="C32" s="274"/>
      <c r="D32" s="275"/>
      <c r="E32" s="276"/>
      <c r="F32" s="704"/>
      <c r="G32" s="704"/>
      <c r="H32" s="1033"/>
      <c r="I32" s="723"/>
      <c r="J32" s="723"/>
      <c r="K32" s="723"/>
      <c r="L32" s="723"/>
      <c r="M32" s="723"/>
      <c r="N32" s="723"/>
      <c r="O32" s="723"/>
      <c r="P32" s="723"/>
      <c r="Q32" s="723"/>
      <c r="R32" s="723"/>
      <c r="S32" s="723"/>
      <c r="T32" s="723"/>
      <c r="U32" s="723"/>
      <c r="V32" s="723"/>
      <c r="W32" s="723"/>
      <c r="X32" s="723"/>
      <c r="Y32" s="723"/>
      <c r="Z32" s="723"/>
      <c r="AA32" s="723"/>
      <c r="AB32" s="723"/>
      <c r="AC32" s="723"/>
      <c r="AD32" s="723"/>
      <c r="AE32" s="723"/>
      <c r="AF32" s="723"/>
      <c r="AG32" s="723"/>
      <c r="AH32" s="723"/>
      <c r="AI32" s="723"/>
      <c r="AJ32" s="723"/>
      <c r="AK32" s="723"/>
      <c r="AL32" s="723"/>
      <c r="AM32" s="723"/>
      <c r="AN32" s="723"/>
      <c r="AO32" s="723"/>
      <c r="AP32" s="723"/>
      <c r="AQ32" s="723"/>
      <c r="AR32" s="723"/>
      <c r="AS32" s="723"/>
      <c r="AT32" s="723"/>
      <c r="AU32" s="723"/>
      <c r="AV32" s="724">
        <v>1.5</v>
      </c>
      <c r="AW32" s="725">
        <v>30000</v>
      </c>
      <c r="AX32" s="726"/>
      <c r="AY32" s="723"/>
      <c r="AZ32" s="723"/>
      <c r="BA32" s="723"/>
      <c r="BB32" s="723"/>
      <c r="BC32" s="723"/>
      <c r="BD32" s="723"/>
      <c r="BE32" s="10"/>
      <c r="BF32" s="10"/>
      <c r="BG32" s="10"/>
      <c r="BH32" s="10"/>
      <c r="BI32" s="10"/>
      <c r="BJ32" s="10"/>
      <c r="BK32" s="10"/>
      <c r="BL32" s="10"/>
      <c r="BM32" s="10"/>
      <c r="BN32" s="10"/>
      <c r="BO32" s="10"/>
      <c r="BP32" s="704"/>
      <c r="BQ32" s="704"/>
      <c r="BR32" s="704"/>
      <c r="BS32" s="704"/>
      <c r="BT32" s="704"/>
      <c r="BU32" s="704"/>
      <c r="BV32" s="704"/>
      <c r="BW32" s="704"/>
      <c r="BX32" s="704"/>
      <c r="BY32" s="704"/>
      <c r="BZ32" s="704"/>
    </row>
    <row r="33" spans="1:78" ht="15.9" thickBot="1">
      <c r="A33" s="1051"/>
      <c r="B33" s="1052"/>
      <c r="C33" s="1052"/>
      <c r="D33" s="1052"/>
      <c r="E33" s="1052"/>
      <c r="F33" s="1052"/>
      <c r="G33" s="1052"/>
      <c r="H33" s="1053"/>
      <c r="I33" s="723"/>
      <c r="J33" s="723"/>
      <c r="K33" s="723"/>
      <c r="L33" s="723"/>
      <c r="M33" s="723"/>
      <c r="N33" s="723"/>
      <c r="O33" s="723"/>
      <c r="P33" s="723"/>
      <c r="Q33" s="723"/>
      <c r="R33" s="723"/>
      <c r="S33" s="723"/>
      <c r="T33" s="723"/>
      <c r="U33" s="723"/>
      <c r="V33" s="723"/>
      <c r="W33" s="723"/>
      <c r="X33" s="723"/>
      <c r="Y33" s="723"/>
      <c r="Z33" s="723"/>
      <c r="AA33" s="723"/>
      <c r="AB33" s="723"/>
      <c r="AC33" s="723"/>
      <c r="AD33" s="723"/>
      <c r="AE33" s="723"/>
      <c r="AF33" s="723"/>
      <c r="AG33" s="723"/>
      <c r="AH33" s="723"/>
      <c r="AI33" s="723"/>
      <c r="AJ33" s="723"/>
      <c r="AK33" s="723"/>
      <c r="AL33" s="723"/>
      <c r="AM33" s="723"/>
      <c r="AN33" s="723"/>
      <c r="AO33" s="723"/>
      <c r="AP33" s="723"/>
      <c r="AQ33" s="723"/>
      <c r="AR33" s="723"/>
      <c r="AS33" s="723"/>
      <c r="AT33" s="723"/>
      <c r="AU33" s="723"/>
      <c r="AV33" s="724">
        <v>1.75</v>
      </c>
      <c r="AW33" s="725">
        <v>35000</v>
      </c>
      <c r="AX33" s="726"/>
      <c r="AY33" s="723"/>
      <c r="AZ33" s="723"/>
      <c r="BA33" s="723"/>
      <c r="BB33" s="723"/>
      <c r="BC33" s="723"/>
      <c r="BD33" s="723"/>
      <c r="BE33" s="10"/>
      <c r="BF33" s="10"/>
      <c r="BG33" s="10"/>
      <c r="BH33" s="10"/>
      <c r="BI33" s="10"/>
      <c r="BJ33" s="10"/>
      <c r="BK33" s="10"/>
      <c r="BL33" s="10"/>
      <c r="BM33" s="10"/>
      <c r="BN33" s="10"/>
      <c r="BO33" s="10"/>
      <c r="BP33" s="704"/>
      <c r="BQ33" s="704"/>
      <c r="BR33" s="704"/>
      <c r="BS33" s="704"/>
      <c r="BT33" s="704"/>
      <c r="BU33" s="704"/>
      <c r="BV33" s="704"/>
      <c r="BW33" s="704"/>
      <c r="BX33" s="704"/>
      <c r="BY33" s="704"/>
      <c r="BZ33" s="704"/>
    </row>
    <row r="34" spans="1:78">
      <c r="A34" s="723"/>
      <c r="B34" s="723"/>
      <c r="C34" s="723"/>
      <c r="D34" s="723"/>
      <c r="E34" s="723"/>
      <c r="F34" s="723"/>
      <c r="G34" s="723"/>
      <c r="H34" s="723"/>
      <c r="I34" s="723"/>
      <c r="J34" s="723"/>
      <c r="K34" s="723"/>
      <c r="L34" s="723"/>
      <c r="M34" s="723"/>
      <c r="N34" s="723"/>
      <c r="O34" s="723"/>
      <c r="P34" s="723"/>
      <c r="Q34" s="723"/>
      <c r="R34" s="723"/>
      <c r="S34" s="723"/>
      <c r="T34" s="723"/>
      <c r="U34" s="723"/>
      <c r="V34" s="723"/>
      <c r="W34" s="723"/>
      <c r="X34" s="723"/>
      <c r="Y34" s="723"/>
      <c r="Z34" s="723"/>
      <c r="AA34" s="723"/>
      <c r="AB34" s="723"/>
      <c r="AC34" s="723"/>
      <c r="AD34" s="723"/>
      <c r="AE34" s="723"/>
      <c r="AF34" s="723"/>
      <c r="AG34" s="723"/>
      <c r="AH34" s="723"/>
      <c r="AI34" s="723"/>
      <c r="AJ34" s="723"/>
      <c r="AK34" s="723"/>
      <c r="AL34" s="723"/>
      <c r="AM34" s="723"/>
      <c r="AN34" s="723"/>
      <c r="AO34" s="723"/>
      <c r="AP34" s="723"/>
      <c r="AQ34" s="723"/>
      <c r="AR34" s="723"/>
      <c r="AS34" s="723"/>
      <c r="AT34" s="723"/>
      <c r="AU34" s="723"/>
      <c r="AV34" s="724">
        <v>2</v>
      </c>
      <c r="AW34" s="725">
        <v>38000</v>
      </c>
      <c r="AX34" s="726"/>
      <c r="AY34" s="723"/>
      <c r="AZ34" s="723"/>
      <c r="BA34" s="723"/>
      <c r="BB34" s="723"/>
      <c r="BC34" s="723"/>
      <c r="BD34" s="723"/>
      <c r="BE34" s="10"/>
      <c r="BF34" s="10"/>
      <c r="BG34" s="10"/>
      <c r="BH34" s="10"/>
      <c r="BI34" s="10"/>
      <c r="BJ34" s="10"/>
      <c r="BK34" s="10"/>
      <c r="BL34" s="10"/>
      <c r="BM34" s="10"/>
      <c r="BN34" s="10"/>
      <c r="BO34" s="10"/>
      <c r="BP34" s="704"/>
      <c r="BQ34" s="704"/>
      <c r="BR34" s="704"/>
      <c r="BS34" s="704"/>
      <c r="BT34" s="704"/>
      <c r="BU34" s="704"/>
      <c r="BV34" s="704"/>
      <c r="BW34" s="704"/>
      <c r="BX34" s="704"/>
      <c r="BY34" s="704"/>
      <c r="BZ34" s="704"/>
    </row>
    <row r="35" spans="1:78">
      <c r="A35" s="723"/>
      <c r="B35" s="723"/>
      <c r="C35" s="723"/>
      <c r="D35" s="723"/>
      <c r="E35" s="723"/>
      <c r="F35" s="723"/>
      <c r="G35" s="723"/>
      <c r="H35" s="723"/>
      <c r="I35" s="723"/>
      <c r="J35" s="723"/>
      <c r="K35" s="723"/>
      <c r="L35" s="723"/>
      <c r="M35" s="723"/>
      <c r="N35" s="723"/>
      <c r="O35" s="723"/>
      <c r="P35" s="723"/>
      <c r="Q35" s="723"/>
      <c r="R35" s="723"/>
      <c r="S35" s="723"/>
      <c r="T35" s="723"/>
      <c r="U35" s="723"/>
      <c r="V35" s="723"/>
      <c r="W35" s="723"/>
      <c r="X35" s="723"/>
      <c r="Y35" s="723"/>
      <c r="Z35" s="723"/>
      <c r="AA35" s="723"/>
      <c r="AB35" s="723"/>
      <c r="AC35" s="723"/>
      <c r="AD35" s="723"/>
      <c r="AE35" s="723"/>
      <c r="AF35" s="723"/>
      <c r="AG35" s="723"/>
      <c r="AH35" s="723"/>
      <c r="AI35" s="723"/>
      <c r="AJ35" s="723"/>
      <c r="AK35" s="723"/>
      <c r="AL35" s="723"/>
      <c r="AM35" s="723"/>
      <c r="AN35" s="723"/>
      <c r="AO35" s="723"/>
      <c r="AP35" s="723"/>
      <c r="AQ35" s="723"/>
      <c r="AR35" s="723"/>
      <c r="AS35" s="723"/>
      <c r="AT35" s="723"/>
      <c r="AU35" s="723"/>
      <c r="AV35" s="724">
        <v>2.25</v>
      </c>
      <c r="AW35" s="725">
        <v>41000</v>
      </c>
      <c r="AX35" s="726"/>
      <c r="AY35" s="723"/>
      <c r="AZ35" s="723"/>
      <c r="BA35" s="723"/>
      <c r="BB35" s="723"/>
      <c r="BC35" s="723"/>
      <c r="BD35" s="723"/>
      <c r="BE35" s="10"/>
      <c r="BF35" s="10"/>
      <c r="BG35" s="10"/>
      <c r="BH35" s="10"/>
      <c r="BI35" s="10"/>
      <c r="BJ35" s="10"/>
      <c r="BK35" s="10"/>
      <c r="BL35" s="10"/>
      <c r="BM35" s="10"/>
      <c r="BN35" s="10"/>
      <c r="BO35" s="10"/>
      <c r="BP35" s="704"/>
      <c r="BQ35" s="704"/>
      <c r="BR35" s="704"/>
      <c r="BS35" s="704"/>
      <c r="BT35" s="704"/>
      <c r="BU35" s="704"/>
      <c r="BV35" s="704"/>
      <c r="BW35" s="704"/>
      <c r="BX35" s="704"/>
      <c r="BY35" s="704"/>
      <c r="BZ35" s="704"/>
    </row>
    <row r="36" spans="1:78">
      <c r="A36" s="723"/>
      <c r="B36" s="723"/>
      <c r="C36" s="723"/>
      <c r="D36" s="723"/>
      <c r="E36" s="723"/>
      <c r="F36" s="723"/>
      <c r="G36" s="723"/>
      <c r="H36" s="723"/>
      <c r="I36" s="723"/>
      <c r="J36" s="723"/>
      <c r="K36" s="723"/>
      <c r="L36" s="723"/>
      <c r="M36" s="723"/>
      <c r="N36" s="723"/>
      <c r="O36" s="723"/>
      <c r="P36" s="723"/>
      <c r="Q36" s="723"/>
      <c r="R36" s="723"/>
      <c r="S36" s="723"/>
      <c r="T36" s="723"/>
      <c r="U36" s="723"/>
      <c r="V36" s="723"/>
      <c r="W36" s="723"/>
      <c r="X36" s="723"/>
      <c r="Y36" s="723"/>
      <c r="Z36" s="723"/>
      <c r="AA36" s="723"/>
      <c r="AB36" s="723"/>
      <c r="AC36" s="723"/>
      <c r="AD36" s="723"/>
      <c r="AE36" s="723"/>
      <c r="AF36" s="723"/>
      <c r="AG36" s="723"/>
      <c r="AH36" s="723"/>
      <c r="AI36" s="723"/>
      <c r="AJ36" s="723"/>
      <c r="AK36" s="723"/>
      <c r="AL36" s="723"/>
      <c r="AM36" s="723"/>
      <c r="AN36" s="723"/>
      <c r="AO36" s="723"/>
      <c r="AP36" s="723"/>
      <c r="AQ36" s="723"/>
      <c r="AR36" s="723"/>
      <c r="AS36" s="723"/>
      <c r="AT36" s="723"/>
      <c r="AU36" s="723"/>
      <c r="AV36" s="724">
        <v>2.5</v>
      </c>
      <c r="AW36" s="725">
        <v>42000</v>
      </c>
      <c r="AX36" s="726"/>
      <c r="AY36" s="723"/>
      <c r="AZ36" s="723"/>
      <c r="BA36" s="723"/>
      <c r="BB36" s="723"/>
      <c r="BC36" s="723"/>
      <c r="BD36" s="723"/>
      <c r="BE36" s="10"/>
      <c r="BF36" s="10"/>
      <c r="BG36" s="10"/>
      <c r="BH36" s="10"/>
      <c r="BI36" s="10"/>
      <c r="BJ36" s="10"/>
      <c r="BK36" s="10"/>
      <c r="BL36" s="10"/>
      <c r="BM36" s="10"/>
      <c r="BN36" s="10"/>
      <c r="BO36" s="10"/>
      <c r="BP36" s="704"/>
      <c r="BQ36" s="704"/>
      <c r="BR36" s="704"/>
      <c r="BS36" s="704"/>
      <c r="BT36" s="704"/>
      <c r="BU36" s="704"/>
      <c r="BV36" s="704"/>
      <c r="BW36" s="704"/>
      <c r="BX36" s="704"/>
      <c r="BY36" s="704"/>
      <c r="BZ36" s="704"/>
    </row>
    <row r="37" spans="1:78">
      <c r="A37" s="723"/>
      <c r="B37" s="723"/>
      <c r="C37" s="723"/>
      <c r="D37" s="723"/>
      <c r="E37" s="723"/>
      <c r="F37" s="723"/>
      <c r="G37" s="723"/>
      <c r="H37" s="723"/>
      <c r="I37" s="723"/>
      <c r="J37" s="723"/>
      <c r="K37" s="723"/>
      <c r="L37" s="723"/>
      <c r="M37" s="723"/>
      <c r="N37" s="723"/>
      <c r="O37" s="723"/>
      <c r="P37" s="723"/>
      <c r="Q37" s="723"/>
      <c r="R37" s="723"/>
      <c r="S37" s="723"/>
      <c r="T37" s="723"/>
      <c r="U37" s="723"/>
      <c r="V37" s="723"/>
      <c r="W37" s="723"/>
      <c r="X37" s="723"/>
      <c r="Y37" s="723"/>
      <c r="Z37" s="723"/>
      <c r="AA37" s="723"/>
      <c r="AB37" s="723"/>
      <c r="AC37" s="723"/>
      <c r="AD37" s="723"/>
      <c r="AE37" s="723"/>
      <c r="AF37" s="723"/>
      <c r="AG37" s="723"/>
      <c r="AH37" s="723"/>
      <c r="AI37" s="723"/>
      <c r="AJ37" s="723"/>
      <c r="AK37" s="723"/>
      <c r="AL37" s="723"/>
      <c r="AM37" s="723"/>
      <c r="AN37" s="723"/>
      <c r="AO37" s="723"/>
      <c r="AP37" s="723"/>
      <c r="AQ37" s="723"/>
      <c r="AR37" s="723"/>
      <c r="AS37" s="723"/>
      <c r="AT37" s="723"/>
      <c r="AU37" s="723"/>
      <c r="AV37" s="724">
        <v>2.75</v>
      </c>
      <c r="AW37" s="725">
        <v>45000</v>
      </c>
      <c r="AX37" s="726"/>
      <c r="AY37" s="723"/>
      <c r="AZ37" s="723"/>
      <c r="BA37" s="723"/>
      <c r="BB37" s="723"/>
      <c r="BC37" s="723"/>
      <c r="BD37" s="723"/>
      <c r="BE37" s="10"/>
      <c r="BF37" s="10"/>
      <c r="BG37" s="10"/>
      <c r="BH37" s="10"/>
      <c r="BI37" s="10"/>
      <c r="BJ37" s="10"/>
      <c r="BK37" s="10"/>
      <c r="BL37" s="10"/>
      <c r="BM37" s="10"/>
      <c r="BN37" s="10"/>
      <c r="BO37" s="10"/>
      <c r="BP37" s="704"/>
      <c r="BQ37" s="704"/>
      <c r="BR37" s="704"/>
      <c r="BS37" s="704"/>
      <c r="BT37" s="704"/>
      <c r="BU37" s="704"/>
      <c r="BV37" s="704"/>
      <c r="BW37" s="704"/>
      <c r="BX37" s="704"/>
      <c r="BY37" s="704"/>
      <c r="BZ37" s="704"/>
    </row>
    <row r="38" spans="1:78">
      <c r="A38" s="723"/>
      <c r="B38" s="723"/>
      <c r="C38" s="723"/>
      <c r="D38" s="723"/>
      <c r="E38" s="723"/>
      <c r="F38" s="723"/>
      <c r="G38" s="723"/>
      <c r="H38" s="723"/>
      <c r="I38" s="723"/>
      <c r="J38" s="723"/>
      <c r="K38" s="723"/>
      <c r="L38" s="723"/>
      <c r="M38" s="723"/>
      <c r="N38" s="723"/>
      <c r="O38" s="723"/>
      <c r="P38" s="723"/>
      <c r="Q38" s="723"/>
      <c r="R38" s="723"/>
      <c r="S38" s="723"/>
      <c r="T38" s="723"/>
      <c r="U38" s="723"/>
      <c r="V38" s="723"/>
      <c r="W38" s="723"/>
      <c r="X38" s="723"/>
      <c r="Y38" s="723"/>
      <c r="Z38" s="723"/>
      <c r="AA38" s="723"/>
      <c r="AB38" s="723"/>
      <c r="AC38" s="723"/>
      <c r="AD38" s="723"/>
      <c r="AE38" s="723"/>
      <c r="AF38" s="723"/>
      <c r="AG38" s="723"/>
      <c r="AH38" s="723"/>
      <c r="AI38" s="723"/>
      <c r="AJ38" s="723"/>
      <c r="AK38" s="723"/>
      <c r="AL38" s="723"/>
      <c r="AM38" s="723"/>
      <c r="AN38" s="723"/>
      <c r="AO38" s="723"/>
      <c r="AP38" s="723"/>
      <c r="AQ38" s="723"/>
      <c r="AR38" s="723"/>
      <c r="AS38" s="723"/>
      <c r="AT38" s="723"/>
      <c r="AU38" s="723"/>
      <c r="AV38" s="724">
        <v>3</v>
      </c>
      <c r="AW38" s="725">
        <v>52000</v>
      </c>
      <c r="AX38" s="726"/>
      <c r="AY38" s="723"/>
      <c r="AZ38" s="723"/>
      <c r="BA38" s="723"/>
      <c r="BB38" s="723"/>
      <c r="BC38" s="723"/>
      <c r="BD38" s="723"/>
      <c r="BE38" s="10"/>
      <c r="BF38" s="10"/>
      <c r="BG38" s="10"/>
      <c r="BH38" s="10"/>
      <c r="BI38" s="10"/>
      <c r="BJ38" s="10"/>
      <c r="BK38" s="10"/>
      <c r="BL38" s="10"/>
      <c r="BM38" s="10"/>
      <c r="BN38" s="10"/>
      <c r="BO38" s="10"/>
      <c r="BP38" s="704"/>
      <c r="BQ38" s="704"/>
      <c r="BR38" s="704"/>
      <c r="BS38" s="704"/>
      <c r="BT38" s="704"/>
      <c r="BU38" s="704"/>
      <c r="BV38" s="704"/>
      <c r="BW38" s="704"/>
      <c r="BX38" s="704"/>
      <c r="BY38" s="704"/>
      <c r="BZ38" s="704"/>
    </row>
    <row r="39" spans="1:78">
      <c r="A39" s="723"/>
      <c r="B39" s="723"/>
      <c r="C39" s="723"/>
      <c r="D39" s="723"/>
      <c r="E39" s="723"/>
      <c r="F39" s="723"/>
      <c r="G39" s="723"/>
      <c r="H39" s="723"/>
      <c r="I39" s="723"/>
      <c r="J39" s="723"/>
      <c r="K39" s="723"/>
      <c r="L39" s="723"/>
      <c r="M39" s="723"/>
      <c r="N39" s="723"/>
      <c r="O39" s="723"/>
      <c r="P39" s="723"/>
      <c r="Q39" s="723"/>
      <c r="R39" s="723"/>
      <c r="S39" s="723"/>
      <c r="T39" s="723"/>
      <c r="U39" s="723"/>
      <c r="V39" s="723"/>
      <c r="W39" s="723"/>
      <c r="X39" s="723"/>
      <c r="Y39" s="723"/>
      <c r="Z39" s="723"/>
      <c r="AA39" s="723"/>
      <c r="AB39" s="723"/>
      <c r="AC39" s="723"/>
      <c r="AD39" s="723"/>
      <c r="AE39" s="723"/>
      <c r="AF39" s="723"/>
      <c r="AG39" s="723"/>
      <c r="AH39" s="723"/>
      <c r="AI39" s="723"/>
      <c r="AJ39" s="723"/>
      <c r="AK39" s="723"/>
      <c r="AL39" s="723"/>
      <c r="AM39" s="723"/>
      <c r="AN39" s="723"/>
      <c r="AO39" s="723"/>
      <c r="AP39" s="723"/>
      <c r="AQ39" s="723"/>
      <c r="AR39" s="723"/>
      <c r="AS39" s="723"/>
      <c r="AT39" s="723"/>
      <c r="AU39" s="723"/>
      <c r="AV39" s="724">
        <v>3.25</v>
      </c>
      <c r="AW39" s="725">
        <v>58000</v>
      </c>
      <c r="AX39" s="726"/>
      <c r="AY39" s="723"/>
      <c r="AZ39" s="723"/>
      <c r="BA39" s="723"/>
      <c r="BB39" s="723"/>
      <c r="BC39" s="723"/>
      <c r="BD39" s="723"/>
      <c r="BE39" s="10"/>
      <c r="BF39" s="10"/>
      <c r="BG39" s="10"/>
      <c r="BH39" s="10"/>
      <c r="BI39" s="10"/>
      <c r="BJ39" s="10"/>
      <c r="BK39" s="10"/>
      <c r="BL39" s="10"/>
      <c r="BM39" s="10"/>
      <c r="BN39" s="10"/>
      <c r="BO39" s="10"/>
      <c r="BP39" s="704"/>
      <c r="BQ39" s="704"/>
      <c r="BR39" s="704"/>
      <c r="BS39" s="704"/>
      <c r="BT39" s="704"/>
      <c r="BU39" s="704"/>
      <c r="BV39" s="704"/>
      <c r="BW39" s="704"/>
      <c r="BX39" s="704"/>
      <c r="BY39" s="704"/>
      <c r="BZ39" s="704"/>
    </row>
    <row r="40" spans="1:78">
      <c r="A40" s="723"/>
      <c r="B40" s="723"/>
      <c r="C40" s="723"/>
      <c r="D40" s="723"/>
      <c r="E40" s="723"/>
      <c r="F40" s="723"/>
      <c r="G40" s="723"/>
      <c r="H40" s="723"/>
      <c r="I40" s="723"/>
      <c r="J40" s="723"/>
      <c r="K40" s="723"/>
      <c r="L40" s="723"/>
      <c r="M40" s="723"/>
      <c r="N40" s="723"/>
      <c r="O40" s="723"/>
      <c r="P40" s="723"/>
      <c r="Q40" s="723"/>
      <c r="R40" s="723"/>
      <c r="S40" s="723"/>
      <c r="T40" s="723"/>
      <c r="U40" s="723"/>
      <c r="V40" s="723"/>
      <c r="W40" s="723"/>
      <c r="X40" s="723"/>
      <c r="Y40" s="723"/>
      <c r="Z40" s="723"/>
      <c r="AA40" s="723"/>
      <c r="AB40" s="723"/>
      <c r="AC40" s="723"/>
      <c r="AD40" s="723"/>
      <c r="AE40" s="723"/>
      <c r="AF40" s="723"/>
      <c r="AG40" s="723"/>
      <c r="AH40" s="723"/>
      <c r="AI40" s="723"/>
      <c r="AJ40" s="723"/>
      <c r="AK40" s="723"/>
      <c r="AL40" s="723"/>
      <c r="AM40" s="723"/>
      <c r="AN40" s="723"/>
      <c r="AO40" s="723"/>
      <c r="AP40" s="723"/>
      <c r="AQ40" s="723"/>
      <c r="AR40" s="723"/>
      <c r="AS40" s="723"/>
      <c r="AT40" s="723"/>
      <c r="AU40" s="723"/>
      <c r="AV40" s="724">
        <v>3.5</v>
      </c>
      <c r="AW40" s="725">
        <v>61000</v>
      </c>
      <c r="AX40" s="726"/>
      <c r="AY40" s="723"/>
      <c r="AZ40" s="723"/>
      <c r="BA40" s="723"/>
      <c r="BB40" s="723"/>
      <c r="BC40" s="723"/>
      <c r="BD40" s="723"/>
      <c r="BE40" s="10"/>
      <c r="BF40" s="10"/>
      <c r="BG40" s="10"/>
      <c r="BH40" s="10"/>
      <c r="BI40" s="10"/>
      <c r="BJ40" s="10"/>
      <c r="BK40" s="10"/>
      <c r="BL40" s="10"/>
      <c r="BM40" s="10"/>
      <c r="BN40" s="10"/>
      <c r="BO40" s="10"/>
      <c r="BP40" s="704"/>
      <c r="BQ40" s="704"/>
      <c r="BR40" s="704"/>
      <c r="BS40" s="704"/>
      <c r="BT40" s="704"/>
      <c r="BU40" s="704"/>
      <c r="BV40" s="704"/>
      <c r="BW40" s="704"/>
      <c r="BX40" s="704"/>
      <c r="BY40" s="704"/>
      <c r="BZ40" s="704"/>
    </row>
    <row r="41" spans="1:78">
      <c r="A41" s="723"/>
      <c r="B41" s="723"/>
      <c r="C41" s="723"/>
      <c r="D41" s="723"/>
      <c r="E41" s="723"/>
      <c r="F41" s="723"/>
      <c r="G41" s="723"/>
      <c r="H41" s="723"/>
      <c r="I41" s="723"/>
      <c r="J41" s="723"/>
      <c r="K41" s="723"/>
      <c r="L41" s="723"/>
      <c r="M41" s="723"/>
      <c r="N41" s="723"/>
      <c r="O41" s="723"/>
      <c r="P41" s="723"/>
      <c r="Q41" s="723"/>
      <c r="R41" s="723"/>
      <c r="S41" s="723"/>
      <c r="T41" s="723"/>
      <c r="U41" s="723"/>
      <c r="V41" s="723"/>
      <c r="W41" s="723"/>
      <c r="X41" s="723"/>
      <c r="Y41" s="723"/>
      <c r="Z41" s="723"/>
      <c r="AA41" s="723"/>
      <c r="AB41" s="723"/>
      <c r="AC41" s="723"/>
      <c r="AD41" s="723"/>
      <c r="AE41" s="723"/>
      <c r="AF41" s="723"/>
      <c r="AG41" s="723"/>
      <c r="AH41" s="723"/>
      <c r="AI41" s="723"/>
      <c r="AJ41" s="723"/>
      <c r="AK41" s="723"/>
      <c r="AL41" s="723"/>
      <c r="AM41" s="723"/>
      <c r="AN41" s="723"/>
      <c r="AO41" s="723"/>
      <c r="AP41" s="723"/>
      <c r="AQ41" s="723"/>
      <c r="AR41" s="723"/>
      <c r="AS41" s="723"/>
      <c r="AT41" s="723"/>
      <c r="AU41" s="723"/>
      <c r="AV41" s="724">
        <v>3.75</v>
      </c>
      <c r="AW41" s="725">
        <v>65000</v>
      </c>
      <c r="AX41" s="726"/>
      <c r="AY41" s="723"/>
      <c r="AZ41" s="723"/>
      <c r="BA41" s="723"/>
      <c r="BB41" s="723"/>
      <c r="BC41" s="723"/>
      <c r="BD41" s="723"/>
      <c r="BE41" s="10"/>
      <c r="BF41" s="10"/>
      <c r="BG41" s="10"/>
      <c r="BH41" s="10"/>
      <c r="BI41" s="10"/>
      <c r="BJ41" s="10"/>
      <c r="BK41" s="10"/>
      <c r="BL41" s="10"/>
      <c r="BM41" s="10"/>
      <c r="BN41" s="10"/>
      <c r="BO41" s="10"/>
      <c r="BP41" s="704"/>
      <c r="BQ41" s="704"/>
      <c r="BR41" s="704"/>
      <c r="BS41" s="704"/>
      <c r="BT41" s="704"/>
      <c r="BU41" s="704"/>
      <c r="BV41" s="704"/>
      <c r="BW41" s="704"/>
      <c r="BX41" s="704"/>
      <c r="BY41" s="704"/>
      <c r="BZ41" s="704"/>
    </row>
    <row r="42" spans="1:78">
      <c r="A42" s="723"/>
      <c r="B42" s="723"/>
      <c r="C42" s="723"/>
      <c r="D42" s="723"/>
      <c r="E42" s="723"/>
      <c r="F42" s="723"/>
      <c r="G42" s="723"/>
      <c r="H42" s="723"/>
      <c r="I42" s="723"/>
      <c r="J42" s="723"/>
      <c r="K42" s="723"/>
      <c r="L42" s="723"/>
      <c r="M42" s="723"/>
      <c r="N42" s="723"/>
      <c r="O42" s="723"/>
      <c r="P42" s="723"/>
      <c r="Q42" s="723"/>
      <c r="R42" s="723"/>
      <c r="S42" s="723"/>
      <c r="T42" s="723"/>
      <c r="U42" s="723"/>
      <c r="V42" s="723"/>
      <c r="W42" s="723"/>
      <c r="X42" s="723"/>
      <c r="Y42" s="723"/>
      <c r="Z42" s="723"/>
      <c r="AA42" s="723"/>
      <c r="AB42" s="723"/>
      <c r="AC42" s="723"/>
      <c r="AD42" s="723"/>
      <c r="AE42" s="723"/>
      <c r="AF42" s="723"/>
      <c r="AG42" s="723"/>
      <c r="AH42" s="723"/>
      <c r="AI42" s="723"/>
      <c r="AJ42" s="723"/>
      <c r="AK42" s="723"/>
      <c r="AL42" s="723"/>
      <c r="AM42" s="723"/>
      <c r="AN42" s="723"/>
      <c r="AO42" s="723"/>
      <c r="AP42" s="723"/>
      <c r="AQ42" s="723"/>
      <c r="AR42" s="723"/>
      <c r="AS42" s="723"/>
      <c r="AT42" s="723"/>
      <c r="AU42" s="723"/>
      <c r="AV42" s="724">
        <v>4</v>
      </c>
      <c r="AW42" s="725">
        <v>70000</v>
      </c>
      <c r="AX42" s="726"/>
      <c r="AY42" s="723"/>
      <c r="AZ42" s="723"/>
      <c r="BA42" s="723"/>
      <c r="BB42" s="723"/>
      <c r="BC42" s="723"/>
      <c r="BD42" s="723"/>
      <c r="BE42" s="10"/>
      <c r="BF42" s="10"/>
      <c r="BG42" s="10"/>
      <c r="BH42" s="10"/>
      <c r="BI42" s="10"/>
      <c r="BJ42" s="10"/>
      <c r="BK42" s="10"/>
      <c r="BL42" s="10"/>
      <c r="BM42" s="10"/>
      <c r="BN42" s="10"/>
      <c r="BO42" s="10"/>
      <c r="BP42" s="704"/>
      <c r="BQ42" s="704"/>
      <c r="BR42" s="704"/>
      <c r="BS42" s="704"/>
      <c r="BT42" s="704"/>
      <c r="BU42" s="704"/>
      <c r="BV42" s="704"/>
      <c r="BW42" s="704"/>
      <c r="BX42" s="704"/>
      <c r="BY42" s="704"/>
      <c r="BZ42" s="704"/>
    </row>
    <row r="43" spans="1:78">
      <c r="A43" s="723"/>
      <c r="B43" s="723"/>
      <c r="C43" s="723"/>
      <c r="D43" s="723"/>
      <c r="E43" s="723"/>
      <c r="F43" s="723"/>
      <c r="G43" s="723"/>
      <c r="H43" s="723"/>
      <c r="I43" s="723"/>
      <c r="J43" s="723"/>
      <c r="K43" s="723"/>
      <c r="L43" s="723"/>
      <c r="M43" s="723"/>
      <c r="N43" s="723"/>
      <c r="O43" s="723"/>
      <c r="P43" s="723"/>
      <c r="Q43" s="723"/>
      <c r="R43" s="723"/>
      <c r="S43" s="723"/>
      <c r="T43" s="723"/>
      <c r="U43" s="723"/>
      <c r="V43" s="723"/>
      <c r="W43" s="723"/>
      <c r="X43" s="723"/>
      <c r="Y43" s="723"/>
      <c r="Z43" s="723"/>
      <c r="AA43" s="723"/>
      <c r="AB43" s="723"/>
      <c r="AC43" s="723"/>
      <c r="AD43" s="723"/>
      <c r="AE43" s="723"/>
      <c r="AF43" s="723"/>
      <c r="AG43" s="723"/>
      <c r="AH43" s="723"/>
      <c r="AI43" s="723"/>
      <c r="AJ43" s="723"/>
      <c r="AK43" s="723"/>
      <c r="AL43" s="723"/>
      <c r="AM43" s="723"/>
      <c r="AN43" s="723"/>
      <c r="AO43" s="723"/>
      <c r="AP43" s="723"/>
      <c r="AQ43" s="723"/>
      <c r="AR43" s="723"/>
      <c r="AS43" s="723"/>
      <c r="AT43" s="723"/>
      <c r="AU43" s="723"/>
      <c r="AV43" s="724">
        <v>4.25</v>
      </c>
      <c r="AW43" s="725">
        <v>73000</v>
      </c>
      <c r="AX43" s="726"/>
      <c r="AY43" s="723"/>
      <c r="AZ43" s="723"/>
      <c r="BA43" s="723"/>
      <c r="BB43" s="723"/>
      <c r="BC43" s="723"/>
      <c r="BD43" s="723"/>
      <c r="BE43" s="10"/>
      <c r="BF43" s="10"/>
      <c r="BG43" s="10"/>
      <c r="BH43" s="10"/>
      <c r="BI43" s="10"/>
      <c r="BJ43" s="10"/>
      <c r="BK43" s="10"/>
      <c r="BL43" s="10"/>
      <c r="BM43" s="10"/>
      <c r="BN43" s="10"/>
      <c r="BO43" s="10"/>
      <c r="BP43" s="704"/>
      <c r="BQ43" s="704"/>
      <c r="BR43" s="704"/>
      <c r="BS43" s="704"/>
      <c r="BT43" s="704"/>
      <c r="BU43" s="704"/>
      <c r="BV43" s="704"/>
      <c r="BW43" s="704"/>
      <c r="BX43" s="704"/>
      <c r="BY43" s="704"/>
      <c r="BZ43" s="704"/>
    </row>
    <row r="44" spans="1:78">
      <c r="A44" s="723"/>
      <c r="B44" s="723"/>
      <c r="C44" s="723"/>
      <c r="D44" s="723"/>
      <c r="E44" s="723"/>
      <c r="F44" s="723"/>
      <c r="G44" s="723"/>
      <c r="H44" s="723"/>
      <c r="I44" s="723"/>
      <c r="J44" s="723"/>
      <c r="K44" s="723"/>
      <c r="L44" s="723"/>
      <c r="M44" s="723"/>
      <c r="N44" s="723"/>
      <c r="O44" s="723"/>
      <c r="P44" s="723"/>
      <c r="Q44" s="723"/>
      <c r="R44" s="723"/>
      <c r="S44" s="723"/>
      <c r="T44" s="723"/>
      <c r="U44" s="723"/>
      <c r="V44" s="723"/>
      <c r="W44" s="723"/>
      <c r="X44" s="723"/>
      <c r="Y44" s="723"/>
      <c r="Z44" s="723"/>
      <c r="AA44" s="723"/>
      <c r="AB44" s="723"/>
      <c r="AC44" s="723"/>
      <c r="AD44" s="723"/>
      <c r="AE44" s="723"/>
      <c r="AF44" s="723"/>
      <c r="AG44" s="723"/>
      <c r="AH44" s="723"/>
      <c r="AI44" s="723"/>
      <c r="AJ44" s="723"/>
      <c r="AK44" s="723"/>
      <c r="AL44" s="723"/>
      <c r="AM44" s="723"/>
      <c r="AN44" s="723"/>
      <c r="AO44" s="723"/>
      <c r="AP44" s="723"/>
      <c r="AQ44" s="723"/>
      <c r="AR44" s="723"/>
      <c r="AS44" s="723"/>
      <c r="AT44" s="723"/>
      <c r="AU44" s="723"/>
      <c r="AV44" s="724">
        <v>4.5</v>
      </c>
      <c r="AW44" s="725">
        <v>77000</v>
      </c>
      <c r="AX44" s="726"/>
      <c r="AY44" s="723"/>
      <c r="AZ44" s="723"/>
      <c r="BA44" s="723"/>
      <c r="BB44" s="723"/>
      <c r="BC44" s="723"/>
      <c r="BD44" s="723"/>
      <c r="BE44" s="10"/>
      <c r="BF44" s="10"/>
      <c r="BG44" s="10"/>
      <c r="BH44" s="10"/>
      <c r="BI44" s="10"/>
      <c r="BJ44" s="10"/>
      <c r="BK44" s="10"/>
      <c r="BL44" s="10"/>
      <c r="BM44" s="10"/>
      <c r="BN44" s="10"/>
      <c r="BO44" s="10"/>
      <c r="BP44" s="704"/>
      <c r="BQ44" s="704"/>
      <c r="BR44" s="704"/>
      <c r="BS44" s="704"/>
      <c r="BT44" s="704"/>
      <c r="BU44" s="704"/>
      <c r="BV44" s="704"/>
      <c r="BW44" s="704"/>
      <c r="BX44" s="704"/>
      <c r="BY44" s="704"/>
      <c r="BZ44" s="704"/>
    </row>
    <row r="45" spans="1:78">
      <c r="A45" s="723"/>
      <c r="B45" s="723"/>
      <c r="C45" s="723"/>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3"/>
      <c r="AB45" s="723"/>
      <c r="AC45" s="723"/>
      <c r="AD45" s="723"/>
      <c r="AE45" s="723"/>
      <c r="AF45" s="723"/>
      <c r="AG45" s="723"/>
      <c r="AH45" s="723"/>
      <c r="AI45" s="723"/>
      <c r="AJ45" s="723"/>
      <c r="AK45" s="723"/>
      <c r="AL45" s="723"/>
      <c r="AM45" s="723"/>
      <c r="AN45" s="723"/>
      <c r="AO45" s="723"/>
      <c r="AP45" s="723"/>
      <c r="AQ45" s="723"/>
      <c r="AR45" s="723"/>
      <c r="AS45" s="723"/>
      <c r="AT45" s="723"/>
      <c r="AU45" s="723"/>
      <c r="AV45" s="724">
        <v>4.75</v>
      </c>
      <c r="AW45" s="725">
        <v>81000</v>
      </c>
      <c r="AX45" s="726"/>
      <c r="AY45" s="723"/>
      <c r="AZ45" s="723"/>
      <c r="BA45" s="723"/>
      <c r="BB45" s="723"/>
      <c r="BC45" s="723"/>
      <c r="BD45" s="723"/>
      <c r="BE45" s="10"/>
      <c r="BF45" s="10"/>
      <c r="BG45" s="10"/>
      <c r="BH45" s="10"/>
      <c r="BI45" s="10"/>
      <c r="BJ45" s="10"/>
      <c r="BK45" s="10"/>
      <c r="BL45" s="10"/>
      <c r="BM45" s="10"/>
      <c r="BN45" s="10"/>
      <c r="BO45" s="10"/>
      <c r="BP45" s="704"/>
      <c r="BQ45" s="704"/>
      <c r="BR45" s="704"/>
      <c r="BS45" s="704"/>
      <c r="BT45" s="704"/>
      <c r="BU45" s="704"/>
      <c r="BV45" s="704"/>
      <c r="BW45" s="704"/>
      <c r="BX45" s="704"/>
      <c r="BY45" s="704"/>
      <c r="BZ45" s="704"/>
    </row>
    <row r="46" spans="1:78" ht="15.9" thickBot="1">
      <c r="A46" s="723"/>
      <c r="B46" s="723"/>
      <c r="C46" s="723"/>
      <c r="D46" s="723"/>
      <c r="E46" s="723"/>
      <c r="F46" s="723"/>
      <c r="G46" s="723"/>
      <c r="H46" s="723"/>
      <c r="I46" s="723"/>
      <c r="J46" s="723"/>
      <c r="K46" s="723"/>
      <c r="L46" s="723"/>
      <c r="M46" s="723"/>
      <c r="N46" s="723"/>
      <c r="O46" s="723"/>
      <c r="P46" s="723"/>
      <c r="Q46" s="723"/>
      <c r="R46" s="723"/>
      <c r="S46" s="723"/>
      <c r="T46" s="723"/>
      <c r="U46" s="723"/>
      <c r="V46" s="723"/>
      <c r="W46" s="723"/>
      <c r="X46" s="723"/>
      <c r="Y46" s="723"/>
      <c r="Z46" s="723"/>
      <c r="AA46" s="723"/>
      <c r="AB46" s="723"/>
      <c r="AC46" s="723"/>
      <c r="AD46" s="723"/>
      <c r="AE46" s="723"/>
      <c r="AF46" s="723"/>
      <c r="AG46" s="723"/>
      <c r="AH46" s="723"/>
      <c r="AI46" s="723"/>
      <c r="AJ46" s="723"/>
      <c r="AK46" s="723"/>
      <c r="AL46" s="723"/>
      <c r="AM46" s="723"/>
      <c r="AN46" s="723"/>
      <c r="AO46" s="723"/>
      <c r="AP46" s="723"/>
      <c r="AQ46" s="723"/>
      <c r="AR46" s="723"/>
      <c r="AS46" s="723"/>
      <c r="AT46" s="723"/>
      <c r="AU46" s="723"/>
      <c r="AV46" s="727">
        <v>5</v>
      </c>
      <c r="AW46" s="728">
        <v>85000</v>
      </c>
      <c r="AX46" s="729"/>
      <c r="AY46" s="723"/>
      <c r="AZ46" s="723"/>
      <c r="BA46" s="723"/>
      <c r="BB46" s="723"/>
      <c r="BC46" s="723"/>
      <c r="BD46" s="723"/>
      <c r="BE46" s="10"/>
      <c r="BF46" s="10"/>
      <c r="BG46" s="10"/>
      <c r="BH46" s="10"/>
      <c r="BI46" s="10"/>
      <c r="BJ46" s="10"/>
      <c r="BK46" s="10"/>
      <c r="BL46" s="10"/>
      <c r="BM46" s="10"/>
      <c r="BN46" s="10"/>
      <c r="BO46" s="10"/>
      <c r="BP46" s="704"/>
      <c r="BQ46" s="704"/>
      <c r="BR46" s="704"/>
      <c r="BS46" s="704"/>
      <c r="BT46" s="704"/>
      <c r="BU46" s="704"/>
      <c r="BV46" s="704"/>
      <c r="BW46" s="704"/>
      <c r="BX46" s="704"/>
      <c r="BY46" s="704"/>
      <c r="BZ46" s="704"/>
    </row>
    <row r="47" spans="1:78" ht="15.9" thickBot="1">
      <c r="A47" s="723"/>
      <c r="B47" s="723"/>
      <c r="C47" s="723"/>
      <c r="D47" s="723"/>
      <c r="E47" s="723"/>
      <c r="F47" s="723"/>
      <c r="G47" s="723"/>
      <c r="H47" s="723"/>
      <c r="I47" s="723"/>
      <c r="J47" s="723"/>
      <c r="K47" s="723"/>
      <c r="L47" s="723"/>
      <c r="M47" s="723"/>
      <c r="N47" s="723"/>
      <c r="O47" s="723"/>
      <c r="P47" s="723"/>
      <c r="Q47" s="723"/>
      <c r="R47" s="723"/>
      <c r="S47" s="723"/>
      <c r="T47" s="723"/>
      <c r="U47" s="723"/>
      <c r="V47" s="723"/>
      <c r="W47" s="723"/>
      <c r="X47" s="723"/>
      <c r="Y47" s="723"/>
      <c r="Z47" s="723"/>
      <c r="AA47" s="723"/>
      <c r="AB47" s="723"/>
      <c r="AC47" s="723"/>
      <c r="AD47" s="723"/>
      <c r="AE47" s="723"/>
      <c r="AF47" s="723"/>
      <c r="AG47" s="723"/>
      <c r="AH47" s="723"/>
      <c r="AI47" s="723"/>
      <c r="AJ47" s="723"/>
      <c r="AK47" s="723"/>
      <c r="AL47" s="723"/>
      <c r="AM47" s="723"/>
      <c r="AN47" s="723"/>
      <c r="AO47" s="723"/>
      <c r="AP47" s="723"/>
      <c r="AQ47" s="723"/>
      <c r="AR47" s="723"/>
      <c r="AS47" s="723"/>
      <c r="AT47" s="723"/>
      <c r="AU47" s="723"/>
      <c r="AV47" s="723"/>
      <c r="AW47" s="723"/>
      <c r="AX47" s="723"/>
      <c r="AY47" s="723"/>
      <c r="AZ47" s="723"/>
      <c r="BA47" s="723"/>
      <c r="BB47" s="723"/>
      <c r="BC47" s="723"/>
      <c r="BD47" s="723"/>
      <c r="BE47" s="10"/>
      <c r="BF47" s="10"/>
      <c r="BG47" s="10"/>
      <c r="BH47" s="10"/>
      <c r="BI47" s="10"/>
      <c r="BJ47" s="10"/>
      <c r="BK47" s="10"/>
      <c r="BL47" s="10"/>
      <c r="BM47" s="10"/>
      <c r="BN47" s="10"/>
      <c r="BO47" s="10"/>
      <c r="BP47" s="704"/>
      <c r="BQ47" s="704"/>
      <c r="BR47" s="704"/>
      <c r="BS47" s="704"/>
      <c r="BT47" s="704"/>
      <c r="BU47" s="704"/>
      <c r="BV47" s="704"/>
      <c r="BW47" s="704"/>
      <c r="BX47" s="704"/>
      <c r="BY47" s="704"/>
      <c r="BZ47" s="704"/>
    </row>
    <row r="48" spans="1:78">
      <c r="A48" s="723"/>
      <c r="B48" s="723"/>
      <c r="C48" s="723"/>
      <c r="D48" s="723"/>
      <c r="E48" s="723"/>
      <c r="F48" s="723"/>
      <c r="G48" s="723"/>
      <c r="H48" s="723"/>
      <c r="I48" s="723"/>
      <c r="J48" s="723"/>
      <c r="K48" s="723"/>
      <c r="L48" s="723"/>
      <c r="M48" s="723"/>
      <c r="N48" s="723"/>
      <c r="O48" s="723"/>
      <c r="P48" s="723"/>
      <c r="Q48" s="723"/>
      <c r="R48" s="723"/>
      <c r="S48" s="723"/>
      <c r="T48" s="723"/>
      <c r="U48" s="723"/>
      <c r="V48" s="723"/>
      <c r="W48" s="723"/>
      <c r="X48" s="723"/>
      <c r="Y48" s="723"/>
      <c r="Z48" s="723"/>
      <c r="AA48" s="723"/>
      <c r="AB48" s="723"/>
      <c r="AC48" s="723"/>
      <c r="AD48" s="723"/>
      <c r="AE48" s="723"/>
      <c r="AF48" s="723"/>
      <c r="AG48" s="723"/>
      <c r="AH48" s="723"/>
      <c r="AI48" s="723"/>
      <c r="AJ48" s="723"/>
      <c r="AK48" s="723"/>
      <c r="AL48" s="723"/>
      <c r="AM48" s="723"/>
      <c r="AN48" s="723"/>
      <c r="AO48" s="723"/>
      <c r="AP48" s="723"/>
      <c r="AQ48" s="723"/>
      <c r="AR48" s="723"/>
      <c r="AS48" s="723"/>
      <c r="AT48" s="723"/>
      <c r="AU48" s="723"/>
      <c r="AV48" s="1294" t="s">
        <v>1799</v>
      </c>
      <c r="AW48" s="1295"/>
      <c r="AX48" s="1295"/>
      <c r="AY48" s="730"/>
      <c r="AZ48" s="723"/>
      <c r="BA48" s="723"/>
      <c r="BB48" s="723"/>
      <c r="BC48" s="723"/>
      <c r="BD48" s="723"/>
      <c r="BE48" s="10"/>
      <c r="BF48" s="10"/>
      <c r="BG48" s="10"/>
      <c r="BH48" s="10"/>
      <c r="BI48" s="10"/>
      <c r="BJ48" s="10"/>
      <c r="BK48" s="10"/>
      <c r="BL48" s="10"/>
      <c r="BM48" s="10"/>
      <c r="BN48" s="10"/>
      <c r="BO48" s="10"/>
      <c r="BP48" s="704"/>
      <c r="BQ48" s="704"/>
      <c r="BR48" s="704"/>
      <c r="BS48" s="704"/>
      <c r="BT48" s="704"/>
      <c r="BU48" s="704"/>
      <c r="BV48" s="704"/>
      <c r="BW48" s="704"/>
      <c r="BX48" s="704"/>
      <c r="BY48" s="704"/>
      <c r="BZ48" s="704"/>
    </row>
    <row r="49" spans="1:78">
      <c r="A49" s="723"/>
      <c r="B49" s="723"/>
      <c r="C49" s="723"/>
      <c r="D49" s="723"/>
      <c r="E49" s="723"/>
      <c r="F49" s="723"/>
      <c r="G49" s="723"/>
      <c r="H49" s="723"/>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714"/>
      <c r="AW49" s="10"/>
      <c r="AX49" s="10"/>
      <c r="AY49" s="715" t="s">
        <v>1809</v>
      </c>
      <c r="AZ49" s="10"/>
      <c r="BA49" s="10"/>
      <c r="BB49" s="10"/>
      <c r="BC49" s="10"/>
      <c r="BD49" s="10"/>
      <c r="BE49" s="10"/>
      <c r="BF49" s="10"/>
      <c r="BG49" s="10"/>
      <c r="BH49" s="10"/>
      <c r="BI49" s="10"/>
      <c r="BJ49" s="10"/>
      <c r="BK49" s="10"/>
      <c r="BL49" s="10"/>
      <c r="BM49" s="10"/>
      <c r="BN49" s="10"/>
      <c r="BO49" s="10"/>
      <c r="BP49" s="704"/>
      <c r="BQ49" s="704"/>
      <c r="BR49" s="704"/>
      <c r="BS49" s="704"/>
      <c r="BT49" s="704"/>
      <c r="BU49" s="704"/>
      <c r="BV49" s="704"/>
      <c r="BW49" s="704"/>
      <c r="BX49" s="704"/>
      <c r="BY49" s="704"/>
      <c r="BZ49" s="704"/>
    </row>
    <row r="50" spans="1:78">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713">
        <v>1</v>
      </c>
      <c r="AW50" s="716">
        <v>8</v>
      </c>
      <c r="AX50" s="32">
        <v>56</v>
      </c>
      <c r="AY50" s="735">
        <f>((AX50)^0.5)*3</f>
        <v>22.449944320643649</v>
      </c>
      <c r="AZ50" s="10"/>
      <c r="BA50" s="10"/>
      <c r="BB50" s="10"/>
      <c r="BC50" s="10"/>
      <c r="BD50" s="10"/>
      <c r="BE50" s="10"/>
      <c r="BF50" s="10"/>
      <c r="BG50" s="10"/>
      <c r="BH50" s="10"/>
      <c r="BI50" s="10"/>
      <c r="BJ50" s="10"/>
      <c r="BK50" s="10"/>
      <c r="BL50" s="10"/>
      <c r="BM50" s="10"/>
      <c r="BN50" s="10"/>
      <c r="BO50" s="10"/>
      <c r="BP50" s="704"/>
      <c r="BQ50" s="704"/>
      <c r="BR50" s="704"/>
      <c r="BS50" s="704"/>
    </row>
    <row r="51" spans="1:78">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713">
        <v>2</v>
      </c>
      <c r="AW51" s="716">
        <v>10</v>
      </c>
      <c r="AX51" s="32">
        <v>63</v>
      </c>
      <c r="AY51" s="735">
        <f t="shared" ref="AY51:AY53" si="0">((AX51)^0.5)*3</f>
        <v>23.811761799581316</v>
      </c>
      <c r="AZ51" s="10"/>
      <c r="BA51" s="10"/>
      <c r="BB51" s="10"/>
      <c r="BC51" s="10"/>
      <c r="BD51" s="10"/>
      <c r="BE51" s="10"/>
      <c r="BF51" s="10"/>
      <c r="BG51" s="10"/>
      <c r="BH51" s="10"/>
      <c r="BI51" s="10"/>
      <c r="BJ51" s="10"/>
      <c r="BK51" s="10"/>
      <c r="BL51" s="10"/>
      <c r="BM51" s="10"/>
      <c r="BN51" s="10"/>
      <c r="BO51" s="10"/>
      <c r="BP51" s="704"/>
      <c r="BQ51" s="704"/>
      <c r="BR51" s="704"/>
      <c r="BS51" s="704"/>
    </row>
    <row r="52" spans="1:78">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713">
        <v>3</v>
      </c>
      <c r="AW52" s="716">
        <v>12</v>
      </c>
      <c r="AX52" s="32">
        <v>99</v>
      </c>
      <c r="AY52" s="735">
        <f t="shared" si="0"/>
        <v>29.849623113198597</v>
      </c>
      <c r="AZ52" s="10"/>
      <c r="BA52" s="10"/>
      <c r="BB52" s="10"/>
      <c r="BC52" s="10"/>
      <c r="BD52" s="10"/>
      <c r="BE52" s="10"/>
      <c r="BF52" s="10"/>
      <c r="BG52" s="10"/>
      <c r="BH52" s="10"/>
      <c r="BI52" s="10"/>
      <c r="BJ52" s="10"/>
      <c r="BK52" s="10"/>
      <c r="BL52" s="10"/>
      <c r="BM52" s="10"/>
      <c r="BN52" s="10"/>
      <c r="BO52" s="10"/>
      <c r="BP52" s="704"/>
      <c r="BQ52" s="704"/>
      <c r="BR52" s="704"/>
      <c r="BS52" s="704"/>
    </row>
    <row r="53" spans="1:78" ht="15.9" thickBo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717">
        <v>5</v>
      </c>
      <c r="AW53" s="718">
        <v>16</v>
      </c>
      <c r="AX53" s="736">
        <v>187</v>
      </c>
      <c r="AY53" s="737">
        <f t="shared" si="0"/>
        <v>41.024382993532029</v>
      </c>
      <c r="AZ53" s="10"/>
      <c r="BA53" s="10"/>
      <c r="BB53" s="10"/>
      <c r="BC53" s="10"/>
      <c r="BD53" s="10"/>
      <c r="BE53" s="10"/>
      <c r="BF53" s="10"/>
      <c r="BG53" s="10"/>
      <c r="BH53" s="10"/>
      <c r="BI53" s="10"/>
      <c r="BJ53" s="10"/>
      <c r="BK53" s="10"/>
      <c r="BL53" s="10"/>
      <c r="BM53" s="10"/>
      <c r="BN53" s="10"/>
      <c r="BO53" s="10"/>
      <c r="BP53" s="704"/>
      <c r="BQ53" s="704"/>
      <c r="BR53" s="704"/>
      <c r="BS53" s="704"/>
    </row>
    <row r="54" spans="1:78">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704"/>
      <c r="BQ54" s="704"/>
      <c r="BR54" s="704"/>
      <c r="BS54" s="704"/>
    </row>
    <row r="55" spans="1:78" ht="15.9" thickBo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704"/>
      <c r="BQ55" s="704"/>
      <c r="BR55" s="704"/>
      <c r="BS55" s="704"/>
    </row>
    <row r="56" spans="1:78">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306" t="s">
        <v>1800</v>
      </c>
      <c r="AW56" s="1307"/>
      <c r="AX56" s="1308"/>
      <c r="AY56" s="10"/>
      <c r="AZ56" s="10"/>
      <c r="BA56" s="10"/>
      <c r="BB56" s="10"/>
      <c r="BC56" s="10"/>
      <c r="BD56" s="10"/>
      <c r="BE56" s="10"/>
      <c r="BF56" s="10"/>
      <c r="BG56" s="10"/>
      <c r="BH56" s="10"/>
      <c r="BI56" s="10"/>
      <c r="BJ56" s="10"/>
      <c r="BK56" s="10"/>
      <c r="BL56" s="10"/>
      <c r="BM56" s="10"/>
      <c r="BN56" s="10"/>
      <c r="BO56" s="10"/>
      <c r="BP56" s="704"/>
      <c r="BQ56" s="704"/>
      <c r="BR56" s="704"/>
      <c r="BS56" s="704"/>
    </row>
    <row r="57" spans="1:78">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714"/>
      <c r="AW57" s="10"/>
      <c r="AX57" s="715"/>
      <c r="AY57" s="10"/>
      <c r="AZ57" s="10"/>
      <c r="BA57" s="10"/>
      <c r="BB57" s="10"/>
      <c r="BC57" s="10"/>
      <c r="BD57" s="10"/>
      <c r="BE57" s="10"/>
      <c r="BF57" s="10"/>
      <c r="BG57" s="10"/>
      <c r="BH57" s="10"/>
      <c r="BI57" s="10"/>
      <c r="BJ57" s="10"/>
      <c r="BK57" s="10"/>
      <c r="BL57" s="10"/>
      <c r="BM57" s="10"/>
      <c r="BN57" s="10"/>
      <c r="BO57" s="10"/>
      <c r="BP57" s="704"/>
      <c r="BQ57" s="704"/>
      <c r="BR57" s="704"/>
      <c r="BS57" s="704"/>
    </row>
    <row r="58" spans="1:7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v>4</v>
      </c>
      <c r="AK58" s="10">
        <v>507</v>
      </c>
      <c r="AL58" s="10">
        <f>(AJ58)^1.7</f>
        <v>10.556063286183152</v>
      </c>
      <c r="AM58" s="10">
        <f>AK58/AL58</f>
        <v>48.02926870129825</v>
      </c>
      <c r="AN58" s="10"/>
      <c r="AO58" s="10"/>
      <c r="AP58" s="10"/>
      <c r="AQ58" s="10"/>
      <c r="AR58" s="10"/>
      <c r="AS58" s="10"/>
      <c r="AT58" s="10"/>
      <c r="AU58" s="10"/>
      <c r="AV58" s="714">
        <v>4</v>
      </c>
      <c r="AW58" s="721">
        <f t="shared" ref="AW58:AW64" si="1">AK58*7</f>
        <v>3549</v>
      </c>
      <c r="AX58" s="715"/>
      <c r="AY58" s="10"/>
      <c r="AZ58" s="10"/>
      <c r="BA58" s="10"/>
      <c r="BB58" s="10"/>
      <c r="BC58" s="10"/>
      <c r="BD58" s="10"/>
      <c r="BE58" s="10"/>
      <c r="BF58" s="10"/>
      <c r="BG58" s="10"/>
      <c r="BH58" s="10"/>
      <c r="BI58" s="10"/>
      <c r="BJ58" s="10"/>
      <c r="BK58" s="10"/>
      <c r="BL58" s="10"/>
      <c r="BM58" s="10"/>
      <c r="BN58" s="10"/>
      <c r="BO58" s="10"/>
      <c r="BP58" s="704"/>
      <c r="BQ58" s="704"/>
      <c r="BR58" s="704"/>
      <c r="BS58" s="704"/>
    </row>
    <row r="59" spans="1:78">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v>6</v>
      </c>
      <c r="AK59" s="10">
        <v>828</v>
      </c>
      <c r="AL59" s="10">
        <f t="shared" ref="AL59:AL64" si="2">(AJ59)^1.7</f>
        <v>21.030864518443156</v>
      </c>
      <c r="AM59" s="10">
        <f t="shared" ref="AM59:AM64" si="3">AK59/AL59</f>
        <v>39.370706766423218</v>
      </c>
      <c r="AN59" s="10"/>
      <c r="AO59" s="10"/>
      <c r="AP59" s="10"/>
      <c r="AQ59" s="10"/>
      <c r="AR59" s="10"/>
      <c r="AS59" s="10"/>
      <c r="AT59" s="10"/>
      <c r="AU59" s="10"/>
      <c r="AV59" s="714">
        <v>6</v>
      </c>
      <c r="AW59" s="721">
        <f t="shared" si="1"/>
        <v>5796</v>
      </c>
      <c r="AX59" s="715"/>
      <c r="AY59" s="10"/>
      <c r="AZ59" s="10"/>
      <c r="BA59" s="10"/>
      <c r="BB59" s="10"/>
      <c r="BC59" s="10"/>
      <c r="BD59" s="10"/>
      <c r="BE59" s="10"/>
      <c r="BF59" s="10"/>
      <c r="BG59" s="10"/>
      <c r="BH59" s="10"/>
      <c r="BI59" s="10"/>
      <c r="BJ59" s="10"/>
      <c r="BK59" s="10"/>
      <c r="BL59" s="10"/>
      <c r="BM59" s="10"/>
      <c r="BN59" s="10"/>
      <c r="BO59" s="10"/>
      <c r="BP59" s="704"/>
      <c r="BQ59" s="704"/>
      <c r="BR59" s="704"/>
      <c r="BS59" s="704"/>
    </row>
    <row r="60" spans="1:78">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v>8</v>
      </c>
      <c r="AK60" s="10">
        <v>1277</v>
      </c>
      <c r="AL60" s="10">
        <f t="shared" si="2"/>
        <v>34.296750801161366</v>
      </c>
      <c r="AM60" s="10">
        <f t="shared" si="3"/>
        <v>37.233847818515734</v>
      </c>
      <c r="AN60" s="10"/>
      <c r="AO60" s="10"/>
      <c r="AP60" s="10"/>
      <c r="AQ60" s="10"/>
      <c r="AR60" s="10"/>
      <c r="AS60" s="10"/>
      <c r="AT60" s="10"/>
      <c r="AU60" s="10"/>
      <c r="AV60" s="714">
        <v>8</v>
      </c>
      <c r="AW60" s="721">
        <f t="shared" si="1"/>
        <v>8939</v>
      </c>
      <c r="AX60" s="715"/>
      <c r="AY60" s="10"/>
      <c r="AZ60" s="10"/>
      <c r="BA60" s="10"/>
      <c r="BB60" s="10"/>
      <c r="BC60" s="10"/>
      <c r="BD60" s="10"/>
      <c r="BE60" s="10"/>
      <c r="BF60" s="10"/>
      <c r="BG60" s="10"/>
      <c r="BH60" s="10"/>
      <c r="BI60" s="10"/>
      <c r="BJ60" s="10"/>
      <c r="BK60" s="10"/>
      <c r="BL60" s="10"/>
      <c r="BM60" s="10"/>
      <c r="BN60" s="10"/>
      <c r="BO60" s="10"/>
      <c r="BP60" s="704"/>
      <c r="BQ60" s="704"/>
      <c r="BR60" s="704"/>
      <c r="BS60" s="704"/>
    </row>
    <row r="61" spans="1:78">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v>10</v>
      </c>
      <c r="AK61" s="10">
        <v>1873</v>
      </c>
      <c r="AL61" s="10">
        <f t="shared" si="2"/>
        <v>50.118723362727238</v>
      </c>
      <c r="AM61" s="10">
        <f t="shared" si="3"/>
        <v>37.371263159367111</v>
      </c>
      <c r="AN61" s="10"/>
      <c r="AO61" s="10"/>
      <c r="AP61" s="10"/>
      <c r="AQ61" s="10"/>
      <c r="AR61" s="10"/>
      <c r="AS61" s="10"/>
      <c r="AT61" s="10"/>
      <c r="AU61" s="10"/>
      <c r="AV61" s="714">
        <v>10</v>
      </c>
      <c r="AW61" s="721">
        <f t="shared" si="1"/>
        <v>13111</v>
      </c>
      <c r="AX61" s="715"/>
      <c r="AY61" s="10"/>
      <c r="AZ61" s="10"/>
      <c r="BA61" s="10"/>
      <c r="BB61" s="10"/>
      <c r="BC61" s="10"/>
      <c r="BD61" s="10"/>
      <c r="BE61" s="10"/>
      <c r="BF61" s="10"/>
      <c r="BG61" s="10"/>
      <c r="BH61" s="10"/>
      <c r="BI61" s="10"/>
      <c r="BJ61" s="10"/>
      <c r="BK61" s="10"/>
      <c r="BL61" s="10"/>
      <c r="BM61" s="10"/>
      <c r="BN61" s="10"/>
      <c r="BO61" s="10"/>
      <c r="BP61" s="704"/>
      <c r="BQ61" s="704"/>
      <c r="BR61" s="704"/>
      <c r="BS61" s="704"/>
    </row>
    <row r="62" spans="1:78">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v>12</v>
      </c>
      <c r="AK62" s="10">
        <v>2532</v>
      </c>
      <c r="AL62" s="10">
        <f t="shared" si="2"/>
        <v>68.329480410195131</v>
      </c>
      <c r="AM62" s="10">
        <f t="shared" si="3"/>
        <v>37.055747896806949</v>
      </c>
      <c r="AN62" s="10"/>
      <c r="AO62" s="10"/>
      <c r="AP62" s="10"/>
      <c r="AQ62" s="10"/>
      <c r="AR62" s="10"/>
      <c r="AS62" s="10"/>
      <c r="AT62" s="10"/>
      <c r="AU62" s="10"/>
      <c r="AV62" s="714">
        <v>12</v>
      </c>
      <c r="AW62" s="721">
        <f t="shared" si="1"/>
        <v>17724</v>
      </c>
      <c r="AX62" s="715"/>
      <c r="AY62" s="10"/>
      <c r="AZ62" s="10"/>
      <c r="BA62" s="10"/>
      <c r="BB62" s="10"/>
      <c r="BC62" s="10"/>
      <c r="BD62" s="10"/>
      <c r="BE62" s="10"/>
      <c r="BF62" s="10"/>
      <c r="BG62" s="10"/>
      <c r="BH62" s="10"/>
      <c r="BI62" s="10"/>
      <c r="BJ62" s="10"/>
      <c r="BK62" s="10"/>
      <c r="BL62" s="10"/>
      <c r="BM62" s="10"/>
      <c r="BN62" s="10"/>
      <c r="BO62" s="10"/>
      <c r="BP62" s="704"/>
      <c r="BQ62" s="704"/>
      <c r="BR62" s="704"/>
      <c r="BS62" s="704"/>
    </row>
    <row r="63" spans="1:78">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v>14</v>
      </c>
      <c r="AK63" s="10">
        <v>4870</v>
      </c>
      <c r="AL63" s="10">
        <f t="shared" si="2"/>
        <v>88.800959964074735</v>
      </c>
      <c r="AM63" s="10">
        <f t="shared" si="3"/>
        <v>54.841749480751162</v>
      </c>
      <c r="AN63" s="10"/>
      <c r="AO63" s="10"/>
      <c r="AP63" s="10"/>
      <c r="AQ63" s="10"/>
      <c r="AR63" s="10"/>
      <c r="AS63" s="10"/>
      <c r="AT63" s="10"/>
      <c r="AU63" s="10"/>
      <c r="AV63" s="714">
        <v>14</v>
      </c>
      <c r="AW63" s="721">
        <f t="shared" si="1"/>
        <v>34090</v>
      </c>
      <c r="AX63" s="715"/>
      <c r="AY63" s="10"/>
      <c r="AZ63" s="10"/>
      <c r="BA63" s="10"/>
      <c r="BB63" s="10"/>
      <c r="BC63" s="10"/>
      <c r="BD63" s="10"/>
      <c r="BE63" s="10"/>
      <c r="BF63" s="10"/>
      <c r="BG63" s="10"/>
      <c r="BH63" s="10"/>
      <c r="BI63" s="10"/>
      <c r="BJ63" s="10"/>
      <c r="BK63" s="10"/>
      <c r="BL63" s="10"/>
      <c r="BM63" s="10"/>
      <c r="BN63" s="10"/>
      <c r="BO63" s="10"/>
      <c r="BP63" s="704"/>
      <c r="BQ63" s="704"/>
      <c r="BR63" s="704"/>
      <c r="BS63" s="704"/>
    </row>
    <row r="64" spans="1:78" ht="15.9" thickBo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v>16</v>
      </c>
      <c r="AK64" s="10">
        <v>4870</v>
      </c>
      <c r="AL64" s="10">
        <f t="shared" si="2"/>
        <v>111.43047210190386</v>
      </c>
      <c r="AM64" s="10">
        <f t="shared" si="3"/>
        <v>43.704382725277831</v>
      </c>
      <c r="AN64" s="10"/>
      <c r="AO64" s="10"/>
      <c r="AP64" s="10"/>
      <c r="AQ64" s="10"/>
      <c r="AR64" s="10"/>
      <c r="AS64" s="10"/>
      <c r="AT64" s="10"/>
      <c r="AU64" s="10"/>
      <c r="AV64" s="719">
        <v>16</v>
      </c>
      <c r="AW64" s="722">
        <f t="shared" si="1"/>
        <v>34090</v>
      </c>
      <c r="AX64" s="720"/>
      <c r="AY64" s="10"/>
      <c r="AZ64" s="10"/>
      <c r="BA64" s="10"/>
      <c r="BB64" s="10"/>
      <c r="BC64" s="10"/>
      <c r="BD64" s="10"/>
      <c r="BE64" s="10"/>
      <c r="BF64" s="10"/>
      <c r="BG64" s="10"/>
      <c r="BH64" s="10"/>
      <c r="BI64" s="10"/>
      <c r="BJ64" s="10"/>
      <c r="BK64" s="10"/>
      <c r="BL64" s="10"/>
      <c r="BM64" s="10"/>
      <c r="BN64" s="10"/>
      <c r="BO64" s="10"/>
      <c r="BP64" s="704"/>
      <c r="BQ64" s="704"/>
      <c r="BR64" s="704"/>
      <c r="BS64" s="704"/>
    </row>
    <row r="65" spans="1:78" ht="15.9" thickBo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704"/>
      <c r="BQ65" s="704"/>
      <c r="BR65" s="704"/>
      <c r="BS65" s="704"/>
    </row>
    <row r="66" spans="1:78">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306" t="s">
        <v>1801</v>
      </c>
      <c r="AW66" s="1307"/>
      <c r="AX66" s="1308"/>
      <c r="AY66" s="10"/>
      <c r="AZ66" s="10"/>
      <c r="BA66" s="10"/>
      <c r="BB66" s="10"/>
      <c r="BC66" s="10"/>
      <c r="BD66" s="10"/>
      <c r="BE66" s="10"/>
      <c r="BF66" s="10"/>
      <c r="BG66" s="10"/>
      <c r="BH66" s="10"/>
      <c r="BI66" s="10"/>
      <c r="BJ66" s="10"/>
      <c r="BK66" s="10"/>
      <c r="BL66" s="10"/>
      <c r="BM66" s="10"/>
      <c r="BN66" s="10"/>
      <c r="BO66" s="10"/>
      <c r="BP66" s="704"/>
      <c r="BQ66" s="704"/>
      <c r="BR66" s="704"/>
      <c r="BS66" s="704"/>
    </row>
    <row r="67" spans="1:78">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714"/>
      <c r="AW67" s="10"/>
      <c r="AX67" s="715"/>
      <c r="AY67" s="10"/>
      <c r="AZ67" s="10"/>
      <c r="BA67" s="10"/>
      <c r="BB67" s="10"/>
      <c r="BC67" s="10"/>
      <c r="BD67" s="10"/>
      <c r="BE67" s="10"/>
      <c r="BF67" s="10"/>
      <c r="BG67" s="10"/>
      <c r="BH67" s="10"/>
      <c r="BI67" s="10"/>
      <c r="BJ67" s="10"/>
      <c r="BK67" s="10"/>
      <c r="BL67" s="10"/>
      <c r="BM67" s="10"/>
      <c r="BN67" s="10"/>
      <c r="BO67" s="10"/>
      <c r="BP67" s="704"/>
      <c r="BQ67" s="704"/>
      <c r="BR67" s="704"/>
      <c r="BS67" s="704"/>
    </row>
    <row r="68" spans="1:7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v>4</v>
      </c>
      <c r="AK68" s="10">
        <v>206</v>
      </c>
      <c r="AL68" s="10"/>
      <c r="AM68" s="10"/>
      <c r="AN68" s="10"/>
      <c r="AO68" s="10"/>
      <c r="AP68" s="10"/>
      <c r="AQ68" s="10"/>
      <c r="AR68" s="10"/>
      <c r="AS68" s="10"/>
      <c r="AT68" s="10"/>
      <c r="AU68" s="10"/>
      <c r="AV68" s="714">
        <v>4</v>
      </c>
      <c r="AW68" s="721">
        <f>AK68/10</f>
        <v>20.6</v>
      </c>
      <c r="AX68" s="715"/>
      <c r="AY68" s="10"/>
      <c r="AZ68" s="10"/>
      <c r="BA68" s="10"/>
      <c r="BB68" s="10"/>
      <c r="BC68" s="10"/>
      <c r="BD68" s="10"/>
      <c r="BE68" s="10"/>
      <c r="BF68" s="10"/>
      <c r="BG68" s="10"/>
      <c r="BH68" s="10"/>
      <c r="BI68" s="10"/>
      <c r="BJ68" s="10"/>
      <c r="BK68" s="10"/>
      <c r="BL68" s="10"/>
      <c r="BM68" s="10"/>
      <c r="BN68" s="10"/>
      <c r="BO68" s="10"/>
      <c r="BP68" s="704"/>
      <c r="BQ68" s="704"/>
      <c r="BR68" s="704"/>
      <c r="BS68" s="704"/>
    </row>
    <row r="69" spans="1:78">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v>6</v>
      </c>
      <c r="AK69" s="10">
        <v>384</v>
      </c>
      <c r="AL69" s="10"/>
      <c r="AM69" s="10"/>
      <c r="AN69" s="10"/>
      <c r="AO69" s="10"/>
      <c r="AP69" s="10"/>
      <c r="AQ69" s="10"/>
      <c r="AR69" s="10"/>
      <c r="AS69" s="10"/>
      <c r="AT69" s="10"/>
      <c r="AU69" s="10"/>
      <c r="AV69" s="714">
        <v>6</v>
      </c>
      <c r="AW69" s="721">
        <f t="shared" ref="AW69:AW74" si="4">AK69/10</f>
        <v>38.4</v>
      </c>
      <c r="AX69" s="715"/>
      <c r="AY69" s="10"/>
      <c r="AZ69" s="10"/>
      <c r="BA69" s="10"/>
      <c r="BB69" s="10"/>
      <c r="BC69" s="10"/>
      <c r="BD69" s="10"/>
      <c r="BE69" s="10"/>
      <c r="BF69" s="10"/>
      <c r="BG69" s="10"/>
      <c r="BH69" s="10"/>
      <c r="BI69" s="10"/>
      <c r="BJ69" s="10"/>
      <c r="BK69" s="10"/>
      <c r="BL69" s="10"/>
      <c r="BM69" s="10"/>
      <c r="BN69" s="10"/>
      <c r="BO69" s="10"/>
      <c r="BP69" s="704"/>
      <c r="BQ69" s="704"/>
      <c r="BR69" s="704"/>
      <c r="BS69" s="704"/>
    </row>
    <row r="70" spans="1:78">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v>8</v>
      </c>
      <c r="AK70" s="10">
        <v>642</v>
      </c>
      <c r="AL70" s="10"/>
      <c r="AM70" s="10"/>
      <c r="AN70" s="10"/>
      <c r="AO70" s="10"/>
      <c r="AP70" s="10"/>
      <c r="AQ70" s="10"/>
      <c r="AR70" s="10"/>
      <c r="AS70" s="10"/>
      <c r="AT70" s="10"/>
      <c r="AU70" s="10"/>
      <c r="AV70" s="714">
        <v>8</v>
      </c>
      <c r="AW70" s="721">
        <f t="shared" si="4"/>
        <v>64.2</v>
      </c>
      <c r="AX70" s="715"/>
      <c r="AY70" s="10"/>
      <c r="AZ70" s="10"/>
      <c r="BA70" s="10"/>
      <c r="BB70" s="10"/>
      <c r="BC70" s="10"/>
      <c r="BD70" s="10"/>
      <c r="BE70" s="10"/>
      <c r="BF70" s="10"/>
      <c r="BG70" s="10"/>
      <c r="BH70" s="10"/>
      <c r="BI70" s="10"/>
      <c r="BJ70" s="10"/>
      <c r="BK70" s="10"/>
      <c r="BL70" s="10"/>
      <c r="BM70" s="10"/>
      <c r="BN70" s="10"/>
      <c r="BO70" s="10"/>
      <c r="BP70" s="704"/>
      <c r="BQ70" s="704"/>
      <c r="BR70" s="704"/>
      <c r="BS70" s="704"/>
    </row>
    <row r="71" spans="1:78">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v>10</v>
      </c>
      <c r="AK71" s="10">
        <v>910</v>
      </c>
      <c r="AL71" s="10"/>
      <c r="AM71" s="10"/>
      <c r="AN71" s="10"/>
      <c r="AO71" s="10"/>
      <c r="AP71" s="10"/>
      <c r="AQ71" s="10"/>
      <c r="AR71" s="10"/>
      <c r="AS71" s="10"/>
      <c r="AT71" s="10"/>
      <c r="AU71" s="10"/>
      <c r="AV71" s="714">
        <v>10</v>
      </c>
      <c r="AW71" s="721">
        <f t="shared" si="4"/>
        <v>91</v>
      </c>
      <c r="AX71" s="715"/>
      <c r="AY71" s="10"/>
      <c r="AZ71" s="10"/>
      <c r="BA71" s="10"/>
      <c r="BB71" s="10"/>
      <c r="BC71" s="10"/>
      <c r="BD71" s="10"/>
      <c r="BE71" s="10"/>
      <c r="BF71" s="10"/>
      <c r="BG71" s="10"/>
      <c r="BH71" s="10"/>
      <c r="BI71" s="10"/>
      <c r="BJ71" s="10"/>
      <c r="BK71" s="10"/>
      <c r="BL71" s="10"/>
      <c r="BM71" s="10"/>
      <c r="BN71" s="10"/>
      <c r="BO71" s="10"/>
      <c r="BP71" s="704"/>
      <c r="BQ71" s="704"/>
      <c r="BR71" s="704"/>
      <c r="BS71" s="704"/>
    </row>
    <row r="72" spans="1:78">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v>12</v>
      </c>
      <c r="AK72" s="10">
        <v>1226</v>
      </c>
      <c r="AL72" s="10"/>
      <c r="AM72" s="10"/>
      <c r="AN72" s="10"/>
      <c r="AO72" s="10"/>
      <c r="AP72" s="10"/>
      <c r="AQ72" s="10"/>
      <c r="AR72" s="10"/>
      <c r="AS72" s="10"/>
      <c r="AT72" s="10"/>
      <c r="AU72" s="10"/>
      <c r="AV72" s="714">
        <v>12</v>
      </c>
      <c r="AW72" s="721">
        <f t="shared" si="4"/>
        <v>122.6</v>
      </c>
      <c r="AX72" s="715"/>
      <c r="AY72" s="10"/>
      <c r="AZ72" s="10"/>
      <c r="BA72" s="10"/>
      <c r="BB72" s="10"/>
      <c r="BC72" s="10"/>
      <c r="BD72" s="10"/>
      <c r="BE72" s="10"/>
      <c r="BF72" s="10"/>
      <c r="BG72" s="10"/>
      <c r="BH72" s="10"/>
      <c r="BI72" s="10"/>
      <c r="BJ72" s="10"/>
      <c r="BK72" s="10"/>
      <c r="BL72" s="10"/>
      <c r="BM72" s="10"/>
      <c r="BN72" s="10"/>
      <c r="BO72" s="10"/>
      <c r="BP72" s="704"/>
      <c r="BQ72" s="704"/>
      <c r="BR72" s="704"/>
      <c r="BS72" s="704"/>
    </row>
    <row r="73" spans="1:78">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v>14</v>
      </c>
      <c r="AK73" s="10">
        <v>2400</v>
      </c>
      <c r="AL73" s="10"/>
      <c r="AM73" s="10"/>
      <c r="AN73" s="10"/>
      <c r="AO73" s="10"/>
      <c r="AP73" s="10"/>
      <c r="AQ73" s="10"/>
      <c r="AR73" s="10"/>
      <c r="AS73" s="10"/>
      <c r="AT73" s="10"/>
      <c r="AU73" s="10"/>
      <c r="AV73" s="714">
        <v>14</v>
      </c>
      <c r="AW73" s="721">
        <f t="shared" si="4"/>
        <v>240</v>
      </c>
      <c r="AX73" s="715"/>
      <c r="AY73" s="10"/>
      <c r="AZ73" s="10"/>
      <c r="BA73" s="10"/>
      <c r="BB73" s="10"/>
      <c r="BC73" s="10"/>
      <c r="BD73" s="10"/>
      <c r="BE73" s="10"/>
      <c r="BF73" s="10"/>
      <c r="BG73" s="10"/>
      <c r="BH73" s="10"/>
      <c r="BI73" s="10"/>
      <c r="BJ73" s="10"/>
      <c r="BK73" s="10"/>
      <c r="BL73" s="10"/>
      <c r="BM73" s="10"/>
      <c r="BN73" s="10"/>
      <c r="BO73" s="10"/>
      <c r="BP73" s="704"/>
      <c r="BQ73" s="704"/>
      <c r="BR73" s="704"/>
      <c r="BS73" s="704"/>
    </row>
    <row r="74" spans="1:78" ht="15.9" thickBo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v>16</v>
      </c>
      <c r="AK74" s="10">
        <v>2500</v>
      </c>
      <c r="AL74" s="10"/>
      <c r="AM74" s="10"/>
      <c r="AN74" s="10"/>
      <c r="AO74" s="10"/>
      <c r="AP74" s="10"/>
      <c r="AQ74" s="10"/>
      <c r="AR74" s="10"/>
      <c r="AS74" s="10"/>
      <c r="AT74" s="10"/>
      <c r="AU74" s="10"/>
      <c r="AV74" s="719">
        <v>16</v>
      </c>
      <c r="AW74" s="722">
        <f t="shared" si="4"/>
        <v>250</v>
      </c>
      <c r="AX74" s="720"/>
      <c r="AY74" s="10"/>
      <c r="AZ74" s="10"/>
      <c r="BA74" s="10"/>
      <c r="BB74" s="10"/>
      <c r="BC74" s="10"/>
      <c r="BD74" s="10"/>
      <c r="BE74" s="10"/>
      <c r="BF74" s="10"/>
      <c r="BG74" s="10"/>
      <c r="BH74" s="10"/>
      <c r="BI74" s="10"/>
      <c r="BJ74" s="10"/>
      <c r="BK74" s="10"/>
      <c r="BL74" s="10"/>
      <c r="BM74" s="10"/>
      <c r="BN74" s="10"/>
      <c r="BO74" s="10"/>
      <c r="BP74" s="704"/>
      <c r="BQ74" s="704"/>
      <c r="BR74" s="704"/>
      <c r="BS74" s="704"/>
      <c r="BT74" s="704"/>
      <c r="BU74" s="704"/>
      <c r="BV74" s="704"/>
      <c r="BW74" s="704"/>
      <c r="BX74" s="704"/>
      <c r="BY74" s="704"/>
      <c r="BZ74" s="704"/>
    </row>
    <row r="75" spans="1:78" ht="15.9" thickBo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704"/>
      <c r="BQ75" s="704"/>
      <c r="BR75" s="704"/>
      <c r="BS75" s="704"/>
      <c r="BT75" s="704"/>
      <c r="BU75" s="704"/>
      <c r="BV75" s="704"/>
      <c r="BW75" s="704"/>
      <c r="BX75" s="704"/>
      <c r="BY75" s="704"/>
      <c r="BZ75" s="704"/>
    </row>
    <row r="76" spans="1:78" ht="15.9" thickBo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738" t="s">
        <v>1810</v>
      </c>
      <c r="AW76" s="739">
        <f>VLOOKUP(E5,AV50:AY53,4)</f>
        <v>29.849623113198597</v>
      </c>
      <c r="AX76" s="740"/>
      <c r="AY76" s="10"/>
      <c r="AZ76" s="10"/>
      <c r="BA76" s="10"/>
      <c r="BB76" s="10"/>
      <c r="BC76" s="10"/>
      <c r="BD76" s="10"/>
      <c r="BE76" s="10"/>
      <c r="BF76" s="10"/>
      <c r="BG76" s="10"/>
      <c r="BH76" s="10"/>
      <c r="BI76" s="10"/>
      <c r="BJ76" s="10"/>
      <c r="BK76" s="10"/>
      <c r="BL76" s="10"/>
      <c r="BM76" s="10"/>
      <c r="BN76" s="10"/>
      <c r="BO76" s="10"/>
      <c r="BP76" s="704"/>
      <c r="BQ76" s="704"/>
      <c r="BR76" s="704"/>
      <c r="BS76" s="704"/>
      <c r="BT76" s="704"/>
      <c r="BU76" s="704"/>
      <c r="BV76" s="704"/>
      <c r="BW76" s="704"/>
      <c r="BX76" s="704"/>
      <c r="BY76" s="704"/>
      <c r="BZ76" s="704"/>
    </row>
    <row r="77" spans="1:78">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704"/>
      <c r="BQ77" s="704"/>
      <c r="BR77" s="704"/>
      <c r="BS77" s="704"/>
      <c r="BT77" s="704"/>
      <c r="BU77" s="704"/>
      <c r="BV77" s="704"/>
      <c r="BW77" s="704"/>
      <c r="BX77" s="704"/>
      <c r="BY77" s="704"/>
      <c r="BZ77" s="704"/>
    </row>
    <row r="78" spans="1: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t="s">
        <v>1811</v>
      </c>
      <c r="AW78" s="741">
        <f>(VLOOKUP(E19,pft,2)*AW76)</f>
        <v>1916.34580386735</v>
      </c>
      <c r="AX78" s="10"/>
      <c r="AY78" s="10"/>
      <c r="AZ78" s="10"/>
      <c r="BA78" s="10"/>
      <c r="BB78" s="10"/>
      <c r="BC78" s="10"/>
      <c r="BD78" s="10"/>
      <c r="BE78" s="10"/>
      <c r="BF78" s="10"/>
      <c r="BG78" s="10"/>
      <c r="BH78" s="10"/>
      <c r="BI78" s="10"/>
      <c r="BJ78" s="10"/>
      <c r="BK78" s="10"/>
      <c r="BL78" s="10"/>
      <c r="BM78" s="10"/>
      <c r="BN78" s="10"/>
      <c r="BO78" s="10"/>
      <c r="BP78" s="704"/>
      <c r="BQ78" s="704"/>
      <c r="BR78" s="704"/>
      <c r="BS78" s="704"/>
      <c r="BT78" s="704"/>
      <c r="BU78" s="704"/>
      <c r="BV78" s="704"/>
      <c r="BW78" s="704"/>
      <c r="BX78" s="704"/>
      <c r="BY78" s="704"/>
      <c r="BZ78" s="704"/>
    </row>
    <row r="79" spans="1:78">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t="s">
        <v>1812</v>
      </c>
      <c r="AW79" s="741">
        <f>(VLOOKUP(E20,pft,2)*AW76)</f>
        <v>1916.34580386735</v>
      </c>
      <c r="AX79" s="10"/>
      <c r="AY79" s="10"/>
      <c r="AZ79" s="10"/>
      <c r="BA79" s="10"/>
      <c r="BB79" s="10"/>
      <c r="BC79" s="10"/>
      <c r="BD79" s="10"/>
      <c r="BE79" s="10"/>
      <c r="BF79" s="10"/>
      <c r="BG79" s="10"/>
      <c r="BH79" s="10"/>
      <c r="BI79" s="10"/>
      <c r="BJ79" s="10"/>
      <c r="BK79" s="10"/>
      <c r="BL79" s="10"/>
      <c r="BM79" s="10"/>
      <c r="BN79" s="10"/>
      <c r="BO79" s="10"/>
      <c r="BP79" s="704"/>
      <c r="BQ79" s="704"/>
      <c r="BR79" s="704"/>
      <c r="BS79" s="704"/>
      <c r="BT79" s="704"/>
      <c r="BU79" s="704"/>
      <c r="BV79" s="704"/>
      <c r="BW79" s="704"/>
      <c r="BX79" s="704"/>
      <c r="BY79" s="704"/>
      <c r="BZ79" s="704"/>
    </row>
    <row r="80" spans="1:78">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704"/>
      <c r="BQ80" s="704"/>
      <c r="BR80" s="704"/>
      <c r="BS80" s="704"/>
      <c r="BT80" s="704"/>
      <c r="BU80" s="704"/>
      <c r="BV80" s="704"/>
      <c r="BW80" s="704"/>
      <c r="BX80" s="704"/>
      <c r="BY80" s="704"/>
      <c r="BZ80" s="704"/>
    </row>
    <row r="81" spans="1:78">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t="s">
        <v>1813</v>
      </c>
      <c r="AW81" s="10">
        <f>VLOOKUP(E19,VLVS,2)</f>
        <v>8939</v>
      </c>
      <c r="AX81" s="10"/>
      <c r="AY81" s="10"/>
      <c r="AZ81" s="10"/>
      <c r="BA81" s="10"/>
      <c r="BB81" s="10"/>
      <c r="BC81" s="10"/>
      <c r="BD81" s="10"/>
      <c r="BE81" s="10"/>
      <c r="BF81" s="10"/>
      <c r="BG81" s="10"/>
      <c r="BH81" s="10"/>
      <c r="BI81" s="10"/>
      <c r="BJ81" s="10"/>
      <c r="BK81" s="10"/>
      <c r="BL81" s="10"/>
      <c r="BM81" s="10"/>
      <c r="BN81" s="10"/>
      <c r="BO81" s="10"/>
      <c r="BP81" s="704"/>
      <c r="BQ81" s="704"/>
      <c r="BR81" s="704"/>
      <c r="BS81" s="704"/>
      <c r="BT81" s="704"/>
      <c r="BU81" s="704"/>
      <c r="BV81" s="704"/>
      <c r="BW81" s="704"/>
      <c r="BX81" s="704"/>
      <c r="BY81" s="704"/>
      <c r="BZ81" s="704"/>
    </row>
    <row r="82" spans="1:78">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t="s">
        <v>1814</v>
      </c>
      <c r="AW82" s="10">
        <f>VLOOKUP(E20,VLVS,2)</f>
        <v>8939</v>
      </c>
      <c r="AX82" s="10"/>
      <c r="AY82" s="10"/>
      <c r="AZ82" s="10"/>
      <c r="BA82" s="10"/>
      <c r="BB82" s="10"/>
      <c r="BC82" s="10"/>
      <c r="BD82" s="10"/>
      <c r="BE82" s="10"/>
      <c r="BF82" s="10"/>
      <c r="BG82" s="10"/>
      <c r="BH82" s="10"/>
      <c r="BI82" s="10"/>
      <c r="BJ82" s="10"/>
      <c r="BK82" s="10"/>
      <c r="BL82" s="10"/>
      <c r="BM82" s="10"/>
      <c r="BN82" s="10"/>
      <c r="BO82" s="10"/>
      <c r="BP82" s="704"/>
      <c r="BQ82" s="704"/>
      <c r="BR82" s="704"/>
      <c r="BS82" s="704"/>
      <c r="BT82" s="704"/>
      <c r="BU82" s="704"/>
      <c r="BV82" s="704"/>
      <c r="BW82" s="704"/>
      <c r="BX82" s="704"/>
      <c r="BY82" s="704"/>
      <c r="BZ82" s="704"/>
    </row>
    <row r="83" spans="1:78">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704"/>
      <c r="BQ83" s="704"/>
      <c r="BR83" s="704"/>
      <c r="BS83" s="704"/>
      <c r="BT83" s="704"/>
      <c r="BU83" s="704"/>
      <c r="BV83" s="704"/>
      <c r="BW83" s="704"/>
      <c r="BX83" s="704"/>
      <c r="BY83" s="704"/>
      <c r="BZ83" s="704"/>
    </row>
    <row r="84" spans="1:78">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704"/>
      <c r="BQ84" s="704"/>
      <c r="BR84" s="704"/>
      <c r="BS84" s="704"/>
      <c r="BT84" s="704"/>
      <c r="BU84" s="704"/>
      <c r="BV84" s="704"/>
      <c r="BW84" s="704"/>
      <c r="BX84" s="704"/>
      <c r="BY84" s="704"/>
      <c r="BZ84" s="704"/>
    </row>
    <row r="85" spans="1:78">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704"/>
      <c r="BQ85" s="704"/>
      <c r="BR85" s="704"/>
      <c r="BS85" s="704"/>
      <c r="BT85" s="704"/>
      <c r="BU85" s="704"/>
      <c r="BV85" s="704"/>
      <c r="BW85" s="704"/>
      <c r="BX85" s="704"/>
      <c r="BY85" s="704"/>
      <c r="BZ85" s="704"/>
    </row>
    <row r="86" spans="1:78">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704"/>
      <c r="BQ86" s="704"/>
      <c r="BR86" s="704"/>
      <c r="BS86" s="704"/>
      <c r="BT86" s="704"/>
      <c r="BU86" s="704"/>
      <c r="BV86" s="704"/>
      <c r="BW86" s="704"/>
      <c r="BX86" s="704"/>
      <c r="BY86" s="704"/>
      <c r="BZ86" s="704"/>
    </row>
    <row r="87" spans="1:78">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704"/>
      <c r="BQ87" s="704"/>
      <c r="BR87" s="704"/>
      <c r="BS87" s="704"/>
      <c r="BT87" s="704"/>
      <c r="BU87" s="704"/>
      <c r="BV87" s="704"/>
      <c r="BW87" s="704"/>
      <c r="BX87" s="704"/>
      <c r="BY87" s="704"/>
      <c r="BZ87" s="704"/>
    </row>
    <row r="88" spans="1:7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704"/>
      <c r="BQ88" s="704"/>
      <c r="BR88" s="704"/>
      <c r="BS88" s="704"/>
      <c r="BT88" s="704"/>
      <c r="BU88" s="704"/>
      <c r="BV88" s="704"/>
      <c r="BW88" s="704"/>
      <c r="BX88" s="704"/>
      <c r="BY88" s="704"/>
      <c r="BZ88" s="704"/>
    </row>
    <row r="89" spans="1:78">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704"/>
      <c r="BQ89" s="704"/>
      <c r="BR89" s="704"/>
      <c r="BS89" s="704"/>
      <c r="BT89" s="704"/>
      <c r="BU89" s="704"/>
      <c r="BV89" s="704"/>
      <c r="BW89" s="704"/>
      <c r="BX89" s="704"/>
      <c r="BY89" s="704"/>
      <c r="BZ89" s="704"/>
    </row>
    <row r="90" spans="1:78">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704"/>
      <c r="BQ90" s="704"/>
      <c r="BR90" s="704"/>
      <c r="BS90" s="704"/>
      <c r="BT90" s="704"/>
      <c r="BU90" s="704"/>
      <c r="BV90" s="704"/>
      <c r="BW90" s="704"/>
      <c r="BX90" s="704"/>
      <c r="BY90" s="704"/>
      <c r="BZ90" s="704"/>
    </row>
    <row r="91" spans="1:78">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704"/>
      <c r="BQ91" s="704"/>
      <c r="BR91" s="704"/>
      <c r="BS91" s="704"/>
      <c r="BT91" s="704"/>
      <c r="BU91" s="704"/>
      <c r="BV91" s="704"/>
      <c r="BW91" s="704"/>
      <c r="BX91" s="704"/>
      <c r="BY91" s="704"/>
      <c r="BZ91" s="704"/>
    </row>
    <row r="92" spans="1:78">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704"/>
      <c r="BQ92" s="704"/>
      <c r="BR92" s="704"/>
      <c r="BS92" s="704"/>
      <c r="BT92" s="704"/>
      <c r="BU92" s="704"/>
      <c r="BV92" s="704"/>
      <c r="BW92" s="704"/>
      <c r="BX92" s="704"/>
      <c r="BY92" s="704"/>
      <c r="BZ92" s="704"/>
    </row>
    <row r="93" spans="1:78">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704"/>
      <c r="BQ93" s="704"/>
      <c r="BR93" s="704"/>
      <c r="BS93" s="704"/>
      <c r="BT93" s="704"/>
      <c r="BU93" s="704"/>
      <c r="BV93" s="704"/>
      <c r="BW93" s="704"/>
      <c r="BX93" s="704"/>
      <c r="BY93" s="704"/>
      <c r="BZ93" s="704"/>
    </row>
    <row r="94" spans="1:78">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704"/>
      <c r="BQ94" s="704"/>
      <c r="BR94" s="704"/>
      <c r="BS94" s="704"/>
      <c r="BT94" s="704"/>
      <c r="BU94" s="704"/>
      <c r="BV94" s="704"/>
      <c r="BW94" s="704"/>
      <c r="BX94" s="704"/>
      <c r="BY94" s="704"/>
      <c r="BZ94" s="704"/>
    </row>
    <row r="95" spans="1:78">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704"/>
      <c r="BQ95" s="704"/>
      <c r="BR95" s="704"/>
      <c r="BS95" s="704"/>
      <c r="BT95" s="704"/>
      <c r="BU95" s="704"/>
      <c r="BV95" s="704"/>
      <c r="BW95" s="704"/>
      <c r="BX95" s="704"/>
      <c r="BY95" s="704"/>
      <c r="BZ95" s="704"/>
    </row>
    <row r="96" spans="1:78">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704"/>
      <c r="BQ96" s="704"/>
      <c r="BR96" s="704"/>
      <c r="BS96" s="704"/>
      <c r="BT96" s="704"/>
      <c r="BU96" s="704"/>
      <c r="BV96" s="704"/>
      <c r="BW96" s="704"/>
      <c r="BX96" s="704"/>
      <c r="BY96" s="704"/>
      <c r="BZ96" s="704"/>
    </row>
    <row r="97" spans="1:78">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704"/>
      <c r="BQ97" s="704"/>
      <c r="BR97" s="704"/>
      <c r="BS97" s="704"/>
      <c r="BT97" s="704"/>
      <c r="BU97" s="704"/>
      <c r="BV97" s="704"/>
      <c r="BW97" s="704"/>
      <c r="BX97" s="704"/>
      <c r="BY97" s="704"/>
      <c r="BZ97" s="704"/>
    </row>
    <row r="98" spans="1:7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704"/>
      <c r="BQ98" s="704"/>
      <c r="BR98" s="704"/>
      <c r="BS98" s="704"/>
      <c r="BT98" s="704"/>
      <c r="BU98" s="704"/>
      <c r="BV98" s="704"/>
      <c r="BW98" s="704"/>
      <c r="BX98" s="704"/>
      <c r="BY98" s="704"/>
      <c r="BZ98" s="704"/>
    </row>
    <row r="99" spans="1:78">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704"/>
      <c r="BQ99" s="704"/>
      <c r="BR99" s="704"/>
      <c r="BS99" s="704"/>
      <c r="BT99" s="704"/>
      <c r="BU99" s="704"/>
      <c r="BV99" s="704"/>
      <c r="BW99" s="704"/>
      <c r="BX99" s="704"/>
      <c r="BY99" s="704"/>
      <c r="BZ99" s="704"/>
    </row>
    <row r="100" spans="1:78">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704"/>
      <c r="BQ100" s="704"/>
      <c r="BR100" s="704"/>
      <c r="BS100" s="704"/>
      <c r="BT100" s="704"/>
      <c r="BU100" s="704"/>
      <c r="BV100" s="704"/>
      <c r="BW100" s="704"/>
      <c r="BX100" s="704"/>
      <c r="BY100" s="704"/>
      <c r="BZ100" s="704"/>
    </row>
    <row r="101" spans="1:78">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row>
    <row r="102" spans="1:78">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row>
    <row r="103" spans="1:78">
      <c r="A103" s="10"/>
      <c r="B103" s="10"/>
      <c r="C103" s="10"/>
      <c r="D103" s="10"/>
      <c r="E103" s="10"/>
      <c r="F103" s="10"/>
      <c r="G103" s="10"/>
      <c r="H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80" t="s">
        <v>2126</v>
      </c>
    </row>
  </sheetData>
  <mergeCells count="23">
    <mergeCell ref="C23:E23"/>
    <mergeCell ref="AV25:AX25"/>
    <mergeCell ref="AV48:AX48"/>
    <mergeCell ref="AV56:AX56"/>
    <mergeCell ref="AV66:AX66"/>
    <mergeCell ref="C17:D17"/>
    <mergeCell ref="C19:D19"/>
    <mergeCell ref="C20:D20"/>
    <mergeCell ref="AV21:AX21"/>
    <mergeCell ref="C22:E22"/>
    <mergeCell ref="AV22:AX22"/>
    <mergeCell ref="C16:D16"/>
    <mergeCell ref="C2:E3"/>
    <mergeCell ref="C5:D5"/>
    <mergeCell ref="C6:D6"/>
    <mergeCell ref="C7:D7"/>
    <mergeCell ref="C8:D8"/>
    <mergeCell ref="C9:D9"/>
    <mergeCell ref="C10:D10"/>
    <mergeCell ref="C12:D12"/>
    <mergeCell ref="C13:D13"/>
    <mergeCell ref="C14:D14"/>
    <mergeCell ref="C15:D15"/>
  </mergeCells>
  <conditionalFormatting sqref="E14">
    <cfRule type="cellIs" dxfId="2" priority="1" operator="greaterThan">
      <formula>$E$6-$E$9</formula>
    </cfRule>
  </conditionalFormatting>
  <hyperlinks>
    <hyperlink ref="H26" location="'SPACE and PIPE'!K3" display="See &quot;Space and Pipe&quot;" xr:uid="{5BC99A50-84A2-764D-B6FE-9470EDB36C36}"/>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FD0C6-4096-AE48-9A8A-914EEC2E7949}">
  <sheetPr>
    <tabColor rgb="FFFFC000"/>
  </sheetPr>
  <dimension ref="A1:CA103"/>
  <sheetViews>
    <sheetView tabSelected="1" zoomScale="130" zoomScaleNormal="130" workbookViewId="0">
      <selection activeCell="I18" sqref="I18"/>
    </sheetView>
  </sheetViews>
  <sheetFormatPr defaultColWidth="10.796875" defaultRowHeight="15.6"/>
  <cols>
    <col min="1" max="1" width="2.5" customWidth="1"/>
    <col min="2" max="2" width="4.6484375" customWidth="1"/>
    <col min="3" max="3" width="19" customWidth="1"/>
    <col min="4" max="4" width="22.5" customWidth="1"/>
    <col min="5" max="6" width="14.75" customWidth="1"/>
    <col min="7" max="7" width="5.84765625" customWidth="1"/>
    <col min="8" max="8" width="60.34765625" hidden="1" customWidth="1"/>
    <col min="9" max="9" width="19.84765625" customWidth="1"/>
    <col min="10" max="10" width="99.5" customWidth="1"/>
    <col min="11" max="44" width="10.84765625" customWidth="1"/>
    <col min="45" max="45" width="42.1484375" customWidth="1"/>
    <col min="46" max="52" width="10.84765625" customWidth="1"/>
    <col min="53" max="53" width="38" customWidth="1"/>
    <col min="54" max="54" width="42.6484375" customWidth="1"/>
    <col min="55" max="55" width="10.84765625" customWidth="1"/>
  </cols>
  <sheetData>
    <row r="1" spans="1:79" ht="20.05" customHeight="1" thickBot="1">
      <c r="A1" s="1028"/>
      <c r="B1" s="1029"/>
      <c r="C1" s="1029"/>
      <c r="D1" s="1029"/>
      <c r="E1" s="1029"/>
      <c r="F1" s="1441"/>
      <c r="G1" s="704"/>
      <c r="H1" s="1029"/>
      <c r="I1" s="1030"/>
      <c r="J1" s="723"/>
      <c r="K1" s="723"/>
      <c r="L1" s="723"/>
      <c r="M1" s="723"/>
      <c r="N1" s="723"/>
      <c r="O1" s="723"/>
      <c r="P1" s="723"/>
      <c r="Q1" s="723"/>
      <c r="R1" s="723"/>
      <c r="S1" s="723"/>
      <c r="T1" s="723"/>
      <c r="U1" s="723"/>
      <c r="V1" s="723"/>
      <c r="W1" s="723"/>
      <c r="X1" s="723"/>
      <c r="Y1" s="723"/>
      <c r="Z1" s="723"/>
      <c r="AA1" s="723"/>
      <c r="AB1" s="723"/>
      <c r="AC1" s="723"/>
      <c r="AD1" s="723"/>
      <c r="AE1" s="723"/>
      <c r="AF1" s="723"/>
      <c r="AG1" s="723"/>
      <c r="AH1" s="723"/>
      <c r="AI1" s="723"/>
      <c r="AJ1" s="723"/>
      <c r="AK1" s="723"/>
      <c r="AL1" s="723"/>
      <c r="AM1" s="723"/>
      <c r="AN1" s="723"/>
      <c r="AO1" s="723"/>
      <c r="AP1" s="723"/>
      <c r="AQ1" s="723"/>
      <c r="AR1" s="723"/>
      <c r="AS1" s="723"/>
      <c r="AT1" s="723"/>
      <c r="AU1" s="723"/>
      <c r="AV1" s="723"/>
      <c r="AW1" s="723"/>
      <c r="AX1" s="723"/>
      <c r="AY1" s="723"/>
      <c r="AZ1" s="723"/>
      <c r="BA1" s="723" t="b">
        <f>ISBLANK(E5)</f>
        <v>0</v>
      </c>
      <c r="BB1" s="723"/>
      <c r="BC1" s="723"/>
      <c r="BD1" s="723"/>
      <c r="BE1" s="723"/>
      <c r="BF1" s="10"/>
      <c r="BG1" s="10"/>
      <c r="BH1" s="10"/>
      <c r="BI1" s="10"/>
      <c r="BJ1" s="10"/>
      <c r="BK1" s="10"/>
      <c r="BL1" s="10"/>
      <c r="BM1" s="10"/>
      <c r="BN1" s="10"/>
      <c r="BO1" s="10"/>
      <c r="BP1" s="10"/>
      <c r="BQ1" s="704"/>
      <c r="BR1" s="704"/>
      <c r="BS1" s="704"/>
      <c r="BT1" s="704"/>
      <c r="BU1" s="704"/>
      <c r="BV1" s="704"/>
      <c r="BW1" s="704"/>
      <c r="BX1" s="704"/>
      <c r="BY1" s="704"/>
      <c r="BZ1" s="704"/>
      <c r="CA1" s="704"/>
    </row>
    <row r="2" spans="1:79" ht="16" customHeight="1">
      <c r="A2" s="1031"/>
      <c r="B2" s="704"/>
      <c r="C2" s="1278" t="s">
        <v>2127</v>
      </c>
      <c r="D2" s="1279"/>
      <c r="E2" s="1280"/>
      <c r="F2" s="1442"/>
      <c r="G2" s="1032"/>
      <c r="H2" s="704"/>
      <c r="I2" s="1033"/>
      <c r="J2" s="723"/>
      <c r="K2" s="723"/>
      <c r="L2" s="723"/>
      <c r="M2" s="723"/>
      <c r="N2" s="723"/>
      <c r="O2" s="723"/>
      <c r="P2" s="723"/>
      <c r="Q2" s="723"/>
      <c r="R2" s="723"/>
      <c r="S2" s="723"/>
      <c r="T2" s="723"/>
      <c r="U2" s="723"/>
      <c r="V2" s="723"/>
      <c r="W2" s="723"/>
      <c r="X2" s="723"/>
      <c r="Y2" s="723"/>
      <c r="Z2" s="723"/>
      <c r="AA2" s="723"/>
      <c r="AB2" s="723"/>
      <c r="AC2" s="723"/>
      <c r="AD2" s="723"/>
      <c r="AE2" s="723"/>
      <c r="AF2" s="723"/>
      <c r="AG2" s="723"/>
      <c r="AH2" s="723"/>
      <c r="AI2" s="723"/>
      <c r="AJ2" s="723"/>
      <c r="AK2" s="723"/>
      <c r="AL2" s="723"/>
      <c r="AM2" s="723"/>
      <c r="AN2" s="723"/>
      <c r="AO2" s="723"/>
      <c r="AP2" s="723"/>
      <c r="AQ2" s="723"/>
      <c r="AR2" s="723"/>
      <c r="AS2" s="723"/>
      <c r="AT2" s="723"/>
      <c r="AU2" s="723"/>
      <c r="AV2" s="723"/>
      <c r="AW2" s="723"/>
      <c r="AX2" s="723"/>
      <c r="AY2" s="723"/>
      <c r="AZ2" s="723"/>
      <c r="BA2" s="723"/>
      <c r="BB2" s="723"/>
      <c r="BC2" s="723"/>
      <c r="BD2" s="723"/>
      <c r="BE2" s="723"/>
      <c r="BF2" s="10"/>
      <c r="BG2" s="10"/>
      <c r="BH2" s="10"/>
      <c r="BI2" s="10"/>
      <c r="BJ2" s="10"/>
      <c r="BK2" s="10"/>
      <c r="BL2" s="10"/>
      <c r="BM2" s="10"/>
      <c r="BN2" s="10"/>
      <c r="BO2" s="10"/>
      <c r="BP2" s="10"/>
      <c r="BQ2" s="704"/>
      <c r="BR2" s="704"/>
      <c r="BS2" s="704"/>
      <c r="BT2" s="704"/>
      <c r="BU2" s="704"/>
      <c r="BV2" s="704"/>
      <c r="BW2" s="704"/>
      <c r="BX2" s="704"/>
      <c r="BY2" s="704"/>
      <c r="BZ2" s="704"/>
      <c r="CA2" s="704"/>
    </row>
    <row r="3" spans="1:79" ht="17.05" customHeight="1" thickBot="1">
      <c r="A3" s="1031"/>
      <c r="B3" s="704"/>
      <c r="C3" s="1281"/>
      <c r="D3" s="1282"/>
      <c r="E3" s="1283"/>
      <c r="F3" s="1442"/>
      <c r="G3" s="1032"/>
      <c r="H3" s="704"/>
      <c r="I3" s="1033"/>
      <c r="J3" s="723"/>
      <c r="K3" s="723"/>
      <c r="L3" s="723"/>
      <c r="M3" s="723"/>
      <c r="N3" s="723"/>
      <c r="O3" s="723"/>
      <c r="P3" s="723"/>
      <c r="Q3" s="723"/>
      <c r="R3" s="723"/>
      <c r="S3" s="723"/>
      <c r="T3" s="723"/>
      <c r="U3" s="723"/>
      <c r="V3" s="723"/>
      <c r="W3" s="723"/>
      <c r="X3" s="723"/>
      <c r="Y3" s="723"/>
      <c r="Z3" s="723"/>
      <c r="AA3" s="723"/>
      <c r="AB3" s="723"/>
      <c r="AC3" s="723"/>
      <c r="AD3" s="723"/>
      <c r="AE3" s="723"/>
      <c r="AF3" s="723"/>
      <c r="AG3" s="723"/>
      <c r="AH3" s="723"/>
      <c r="AI3" s="723"/>
      <c r="AJ3" s="723"/>
      <c r="AK3" s="723"/>
      <c r="AL3" s="723"/>
      <c r="AM3" s="723"/>
      <c r="AN3" s="723"/>
      <c r="AO3" s="723"/>
      <c r="AP3" s="723"/>
      <c r="AQ3" s="723"/>
      <c r="AR3" s="723"/>
      <c r="AS3" s="723"/>
      <c r="AT3" s="723"/>
      <c r="AU3" s="723"/>
      <c r="AV3" s="723" t="s">
        <v>1820</v>
      </c>
      <c r="AW3" s="723"/>
      <c r="AX3" s="723"/>
      <c r="AY3" s="723"/>
      <c r="AZ3" s="723"/>
      <c r="BA3" s="723"/>
      <c r="BB3" s="723" t="s">
        <v>1792</v>
      </c>
      <c r="BC3" s="723"/>
      <c r="BD3" s="723"/>
      <c r="BE3" s="723"/>
      <c r="BF3" s="10"/>
      <c r="BG3" s="10"/>
      <c r="BH3" s="10"/>
      <c r="BI3" s="10"/>
      <c r="BJ3" s="10"/>
      <c r="BK3" s="10"/>
      <c r="BL3" s="10"/>
      <c r="BM3" s="10"/>
      <c r="BN3" s="10"/>
      <c r="BO3" s="10"/>
      <c r="BP3" s="10"/>
      <c r="BQ3" s="704"/>
      <c r="BR3" s="704"/>
      <c r="BS3" s="704"/>
      <c r="BT3" s="704"/>
      <c r="BU3" s="704"/>
      <c r="BV3" s="704"/>
      <c r="BW3" s="704"/>
      <c r="BX3" s="704"/>
      <c r="BY3" s="704"/>
      <c r="BZ3" s="704"/>
      <c r="CA3" s="704"/>
    </row>
    <row r="4" spans="1:79" ht="7" customHeight="1" thickBot="1">
      <c r="A4" s="1031"/>
      <c r="B4" s="704"/>
      <c r="C4" s="704"/>
      <c r="D4" s="704"/>
      <c r="E4" s="704"/>
      <c r="F4" s="704"/>
      <c r="G4" s="704"/>
      <c r="H4" s="704" t="s">
        <v>57</v>
      </c>
      <c r="I4" s="1033"/>
      <c r="J4" s="723"/>
      <c r="K4" s="723"/>
      <c r="L4" s="723"/>
      <c r="M4" s="723"/>
      <c r="N4" s="723"/>
      <c r="O4" s="723"/>
      <c r="P4" s="723"/>
      <c r="Q4" s="723"/>
      <c r="R4" s="723"/>
      <c r="S4" s="723"/>
      <c r="T4" s="723"/>
      <c r="U4" s="723"/>
      <c r="V4" s="723"/>
      <c r="W4" s="723"/>
      <c r="X4" s="723"/>
      <c r="Y4" s="723"/>
      <c r="Z4" s="723"/>
      <c r="AA4" s="723"/>
      <c r="AB4" s="723"/>
      <c r="AC4" s="723"/>
      <c r="AD4" s="723"/>
      <c r="AE4" s="723"/>
      <c r="AF4" s="723"/>
      <c r="AG4" s="723"/>
      <c r="AH4" s="723"/>
      <c r="AI4" s="723"/>
      <c r="AJ4" s="723"/>
      <c r="AK4" s="723"/>
      <c r="AL4" s="723"/>
      <c r="AM4" s="723"/>
      <c r="AN4" s="723"/>
      <c r="AO4" s="723"/>
      <c r="AP4" s="723"/>
      <c r="AQ4" s="723"/>
      <c r="AR4" s="723"/>
      <c r="AS4" s="723"/>
      <c r="AT4" s="723"/>
      <c r="AU4" s="723"/>
      <c r="AV4" s="723"/>
      <c r="AW4" s="731" t="s">
        <v>1784</v>
      </c>
      <c r="AX4" s="732" t="s">
        <v>1785</v>
      </c>
      <c r="AY4" s="730"/>
      <c r="AZ4" s="723"/>
      <c r="BA4" s="723" t="str">
        <f>IF($E$5&lt;2,$BB4,$BA5)</f>
        <v>Typical Flow Range is 700 to 2000 gpm</v>
      </c>
      <c r="BB4" s="723" t="s">
        <v>1793</v>
      </c>
      <c r="BC4" s="723"/>
      <c r="BD4" s="723"/>
      <c r="BE4" s="723"/>
      <c r="BF4" s="10"/>
      <c r="BG4" s="10"/>
      <c r="BH4" s="10"/>
      <c r="BI4" s="10"/>
      <c r="BJ4" s="10"/>
      <c r="BK4" s="10"/>
      <c r="BL4" s="10"/>
      <c r="BM4" s="10"/>
      <c r="BN4" s="10"/>
      <c r="BO4" s="10"/>
      <c r="BP4" s="10"/>
      <c r="BQ4" s="704"/>
      <c r="BR4" s="704"/>
      <c r="BS4" s="704"/>
      <c r="BT4" s="704"/>
      <c r="BU4" s="704"/>
      <c r="BV4" s="704"/>
      <c r="BW4" s="704"/>
      <c r="BX4" s="704"/>
      <c r="BY4" s="704"/>
      <c r="BZ4" s="704"/>
      <c r="CA4" s="704"/>
    </row>
    <row r="5" spans="1:79" ht="15.9">
      <c r="A5" s="1031"/>
      <c r="B5" s="704"/>
      <c r="C5" s="1284" t="s">
        <v>1827</v>
      </c>
      <c r="D5" s="1285"/>
      <c r="E5" s="1023">
        <v>3</v>
      </c>
      <c r="F5" s="1443" t="s">
        <v>506</v>
      </c>
      <c r="G5" s="1244" t="s">
        <v>1061</v>
      </c>
      <c r="H5" s="1240" t="s">
        <v>1815</v>
      </c>
      <c r="I5" s="1033" t="s">
        <v>2343</v>
      </c>
      <c r="J5" s="723"/>
      <c r="K5" s="723"/>
      <c r="L5" s="723"/>
      <c r="M5" s="723"/>
      <c r="N5" s="723"/>
      <c r="O5" s="723"/>
      <c r="P5" s="723"/>
      <c r="Q5" s="723"/>
      <c r="R5" s="723"/>
      <c r="S5" s="723"/>
      <c r="T5" s="723"/>
      <c r="U5" s="723"/>
      <c r="V5" s="723"/>
      <c r="W5" s="723"/>
      <c r="X5" s="723"/>
      <c r="Y5" s="723"/>
      <c r="Z5" s="723"/>
      <c r="AA5" s="723"/>
      <c r="AB5" s="723"/>
      <c r="AC5" s="723"/>
      <c r="AD5" s="723"/>
      <c r="AE5" s="723"/>
      <c r="AF5" s="723"/>
      <c r="AG5" s="723"/>
      <c r="AH5" s="723"/>
      <c r="AI5" s="723"/>
      <c r="AJ5" s="723"/>
      <c r="AK5" s="723"/>
      <c r="AL5" s="723"/>
      <c r="AM5" s="723"/>
      <c r="AN5" s="723"/>
      <c r="AO5" s="723"/>
      <c r="AP5" s="723"/>
      <c r="AQ5" s="723"/>
      <c r="AR5" s="723"/>
      <c r="AS5" s="723"/>
      <c r="AT5" s="723"/>
      <c r="AU5" s="723"/>
      <c r="AV5" s="723"/>
      <c r="AW5" s="724">
        <v>275</v>
      </c>
      <c r="AX5" s="723">
        <v>4</v>
      </c>
      <c r="AY5" s="726">
        <v>6</v>
      </c>
      <c r="AZ5" s="723"/>
      <c r="BA5" s="723" t="str">
        <f>IF($E$5&lt;3,$BB5,$BA6)</f>
        <v>Typical Flow Range is 700 to 2000 gpm</v>
      </c>
      <c r="BB5" s="723" t="s">
        <v>1794</v>
      </c>
      <c r="BC5" s="723"/>
      <c r="BD5" s="723"/>
      <c r="BE5" s="723"/>
      <c r="BF5" s="10"/>
      <c r="BG5" s="10"/>
      <c r="BH5" s="10"/>
      <c r="BI5" s="10"/>
      <c r="BJ5" s="10"/>
      <c r="BK5" s="10"/>
      <c r="BL5" s="10"/>
      <c r="BM5" s="10"/>
      <c r="BN5" s="10"/>
      <c r="BO5" s="10"/>
      <c r="BP5" s="10"/>
      <c r="BQ5" s="704"/>
      <c r="BR5" s="704"/>
      <c r="BS5" s="704"/>
      <c r="BT5" s="704"/>
      <c r="BU5" s="704"/>
      <c r="BV5" s="704"/>
      <c r="BW5" s="704"/>
      <c r="BX5" s="704"/>
      <c r="BY5" s="704"/>
      <c r="BZ5" s="704"/>
      <c r="CA5" s="704"/>
    </row>
    <row r="6" spans="1:79" ht="15.9">
      <c r="A6" s="1031"/>
      <c r="B6" s="704"/>
      <c r="C6" s="1286" t="s">
        <v>2048</v>
      </c>
      <c r="D6" s="1287"/>
      <c r="E6" s="1024">
        <v>30</v>
      </c>
      <c r="F6" s="1444" t="s">
        <v>507</v>
      </c>
      <c r="G6" s="1244" t="s">
        <v>544</v>
      </c>
      <c r="H6" s="1240" t="s">
        <v>2047</v>
      </c>
      <c r="I6" s="1033" t="s">
        <v>2344</v>
      </c>
      <c r="J6" s="723"/>
      <c r="K6" s="723"/>
      <c r="L6" s="723"/>
      <c r="M6" s="723"/>
      <c r="N6" s="723"/>
      <c r="O6" s="723"/>
      <c r="P6" s="723"/>
      <c r="Q6" s="723"/>
      <c r="R6" s="723"/>
      <c r="S6" s="723"/>
      <c r="T6" s="723"/>
      <c r="U6" s="723"/>
      <c r="V6" s="723"/>
      <c r="W6" s="723"/>
      <c r="X6" s="723"/>
      <c r="Y6" s="723"/>
      <c r="Z6" s="723"/>
      <c r="AA6" s="723"/>
      <c r="AB6" s="723"/>
      <c r="AC6" s="723"/>
      <c r="AD6" s="723"/>
      <c r="AE6" s="723"/>
      <c r="AF6" s="723"/>
      <c r="AG6" s="723"/>
      <c r="AH6" s="723"/>
      <c r="AI6" s="723"/>
      <c r="AJ6" s="723"/>
      <c r="AK6" s="723"/>
      <c r="AL6" s="723"/>
      <c r="AM6" s="723"/>
      <c r="AN6" s="723"/>
      <c r="AO6" s="723"/>
      <c r="AP6" s="723"/>
      <c r="AQ6" s="723"/>
      <c r="AR6" s="723"/>
      <c r="AS6" s="723"/>
      <c r="AT6" s="723"/>
      <c r="AU6" s="723"/>
      <c r="AV6" s="723"/>
      <c r="AW6" s="724">
        <v>600</v>
      </c>
      <c r="AX6" s="723">
        <v>6</v>
      </c>
      <c r="AY6" s="726">
        <v>8</v>
      </c>
      <c r="AZ6" s="723"/>
      <c r="BA6" s="723" t="str">
        <f>IF($E$5&lt;4,$BB6,$BA7)</f>
        <v>Typical Flow Range is 700 to 2000 gpm</v>
      </c>
      <c r="BB6" s="723" t="s">
        <v>1795</v>
      </c>
      <c r="BC6" s="723"/>
      <c r="BD6" s="723"/>
      <c r="BE6" s="723"/>
      <c r="BF6" s="10"/>
      <c r="BG6" s="10"/>
      <c r="BH6" s="10"/>
      <c r="BI6" s="10"/>
      <c r="BJ6" s="10"/>
      <c r="BK6" s="10"/>
      <c r="BL6" s="10"/>
      <c r="BM6" s="10"/>
      <c r="BN6" s="10"/>
      <c r="BO6" s="10"/>
      <c r="BP6" s="10"/>
      <c r="BQ6" s="704"/>
      <c r="BR6" s="704"/>
      <c r="BS6" s="704"/>
      <c r="BT6" s="704"/>
      <c r="BU6" s="704"/>
      <c r="BV6" s="704"/>
      <c r="BW6" s="704"/>
      <c r="BX6" s="704"/>
      <c r="BY6" s="704"/>
      <c r="BZ6" s="704"/>
      <c r="CA6" s="704"/>
    </row>
    <row r="7" spans="1:79" ht="17.7">
      <c r="A7" s="1031"/>
      <c r="B7" s="704"/>
      <c r="C7" s="1286" t="s">
        <v>1828</v>
      </c>
      <c r="D7" s="1287"/>
      <c r="E7" s="1041">
        <v>4163.5</v>
      </c>
      <c r="F7" s="1445"/>
      <c r="G7" s="1244" t="s">
        <v>2341</v>
      </c>
      <c r="H7" s="1240" t="s">
        <v>2340</v>
      </c>
      <c r="I7" s="1033"/>
      <c r="J7" s="723"/>
      <c r="K7" s="723"/>
      <c r="L7" s="723" t="s">
        <v>57</v>
      </c>
      <c r="M7" s="723"/>
      <c r="N7" s="723"/>
      <c r="O7" s="723"/>
      <c r="P7" s="723"/>
      <c r="Q7" s="723"/>
      <c r="R7" s="723"/>
      <c r="S7" s="723"/>
      <c r="T7" s="723"/>
      <c r="U7" s="723"/>
      <c r="V7" s="723"/>
      <c r="W7" s="723"/>
      <c r="X7" s="723"/>
      <c r="Y7" s="723"/>
      <c r="Z7" s="723"/>
      <c r="AA7" s="723"/>
      <c r="AB7" s="723"/>
      <c r="AC7" s="723"/>
      <c r="AD7" s="723"/>
      <c r="AE7" s="723"/>
      <c r="AF7" s="723"/>
      <c r="AG7" s="723"/>
      <c r="AH7" s="723"/>
      <c r="AI7" s="723"/>
      <c r="AJ7" s="723"/>
      <c r="AK7" s="723"/>
      <c r="AL7" s="723"/>
      <c r="AM7" s="723"/>
      <c r="AN7" s="723"/>
      <c r="AO7" s="723"/>
      <c r="AP7" s="723"/>
      <c r="AQ7" s="723"/>
      <c r="AR7" s="723"/>
      <c r="AS7" s="723"/>
      <c r="AT7" s="723"/>
      <c r="AU7" s="723"/>
      <c r="AV7" s="723"/>
      <c r="AW7" s="724">
        <v>1100</v>
      </c>
      <c r="AX7" s="723">
        <v>8</v>
      </c>
      <c r="AY7" s="726">
        <v>10</v>
      </c>
      <c r="AZ7" s="723"/>
      <c r="BA7" s="723" t="str">
        <f>IF($E$538,$BB7,$BA8)</f>
        <v>Typical Flow Range is 1150 to 3300 gpm</v>
      </c>
      <c r="BB7" s="723" t="s">
        <v>1796</v>
      </c>
      <c r="BC7" s="723"/>
      <c r="BD7" s="723"/>
      <c r="BE7" s="723"/>
      <c r="BF7" s="10"/>
      <c r="BG7" s="10"/>
      <c r="BH7" s="10"/>
      <c r="BI7" s="10"/>
      <c r="BJ7" s="10"/>
      <c r="BK7" s="10"/>
      <c r="BL7" s="10"/>
      <c r="BM7" s="10"/>
      <c r="BN7" s="10"/>
      <c r="BO7" s="10"/>
      <c r="BP7" s="10"/>
      <c r="BQ7" s="704"/>
      <c r="BR7" s="704"/>
      <c r="BS7" s="704"/>
      <c r="BT7" s="704"/>
      <c r="BU7" s="704"/>
      <c r="BV7" s="704"/>
      <c r="BW7" s="704"/>
      <c r="BX7" s="704"/>
      <c r="BY7" s="704"/>
      <c r="BZ7" s="704"/>
      <c r="CA7" s="704"/>
    </row>
    <row r="8" spans="1:79" ht="17.7">
      <c r="A8" s="1031"/>
      <c r="B8" s="704"/>
      <c r="C8" s="1286" t="s">
        <v>1773</v>
      </c>
      <c r="D8" s="1287"/>
      <c r="E8" s="1041">
        <v>0.95</v>
      </c>
      <c r="F8" s="1446"/>
      <c r="G8" s="1244"/>
      <c r="H8" s="1240" t="s">
        <v>2331</v>
      </c>
      <c r="I8" s="1033" t="s">
        <v>2345</v>
      </c>
      <c r="J8" s="723"/>
      <c r="K8" s="723"/>
      <c r="L8" s="723"/>
      <c r="M8" s="723"/>
      <c r="N8" s="723"/>
      <c r="O8" s="723"/>
      <c r="P8" s="723"/>
      <c r="Q8" s="723"/>
      <c r="R8" s="723"/>
      <c r="S8" s="723"/>
      <c r="T8" s="723"/>
      <c r="U8" s="723"/>
      <c r="V8" s="723"/>
      <c r="W8" s="723"/>
      <c r="X8" s="723"/>
      <c r="Y8" s="723"/>
      <c r="Z8" s="723"/>
      <c r="AA8" s="723"/>
      <c r="AB8" s="723"/>
      <c r="AC8" s="723"/>
      <c r="AD8" s="723"/>
      <c r="AE8" s="723"/>
      <c r="AF8" s="723"/>
      <c r="AG8" s="723"/>
      <c r="AH8" s="723"/>
      <c r="AI8" s="723"/>
      <c r="AJ8" s="723"/>
      <c r="AK8" s="723"/>
      <c r="AL8" s="723"/>
      <c r="AM8" s="723"/>
      <c r="AN8" s="723"/>
      <c r="AO8" s="723"/>
      <c r="AP8" s="723"/>
      <c r="AQ8" s="723"/>
      <c r="AR8" s="723"/>
      <c r="AS8" s="723"/>
      <c r="AT8" s="723"/>
      <c r="AU8" s="723"/>
      <c r="AV8" s="723"/>
      <c r="AW8" s="724">
        <v>1700</v>
      </c>
      <c r="AX8" s="723">
        <v>10</v>
      </c>
      <c r="AY8" s="726">
        <v>12</v>
      </c>
      <c r="AZ8" s="723"/>
      <c r="BA8" s="723" t="str">
        <f>IF($E$5&lt;26,$BB8,$BA9)</f>
        <v>Typical Flow Range is 1150 to 3300 gpm</v>
      </c>
      <c r="BB8" s="723" t="s">
        <v>1797</v>
      </c>
      <c r="BC8" s="723"/>
      <c r="BD8" s="723"/>
      <c r="BE8" s="723"/>
      <c r="BF8" s="10"/>
      <c r="BG8" s="10"/>
      <c r="BH8" s="10"/>
      <c r="BI8" s="10"/>
      <c r="BJ8" s="10"/>
      <c r="BK8" s="10"/>
      <c r="BL8" s="10"/>
      <c r="BM8" s="10"/>
      <c r="BN8" s="10"/>
      <c r="BO8" s="10"/>
      <c r="BP8" s="10"/>
      <c r="BQ8" s="704"/>
      <c r="BR8" s="704"/>
      <c r="BS8" s="704"/>
      <c r="BT8" s="704"/>
      <c r="BU8" s="704"/>
      <c r="BV8" s="704"/>
      <c r="BW8" s="704"/>
      <c r="BX8" s="704"/>
      <c r="BY8" s="704"/>
      <c r="BZ8" s="704"/>
      <c r="CA8" s="704"/>
    </row>
    <row r="9" spans="1:79" ht="15.9">
      <c r="A9" s="1031"/>
      <c r="B9" s="704"/>
      <c r="C9" s="1286" t="s">
        <v>1774</v>
      </c>
      <c r="D9" s="1287"/>
      <c r="E9" s="1024">
        <v>3</v>
      </c>
      <c r="F9" s="1444" t="s">
        <v>613</v>
      </c>
      <c r="G9" s="1244" t="s">
        <v>544</v>
      </c>
      <c r="H9" s="1240" t="s">
        <v>1831</v>
      </c>
      <c r="I9" s="1033" t="s">
        <v>2346</v>
      </c>
      <c r="J9" s="723"/>
      <c r="K9" s="723"/>
      <c r="L9" s="723"/>
      <c r="M9" s="723"/>
      <c r="N9" s="723"/>
      <c r="O9" s="723"/>
      <c r="P9" s="723"/>
      <c r="Q9" s="723"/>
      <c r="R9" s="723"/>
      <c r="S9" s="723"/>
      <c r="T9" s="723"/>
      <c r="U9" s="723"/>
      <c r="V9" s="723"/>
      <c r="W9" s="723"/>
      <c r="X9" s="723"/>
      <c r="Y9" s="723"/>
      <c r="Z9" s="723"/>
      <c r="AA9" s="723"/>
      <c r="AB9" s="723"/>
      <c r="AC9" s="723"/>
      <c r="AD9" s="723"/>
      <c r="AE9" s="723"/>
      <c r="AF9" s="723"/>
      <c r="AG9" s="723"/>
      <c r="AH9" s="723"/>
      <c r="AI9" s="723"/>
      <c r="AJ9" s="723"/>
      <c r="AK9" s="723"/>
      <c r="AL9" s="723"/>
      <c r="AM9" s="723"/>
      <c r="AN9" s="723"/>
      <c r="AO9" s="723"/>
      <c r="AP9" s="723"/>
      <c r="AQ9" s="723"/>
      <c r="AR9" s="723"/>
      <c r="AS9" s="723"/>
      <c r="AT9" s="723"/>
      <c r="AU9" s="723"/>
      <c r="AV9" s="723"/>
      <c r="AW9" s="724">
        <v>2400</v>
      </c>
      <c r="AX9" s="723">
        <v>12</v>
      </c>
      <c r="AY9" s="726">
        <v>14</v>
      </c>
      <c r="AZ9" s="723"/>
      <c r="BA9" s="723">
        <f>IF($E$5&lt;2,$BB9,$BA10)</f>
        <v>0</v>
      </c>
      <c r="BB9" s="723"/>
      <c r="BC9" s="723"/>
      <c r="BD9" s="723"/>
      <c r="BE9" s="723"/>
      <c r="BF9" s="10"/>
      <c r="BG9" s="10"/>
      <c r="BH9" s="10"/>
      <c r="BI9" s="10"/>
      <c r="BJ9" s="10"/>
      <c r="BK9" s="10"/>
      <c r="BL9" s="10"/>
      <c r="BM9" s="10"/>
      <c r="BN9" s="10"/>
      <c r="BO9" s="10"/>
      <c r="BP9" s="10"/>
      <c r="BQ9" s="704"/>
      <c r="BR9" s="704"/>
      <c r="BS9" s="704"/>
      <c r="BT9" s="704"/>
      <c r="BU9" s="704"/>
      <c r="BV9" s="704"/>
      <c r="BW9" s="704"/>
      <c r="BX9" s="704"/>
      <c r="BY9" s="704"/>
      <c r="BZ9" s="704"/>
      <c r="CA9" s="704"/>
    </row>
    <row r="10" spans="1:79" ht="18" thickBot="1">
      <c r="A10" s="1031"/>
      <c r="B10" s="704"/>
      <c r="C10" s="1288" t="s">
        <v>1829</v>
      </c>
      <c r="D10" s="1289"/>
      <c r="E10" s="1041">
        <v>2555</v>
      </c>
      <c r="F10" s="1446"/>
      <c r="G10" s="1244" t="s">
        <v>2341</v>
      </c>
      <c r="H10" s="1240" t="s">
        <v>2340</v>
      </c>
      <c r="I10" s="1033" t="s">
        <v>2347</v>
      </c>
      <c r="J10" s="723"/>
      <c r="K10" s="723"/>
      <c r="L10" s="723"/>
      <c r="M10" s="723"/>
      <c r="N10" s="723"/>
      <c r="O10" s="723"/>
      <c r="P10" s="723"/>
      <c r="Q10" s="723"/>
      <c r="R10" s="723"/>
      <c r="S10" s="723"/>
      <c r="T10" s="723"/>
      <c r="U10" s="723"/>
      <c r="V10" s="723"/>
      <c r="W10" s="723"/>
      <c r="X10" s="723"/>
      <c r="Y10" s="723"/>
      <c r="Z10" s="723"/>
      <c r="AA10" s="723"/>
      <c r="AB10" s="723"/>
      <c r="AC10" s="723"/>
      <c r="AD10" s="723"/>
      <c r="AE10" s="723"/>
      <c r="AF10" s="723"/>
      <c r="AG10" s="723"/>
      <c r="AH10" s="723"/>
      <c r="AI10" s="723"/>
      <c r="AJ10" s="723"/>
      <c r="AK10" s="723"/>
      <c r="AL10" s="723"/>
      <c r="AM10" s="723"/>
      <c r="AN10" s="723"/>
      <c r="AO10" s="723"/>
      <c r="AP10" s="723"/>
      <c r="AQ10" s="723"/>
      <c r="AR10" s="723"/>
      <c r="AS10" s="723"/>
      <c r="AT10" s="723"/>
      <c r="AU10" s="723"/>
      <c r="AV10" s="723"/>
      <c r="AW10" s="724">
        <v>3300</v>
      </c>
      <c r="AX10" s="723">
        <v>14</v>
      </c>
      <c r="AY10" s="726">
        <v>16</v>
      </c>
      <c r="AZ10" s="723"/>
      <c r="BA10" s="723"/>
      <c r="BB10" s="723"/>
      <c r="BC10" s="723"/>
      <c r="BD10" s="723"/>
      <c r="BE10" s="723"/>
      <c r="BF10" s="10"/>
      <c r="BG10" s="10"/>
      <c r="BH10" s="10"/>
      <c r="BI10" s="10"/>
      <c r="BJ10" s="10"/>
      <c r="BK10" s="10"/>
      <c r="BL10" s="10"/>
      <c r="BM10" s="10"/>
      <c r="BN10" s="10"/>
      <c r="BO10" s="10"/>
      <c r="BP10" s="10"/>
      <c r="BQ10" s="704"/>
      <c r="BR10" s="704"/>
      <c r="BS10" s="704"/>
      <c r="BT10" s="704"/>
      <c r="BU10" s="704"/>
      <c r="BV10" s="704"/>
      <c r="BW10" s="704"/>
      <c r="BX10" s="704"/>
      <c r="BY10" s="704"/>
      <c r="BZ10" s="704"/>
      <c r="CA10" s="704"/>
    </row>
    <row r="11" spans="1:79" ht="8.0500000000000007" customHeight="1" thickBot="1">
      <c r="A11" s="1031"/>
      <c r="B11" s="704"/>
      <c r="C11" s="1035"/>
      <c r="D11" s="1035"/>
      <c r="E11" s="1036" t="s">
        <v>1817</v>
      </c>
      <c r="F11" s="1036"/>
      <c r="G11" s="704"/>
      <c r="H11" s="1240"/>
      <c r="I11" s="1033"/>
      <c r="J11" s="723"/>
      <c r="K11" s="723"/>
      <c r="L11" s="723"/>
      <c r="M11" s="723"/>
      <c r="N11" s="723"/>
      <c r="O11" s="723"/>
      <c r="P11" s="723"/>
      <c r="Q11" s="723"/>
      <c r="R11" s="723"/>
      <c r="S11" s="723"/>
      <c r="T11" s="723"/>
      <c r="U11" s="723"/>
      <c r="V11" s="723"/>
      <c r="W11" s="723"/>
      <c r="X11" s="723"/>
      <c r="Y11" s="723"/>
      <c r="Z11" s="723"/>
      <c r="AA11" s="723"/>
      <c r="AB11" s="723"/>
      <c r="AC11" s="723"/>
      <c r="AD11" s="723"/>
      <c r="AE11" s="723"/>
      <c r="AF11" s="723"/>
      <c r="AG11" s="723"/>
      <c r="AH11" s="723"/>
      <c r="AI11" s="723"/>
      <c r="AJ11" s="723"/>
      <c r="AK11" s="723"/>
      <c r="AL11" s="723"/>
      <c r="AM11" s="723"/>
      <c r="AN11" s="723"/>
      <c r="AO11" s="723"/>
      <c r="AP11" s="723"/>
      <c r="AQ11" s="723"/>
      <c r="AR11" s="723"/>
      <c r="AS11" s="723"/>
      <c r="AT11" s="723"/>
      <c r="AU11" s="723"/>
      <c r="AV11" s="723"/>
      <c r="AW11" s="724">
        <v>4300</v>
      </c>
      <c r="AX11" s="723">
        <v>16</v>
      </c>
      <c r="AY11" s="726">
        <v>18</v>
      </c>
      <c r="AZ11" s="723"/>
      <c r="BA11" s="723"/>
      <c r="BB11" s="723"/>
      <c r="BC11" s="723"/>
      <c r="BD11" s="723"/>
      <c r="BE11" s="723"/>
      <c r="BF11" s="10"/>
      <c r="BG11" s="10"/>
      <c r="BH11" s="10"/>
      <c r="BI11" s="10"/>
      <c r="BJ11" s="10"/>
      <c r="BK11" s="10"/>
      <c r="BL11" s="10"/>
      <c r="BM11" s="10"/>
      <c r="BN11" s="10"/>
      <c r="BO11" s="10"/>
      <c r="BP11" s="10"/>
      <c r="BQ11" s="704"/>
      <c r="BR11" s="704"/>
      <c r="BS11" s="704"/>
      <c r="BT11" s="704"/>
      <c r="BU11" s="704"/>
      <c r="BV11" s="704"/>
      <c r="BW11" s="704"/>
      <c r="BX11" s="704"/>
      <c r="BY11" s="704"/>
      <c r="BZ11" s="704"/>
      <c r="CA11" s="704"/>
    </row>
    <row r="12" spans="1:79" ht="18" thickBot="1">
      <c r="A12" s="1031"/>
      <c r="B12" s="704"/>
      <c r="C12" s="1290" t="s">
        <v>2120</v>
      </c>
      <c r="D12" s="1291"/>
      <c r="E12" s="1025">
        <f>E6+E16</f>
        <v>40.31</v>
      </c>
      <c r="F12" s="1447" t="s">
        <v>508</v>
      </c>
      <c r="G12" s="1244" t="s">
        <v>544</v>
      </c>
      <c r="H12" s="1240" t="s">
        <v>1791</v>
      </c>
      <c r="I12" s="1033" t="s">
        <v>2348</v>
      </c>
      <c r="J12" s="723"/>
      <c r="K12" s="723"/>
      <c r="L12" s="723"/>
      <c r="M12" s="723"/>
      <c r="N12" s="723"/>
      <c r="O12" s="723"/>
      <c r="P12" s="723"/>
      <c r="Q12" s="723"/>
      <c r="R12" s="723"/>
      <c r="S12" s="723"/>
      <c r="T12" s="723"/>
      <c r="U12" s="723"/>
      <c r="V12" s="723"/>
      <c r="W12" s="723"/>
      <c r="X12" s="723"/>
      <c r="Y12" s="723"/>
      <c r="Z12" s="723"/>
      <c r="AA12" s="723"/>
      <c r="AB12" s="723"/>
      <c r="AC12" s="723"/>
      <c r="AD12" s="723"/>
      <c r="AE12" s="723"/>
      <c r="AF12" s="723"/>
      <c r="AG12" s="723"/>
      <c r="AH12" s="723"/>
      <c r="AI12" s="723"/>
      <c r="AJ12" s="723"/>
      <c r="AK12" s="723"/>
      <c r="AL12" s="723"/>
      <c r="AM12" s="723"/>
      <c r="AN12" s="723"/>
      <c r="AO12" s="723"/>
      <c r="AP12" s="723"/>
      <c r="AQ12" s="723"/>
      <c r="AR12" s="723"/>
      <c r="AS12" s="723"/>
      <c r="AT12" s="723"/>
      <c r="AU12" s="723"/>
      <c r="AV12" s="723"/>
      <c r="AW12" s="727">
        <v>5000</v>
      </c>
      <c r="AX12" s="733">
        <v>16</v>
      </c>
      <c r="AY12" s="729">
        <v>20</v>
      </c>
      <c r="AZ12" s="723"/>
      <c r="BA12" s="723"/>
      <c r="BB12" s="723"/>
      <c r="BC12" s="723"/>
      <c r="BD12" s="723"/>
      <c r="BE12" s="723"/>
      <c r="BF12" s="10"/>
      <c r="BG12" s="10"/>
      <c r="BH12" s="10"/>
      <c r="BI12" s="10"/>
      <c r="BJ12" s="10"/>
      <c r="BK12" s="10"/>
      <c r="BL12" s="10"/>
      <c r="BM12" s="10"/>
      <c r="BN12" s="10"/>
      <c r="BO12" s="10"/>
      <c r="BP12" s="10"/>
      <c r="BQ12" s="704"/>
      <c r="BR12" s="704"/>
      <c r="BS12" s="704"/>
      <c r="BT12" s="704"/>
      <c r="BU12" s="704"/>
      <c r="BV12" s="704"/>
      <c r="BW12" s="704"/>
      <c r="BX12" s="704"/>
      <c r="BY12" s="704"/>
      <c r="BZ12" s="704"/>
      <c r="CA12" s="704"/>
    </row>
    <row r="13" spans="1:79" ht="17.7">
      <c r="A13" s="1031"/>
      <c r="B13" s="704"/>
      <c r="C13" s="1276" t="s">
        <v>2121</v>
      </c>
      <c r="D13" s="1277"/>
      <c r="E13" s="1040">
        <f>E12-E9</f>
        <v>37.31</v>
      </c>
      <c r="F13" s="1447"/>
      <c r="G13" s="1244" t="s">
        <v>544</v>
      </c>
      <c r="H13" s="1240" t="s">
        <v>372</v>
      </c>
      <c r="I13" s="1033" t="s">
        <v>2347</v>
      </c>
      <c r="J13" s="723"/>
      <c r="K13" s="723"/>
      <c r="L13" s="723"/>
      <c r="M13" s="723"/>
      <c r="N13" s="723"/>
      <c r="O13" s="723"/>
      <c r="P13" s="723"/>
      <c r="Q13" s="723"/>
      <c r="R13" s="723"/>
      <c r="S13" s="723"/>
      <c r="T13" s="723"/>
      <c r="U13" s="723"/>
      <c r="V13" s="723"/>
      <c r="W13" s="723"/>
      <c r="X13" s="723"/>
      <c r="Y13" s="723"/>
      <c r="Z13" s="723"/>
      <c r="AA13" s="723"/>
      <c r="AB13" s="723"/>
      <c r="AC13" s="723"/>
      <c r="AD13" s="723"/>
      <c r="AE13" s="723"/>
      <c r="AF13" s="723"/>
      <c r="AG13" s="723"/>
      <c r="AH13" s="723"/>
      <c r="AI13" s="723"/>
      <c r="AJ13" s="723"/>
      <c r="AK13" s="723"/>
      <c r="AL13" s="723"/>
      <c r="AM13" s="723"/>
      <c r="AN13" s="723"/>
      <c r="AO13" s="723"/>
      <c r="AP13" s="723"/>
      <c r="AQ13" s="723"/>
      <c r="AR13" s="723"/>
      <c r="AS13" s="723"/>
      <c r="AT13" s="723"/>
      <c r="AU13" s="723"/>
      <c r="AV13" s="723"/>
      <c r="AW13" s="723"/>
      <c r="AX13" s="723"/>
      <c r="AY13" s="723"/>
      <c r="AZ13" s="723"/>
      <c r="BA13" s="734" t="s">
        <v>1819</v>
      </c>
      <c r="BB13" s="723"/>
      <c r="BC13" s="723"/>
      <c r="BD13" s="723"/>
      <c r="BE13" s="723"/>
      <c r="BF13" s="10"/>
      <c r="BG13" s="10"/>
      <c r="BH13" s="10"/>
      <c r="BI13" s="10"/>
      <c r="BJ13" s="10"/>
      <c r="BK13" s="10"/>
      <c r="BL13" s="10"/>
      <c r="BM13" s="10"/>
      <c r="BN13" s="10"/>
      <c r="BO13" s="10"/>
      <c r="BP13" s="10"/>
      <c r="BQ13" s="704"/>
      <c r="BR13" s="704"/>
      <c r="BS13" s="704"/>
      <c r="BT13" s="704"/>
      <c r="BU13" s="704"/>
      <c r="BV13" s="704"/>
      <c r="BW13" s="704"/>
      <c r="BX13" s="704"/>
      <c r="BY13" s="704"/>
      <c r="BZ13" s="704"/>
      <c r="CA13" s="704"/>
    </row>
    <row r="14" spans="1:79" ht="17.7">
      <c r="A14" s="1031"/>
      <c r="B14" s="704"/>
      <c r="C14" s="1276" t="s">
        <v>2122</v>
      </c>
      <c r="D14" s="1277"/>
      <c r="E14" s="1040">
        <f>E13-E17</f>
        <v>21.3</v>
      </c>
      <c r="F14" s="1447"/>
      <c r="G14" s="1244" t="s">
        <v>544</v>
      </c>
      <c r="H14" s="1240" t="str">
        <f>IF(E6-E14&gt;E9,"Temperature of medium returning from the Heat System",BA13)</f>
        <v>Temperature of medium returning from the Heat System</v>
      </c>
      <c r="I14" s="1033" t="s">
        <v>2347</v>
      </c>
      <c r="J14" s="723"/>
      <c r="K14" s="723"/>
      <c r="L14" s="723"/>
      <c r="M14" s="723"/>
      <c r="N14" s="723"/>
      <c r="O14" s="723"/>
      <c r="P14" s="723"/>
      <c r="Q14" s="723"/>
      <c r="R14" s="723"/>
      <c r="S14" s="723"/>
      <c r="T14" s="723"/>
      <c r="U14" s="723"/>
      <c r="V14" s="723"/>
      <c r="W14" s="723"/>
      <c r="X14" s="723"/>
      <c r="Y14" s="723"/>
      <c r="Z14" s="723"/>
      <c r="AA14" s="723"/>
      <c r="AB14" s="723"/>
      <c r="AC14" s="723"/>
      <c r="AD14" s="723"/>
      <c r="AE14" s="723"/>
      <c r="AF14" s="723"/>
      <c r="AG14" s="723"/>
      <c r="AH14" s="723"/>
      <c r="AI14" s="723"/>
      <c r="AJ14" s="723"/>
      <c r="AK14" s="723"/>
      <c r="AL14" s="723"/>
      <c r="AM14" s="723"/>
      <c r="AN14" s="723"/>
      <c r="AO14" s="723"/>
      <c r="AP14" s="723"/>
      <c r="AQ14" s="723"/>
      <c r="AR14" s="723"/>
      <c r="AS14" s="723"/>
      <c r="AT14" s="723"/>
      <c r="AU14" s="723"/>
      <c r="AV14" s="723"/>
      <c r="AW14" s="723"/>
      <c r="AX14" s="723" t="s">
        <v>1787</v>
      </c>
      <c r="AY14" s="723" t="s">
        <v>1788</v>
      </c>
      <c r="AZ14" s="723"/>
      <c r="BA14" s="723"/>
      <c r="BB14" s="723"/>
      <c r="BC14" s="723"/>
      <c r="BD14" s="723"/>
      <c r="BE14" s="723"/>
      <c r="BF14" s="10"/>
      <c r="BG14" s="10"/>
      <c r="BH14" s="10"/>
      <c r="BI14" s="10"/>
      <c r="BJ14" s="10"/>
      <c r="BK14" s="10"/>
      <c r="BL14" s="10"/>
      <c r="BM14" s="10"/>
      <c r="BN14" s="10"/>
      <c r="BO14" s="10"/>
      <c r="BP14" s="10"/>
      <c r="BQ14" s="704"/>
      <c r="BR14" s="704"/>
      <c r="BS14" s="704"/>
      <c r="BT14" s="704"/>
      <c r="BU14" s="704"/>
      <c r="BV14" s="704"/>
      <c r="BW14" s="704"/>
      <c r="BX14" s="704"/>
      <c r="BY14" s="704"/>
      <c r="BZ14" s="704"/>
      <c r="CA14" s="704"/>
    </row>
    <row r="15" spans="1:79" ht="17.7">
      <c r="A15" s="1031"/>
      <c r="B15" s="704"/>
      <c r="C15" s="1276"/>
      <c r="D15" s="1277"/>
      <c r="E15" s="1040"/>
      <c r="F15" s="1447"/>
      <c r="G15" s="704"/>
      <c r="H15" s="1240"/>
      <c r="I15" s="1033"/>
      <c r="J15" s="723"/>
      <c r="K15" s="723"/>
      <c r="L15" s="723"/>
      <c r="M15" s="723"/>
      <c r="N15" s="723"/>
      <c r="O15" s="723"/>
      <c r="P15" s="723"/>
      <c r="Q15" s="723"/>
      <c r="R15" s="723"/>
      <c r="S15" s="723"/>
      <c r="T15" s="723"/>
      <c r="U15" s="723"/>
      <c r="V15" s="723"/>
      <c r="W15" s="723"/>
      <c r="X15" s="723"/>
      <c r="Y15" s="723"/>
      <c r="Z15" s="723"/>
      <c r="AA15" s="723"/>
      <c r="AB15" s="723"/>
      <c r="AC15" s="723"/>
      <c r="AD15" s="723"/>
      <c r="AE15" s="723"/>
      <c r="AF15" s="723"/>
      <c r="AG15" s="723"/>
      <c r="AH15" s="723"/>
      <c r="AI15" s="723"/>
      <c r="AJ15" s="723"/>
      <c r="AK15" s="723"/>
      <c r="AL15" s="723"/>
      <c r="AM15" s="723"/>
      <c r="AN15" s="723"/>
      <c r="AO15" s="723"/>
      <c r="AP15" s="723"/>
      <c r="AQ15" s="723"/>
      <c r="AR15" s="723"/>
      <c r="AS15" s="723"/>
      <c r="AT15" s="723"/>
      <c r="AU15" s="723"/>
      <c r="AV15" s="723"/>
      <c r="AW15" s="723" t="s">
        <v>1786</v>
      </c>
      <c r="AX15" s="723">
        <v>675</v>
      </c>
      <c r="AY15" s="723">
        <v>225</v>
      </c>
      <c r="AZ15" s="723"/>
      <c r="BA15" s="723"/>
      <c r="BB15" s="723"/>
      <c r="BC15" s="723"/>
      <c r="BD15" s="723"/>
      <c r="BE15" s="723"/>
      <c r="BF15" s="10"/>
      <c r="BG15" s="10"/>
      <c r="BH15" s="10"/>
      <c r="BI15" s="10"/>
      <c r="BJ15" s="10"/>
      <c r="BK15" s="10"/>
      <c r="BL15" s="10"/>
      <c r="BM15" s="10"/>
      <c r="BN15" s="10"/>
      <c r="BO15" s="10"/>
      <c r="BP15" s="10"/>
      <c r="BQ15" s="704"/>
      <c r="BR15" s="704"/>
      <c r="BS15" s="704"/>
      <c r="BT15" s="704"/>
      <c r="BU15" s="704"/>
      <c r="BV15" s="704"/>
      <c r="BW15" s="704"/>
      <c r="BX15" s="704"/>
      <c r="BY15" s="704"/>
      <c r="BZ15" s="704"/>
      <c r="CA15" s="704"/>
    </row>
    <row r="16" spans="1:79" ht="17.7">
      <c r="A16" s="1031"/>
      <c r="B16" s="704"/>
      <c r="C16" s="1276" t="s">
        <v>1825</v>
      </c>
      <c r="D16" s="1277"/>
      <c r="E16" s="1040">
        <v>10.31</v>
      </c>
      <c r="F16" s="1447"/>
      <c r="G16" s="1244" t="s">
        <v>544</v>
      </c>
      <c r="H16" s="1240" t="s">
        <v>2041</v>
      </c>
      <c r="I16" s="1033" t="s">
        <v>2345</v>
      </c>
      <c r="J16" s="723"/>
      <c r="K16" s="723"/>
      <c r="L16" s="723"/>
      <c r="M16" s="723"/>
      <c r="N16" s="723"/>
      <c r="O16" s="723"/>
      <c r="P16" s="723"/>
      <c r="Q16" s="723"/>
      <c r="R16" s="723"/>
      <c r="S16" s="723"/>
      <c r="T16" s="723"/>
      <c r="U16" s="723"/>
      <c r="V16" s="723"/>
      <c r="W16" s="723"/>
      <c r="X16" s="723"/>
      <c r="Y16" s="723"/>
      <c r="Z16" s="723"/>
      <c r="AA16" s="723"/>
      <c r="AB16" s="723"/>
      <c r="AC16" s="723"/>
      <c r="AD16" s="723"/>
      <c r="AE16" s="723"/>
      <c r="AF16" s="723"/>
      <c r="AG16" s="723"/>
      <c r="AH16" s="723"/>
      <c r="AI16" s="723"/>
      <c r="AJ16" s="723"/>
      <c r="AK16" s="723"/>
      <c r="AL16" s="723"/>
      <c r="AM16" s="723"/>
      <c r="AN16" s="723"/>
      <c r="AO16" s="723"/>
      <c r="AP16" s="723"/>
      <c r="AQ16" s="723"/>
      <c r="AR16" s="723"/>
      <c r="AS16" s="723"/>
      <c r="AT16" s="723"/>
      <c r="AU16" s="723"/>
      <c r="AV16" s="723"/>
      <c r="AW16" s="723" t="s">
        <v>186</v>
      </c>
      <c r="AX16" s="723">
        <v>1350</v>
      </c>
      <c r="AY16" s="723">
        <v>450</v>
      </c>
      <c r="AZ16" s="723"/>
      <c r="BA16" s="723"/>
      <c r="BB16" s="723"/>
      <c r="BC16" s="723"/>
      <c r="BD16" s="723"/>
      <c r="BE16" s="723"/>
      <c r="BF16" s="10"/>
      <c r="BG16" s="10"/>
      <c r="BH16" s="10"/>
      <c r="BI16" s="10"/>
      <c r="BJ16" s="10"/>
      <c r="BK16" s="10"/>
      <c r="BL16" s="10"/>
      <c r="BM16" s="10"/>
      <c r="BN16" s="10"/>
      <c r="BO16" s="10"/>
      <c r="BP16" s="10"/>
      <c r="BQ16" s="704"/>
      <c r="BR16" s="704"/>
      <c r="BS16" s="704"/>
      <c r="BT16" s="704"/>
      <c r="BU16" s="704"/>
      <c r="BV16" s="704"/>
      <c r="BW16" s="704"/>
      <c r="BX16" s="704"/>
      <c r="BY16" s="704"/>
      <c r="BZ16" s="704"/>
      <c r="CA16" s="704"/>
    </row>
    <row r="17" spans="1:79" ht="17.7">
      <c r="A17" s="1031"/>
      <c r="B17" s="704"/>
      <c r="C17" s="1276" t="s">
        <v>1826</v>
      </c>
      <c r="D17" s="1277"/>
      <c r="E17" s="1040">
        <v>16.010000000000002</v>
      </c>
      <c r="F17" s="1447"/>
      <c r="G17" s="1244" t="s">
        <v>544</v>
      </c>
      <c r="H17" s="704"/>
      <c r="I17" s="1033" t="s">
        <v>2345</v>
      </c>
      <c r="J17" s="723"/>
      <c r="K17" s="723"/>
      <c r="L17" s="723"/>
      <c r="M17" s="723"/>
      <c r="N17" s="723"/>
      <c r="O17" s="723"/>
      <c r="P17" s="723"/>
      <c r="Q17" s="723"/>
      <c r="R17" s="723"/>
      <c r="S17" s="723"/>
      <c r="T17" s="723"/>
      <c r="U17" s="723"/>
      <c r="V17" s="723"/>
      <c r="W17" s="723"/>
      <c r="X17" s="723"/>
      <c r="Y17" s="723"/>
      <c r="Z17" s="723"/>
      <c r="AA17" s="723"/>
      <c r="AB17" s="723"/>
      <c r="AC17" s="723"/>
      <c r="AD17" s="723"/>
      <c r="AE17" s="723"/>
      <c r="AF17" s="723"/>
      <c r="AG17" s="723"/>
      <c r="AH17" s="723"/>
      <c r="AI17" s="723"/>
      <c r="AJ17" s="723"/>
      <c r="AK17" s="723"/>
      <c r="AL17" s="723"/>
      <c r="AM17" s="723"/>
      <c r="AN17" s="723"/>
      <c r="AO17" s="723"/>
      <c r="AP17" s="723"/>
      <c r="AQ17" s="723"/>
      <c r="AR17" s="723"/>
      <c r="AS17" s="723"/>
      <c r="AT17" s="723"/>
      <c r="AU17" s="723"/>
      <c r="AV17" s="723"/>
      <c r="AW17" s="723">
        <v>3</v>
      </c>
      <c r="AX17" s="723">
        <v>2000</v>
      </c>
      <c r="AY17" s="723">
        <v>700</v>
      </c>
      <c r="AZ17" s="723"/>
      <c r="BA17" s="723"/>
      <c r="BB17" s="723"/>
      <c r="BC17" s="723"/>
      <c r="BD17" s="723"/>
      <c r="BE17" s="723"/>
      <c r="BF17" s="10"/>
      <c r="BG17" s="10"/>
      <c r="BH17" s="10"/>
      <c r="BI17" s="10"/>
      <c r="BJ17" s="10"/>
      <c r="BK17" s="10"/>
      <c r="BL17" s="10"/>
      <c r="BM17" s="10"/>
      <c r="BN17" s="10"/>
      <c r="BO17" s="10"/>
      <c r="BP17" s="10"/>
      <c r="BQ17" s="704"/>
      <c r="BR17" s="704"/>
      <c r="BS17" s="704"/>
      <c r="BT17" s="704"/>
      <c r="BU17" s="704"/>
      <c r="BV17" s="704"/>
      <c r="BW17" s="704"/>
      <c r="BX17" s="704"/>
      <c r="BY17" s="704"/>
      <c r="BZ17" s="704"/>
      <c r="CA17" s="704"/>
    </row>
    <row r="18" spans="1:79" ht="11.05" customHeight="1">
      <c r="A18" s="1031"/>
      <c r="B18" s="704"/>
      <c r="C18" s="1038"/>
      <c r="D18" s="1039"/>
      <c r="E18" s="1041"/>
      <c r="F18" s="1446"/>
      <c r="G18" s="704"/>
      <c r="H18" s="704"/>
      <c r="I18" s="1033"/>
      <c r="J18" s="723"/>
      <c r="K18" s="723"/>
      <c r="L18" s="723"/>
      <c r="M18" s="723"/>
      <c r="N18" s="723"/>
      <c r="O18" s="723"/>
      <c r="P18" s="723"/>
      <c r="Q18" s="723"/>
      <c r="R18" s="723"/>
      <c r="S18" s="723"/>
      <c r="T18" s="723"/>
      <c r="U18" s="723"/>
      <c r="V18" s="723"/>
      <c r="W18" s="723"/>
      <c r="X18" s="723"/>
      <c r="Y18" s="723"/>
      <c r="Z18" s="723"/>
      <c r="AA18" s="723"/>
      <c r="AB18" s="723"/>
      <c r="AC18" s="723"/>
      <c r="AD18" s="723"/>
      <c r="AE18" s="723"/>
      <c r="AF18" s="723"/>
      <c r="AG18" s="723"/>
      <c r="AH18" s="723"/>
      <c r="AI18" s="723"/>
      <c r="AJ18" s="723"/>
      <c r="AK18" s="723"/>
      <c r="AL18" s="723"/>
      <c r="AM18" s="723"/>
      <c r="AN18" s="723"/>
      <c r="AO18" s="723"/>
      <c r="AP18" s="723"/>
      <c r="AQ18" s="723"/>
      <c r="AR18" s="723"/>
      <c r="AS18" s="723"/>
      <c r="AT18" s="723"/>
      <c r="AU18" s="723"/>
      <c r="AV18" s="723"/>
      <c r="AW18" s="723">
        <v>4</v>
      </c>
      <c r="AX18" s="723">
        <v>2700</v>
      </c>
      <c r="AY18" s="723">
        <v>900</v>
      </c>
      <c r="AZ18" s="723"/>
      <c r="BA18" s="723"/>
      <c r="BB18" s="723"/>
      <c r="BC18" s="723"/>
      <c r="BD18" s="723"/>
      <c r="BE18" s="723"/>
      <c r="BF18" s="10"/>
      <c r="BG18" s="10"/>
      <c r="BH18" s="10"/>
      <c r="BI18" s="10"/>
      <c r="BJ18" s="10"/>
      <c r="BK18" s="10"/>
      <c r="BL18" s="10"/>
      <c r="BM18" s="10"/>
      <c r="BN18" s="10"/>
      <c r="BO18" s="10"/>
      <c r="BP18" s="10"/>
      <c r="BQ18" s="704"/>
      <c r="BR18" s="704"/>
      <c r="BS18" s="704"/>
      <c r="BT18" s="704"/>
      <c r="BU18" s="704"/>
      <c r="BV18" s="704"/>
      <c r="BW18" s="704"/>
      <c r="BX18" s="704"/>
      <c r="BY18" s="704"/>
      <c r="BZ18" s="704"/>
      <c r="CA18" s="704"/>
    </row>
    <row r="19" spans="1:79" ht="17.7">
      <c r="A19" s="1031"/>
      <c r="B19" s="704"/>
      <c r="C19" s="1276" t="s">
        <v>1789</v>
      </c>
      <c r="D19" s="1277"/>
      <c r="E19" s="1041">
        <v>10</v>
      </c>
      <c r="F19" s="1446"/>
      <c r="G19" s="704"/>
      <c r="H19" s="704" t="s">
        <v>57</v>
      </c>
      <c r="I19" s="1033"/>
      <c r="J19" s="723"/>
      <c r="K19" s="723"/>
      <c r="L19" s="723"/>
      <c r="M19" s="723"/>
      <c r="N19" s="723"/>
      <c r="O19" s="723"/>
      <c r="P19" s="723"/>
      <c r="Q19" s="723"/>
      <c r="R19" s="723"/>
      <c r="S19" s="723"/>
      <c r="T19" s="723"/>
      <c r="U19" s="723"/>
      <c r="V19" s="723"/>
      <c r="W19" s="723"/>
      <c r="X19" s="723"/>
      <c r="Y19" s="723"/>
      <c r="Z19" s="723"/>
      <c r="AA19" s="723"/>
      <c r="AB19" s="723"/>
      <c r="AC19" s="723"/>
      <c r="AD19" s="723"/>
      <c r="AE19" s="723"/>
      <c r="AF19" s="723"/>
      <c r="AG19" s="723"/>
      <c r="AH19" s="723"/>
      <c r="AI19" s="723"/>
      <c r="AJ19" s="723"/>
      <c r="AK19" s="723"/>
      <c r="AL19" s="723"/>
      <c r="AM19" s="723"/>
      <c r="AN19" s="723"/>
      <c r="AO19" s="723"/>
      <c r="AP19" s="723"/>
      <c r="AQ19" s="723"/>
      <c r="AR19" s="723"/>
      <c r="AS19" s="723"/>
      <c r="AT19" s="723"/>
      <c r="AU19" s="723"/>
      <c r="AV19" s="723"/>
      <c r="AW19" s="723">
        <v>5</v>
      </c>
      <c r="AX19" s="723">
        <v>3300</v>
      </c>
      <c r="AY19" s="723">
        <v>1150</v>
      </c>
      <c r="AZ19" s="723"/>
      <c r="BA19" s="723"/>
      <c r="BB19" s="723"/>
      <c r="BC19" s="723"/>
      <c r="BD19" s="723"/>
      <c r="BE19" s="723"/>
      <c r="BF19" s="10"/>
      <c r="BG19" s="10"/>
      <c r="BH19" s="10"/>
      <c r="BI19" s="10"/>
      <c r="BJ19" s="10"/>
      <c r="BK19" s="10"/>
      <c r="BL19" s="10"/>
      <c r="BM19" s="10"/>
      <c r="BN19" s="10"/>
      <c r="BO19" s="10"/>
      <c r="BP19" s="10"/>
      <c r="BQ19" s="704"/>
      <c r="BR19" s="704"/>
      <c r="BS19" s="704"/>
      <c r="BT19" s="704"/>
      <c r="BU19" s="704"/>
      <c r="BV19" s="704"/>
      <c r="BW19" s="704"/>
      <c r="BX19" s="704"/>
      <c r="BY19" s="704"/>
      <c r="BZ19" s="704"/>
      <c r="CA19" s="704"/>
    </row>
    <row r="20" spans="1:79" ht="18" thickBot="1">
      <c r="A20" s="1031"/>
      <c r="B20" s="704"/>
      <c r="C20" s="1292" t="s">
        <v>1790</v>
      </c>
      <c r="D20" s="1293"/>
      <c r="E20" s="1042">
        <v>8</v>
      </c>
      <c r="F20" s="1446"/>
      <c r="G20" s="704"/>
      <c r="H20" s="704"/>
      <c r="I20" s="1033"/>
      <c r="J20" s="723"/>
      <c r="K20" s="723"/>
      <c r="L20" s="723"/>
      <c r="M20" s="723"/>
      <c r="N20" s="723"/>
      <c r="O20" s="723"/>
      <c r="P20" s="723"/>
      <c r="Q20" s="723"/>
      <c r="R20" s="723"/>
      <c r="S20" s="723"/>
      <c r="T20" s="723"/>
      <c r="U20" s="723"/>
      <c r="V20" s="723"/>
      <c r="W20" s="723"/>
      <c r="X20" s="723"/>
      <c r="Y20" s="723"/>
      <c r="Z20" s="723"/>
      <c r="AA20" s="723"/>
      <c r="AB20" s="723"/>
      <c r="AC20" s="723"/>
      <c r="AD20" s="723"/>
      <c r="AE20" s="723"/>
      <c r="AF20" s="723"/>
      <c r="AG20" s="723"/>
      <c r="AH20" s="723"/>
      <c r="AI20" s="723"/>
      <c r="AJ20" s="723"/>
      <c r="AK20" s="723"/>
      <c r="AL20" s="723"/>
      <c r="AM20" s="723"/>
      <c r="AN20" s="723"/>
      <c r="AO20" s="723"/>
      <c r="AP20" s="723"/>
      <c r="AQ20" s="723"/>
      <c r="AR20" s="723"/>
      <c r="AS20" s="723"/>
      <c r="AT20" s="723"/>
      <c r="AU20" s="723"/>
      <c r="AV20" s="723"/>
      <c r="AW20" s="723"/>
      <c r="AX20" s="723"/>
      <c r="AY20" s="723"/>
      <c r="AZ20" s="723"/>
      <c r="BA20" s="723"/>
      <c r="BB20" s="723"/>
      <c r="BC20" s="723"/>
      <c r="BD20" s="723"/>
      <c r="BE20" s="723"/>
      <c r="BF20" s="10"/>
      <c r="BG20" s="10"/>
      <c r="BH20" s="10"/>
      <c r="BI20" s="10"/>
      <c r="BJ20" s="10"/>
      <c r="BK20" s="10"/>
      <c r="BL20" s="10"/>
      <c r="BM20" s="10"/>
      <c r="BN20" s="10"/>
      <c r="BO20" s="10"/>
      <c r="BP20" s="10"/>
      <c r="BQ20" s="704"/>
      <c r="BR20" s="704"/>
      <c r="BS20" s="704"/>
      <c r="BT20" s="704"/>
      <c r="BU20" s="704"/>
      <c r="BV20" s="704"/>
      <c r="BW20" s="704"/>
      <c r="BX20" s="704"/>
      <c r="BY20" s="704"/>
      <c r="BZ20" s="704"/>
      <c r="CA20" s="704"/>
    </row>
    <row r="21" spans="1:79" ht="15" customHeight="1" thickBot="1">
      <c r="A21" s="1031"/>
      <c r="B21" s="704"/>
      <c r="C21" s="704"/>
      <c r="D21" s="704"/>
      <c r="E21" s="704"/>
      <c r="F21" s="704"/>
      <c r="G21" s="704"/>
      <c r="H21" s="704"/>
      <c r="I21" s="1033"/>
      <c r="J21" s="723"/>
      <c r="K21" s="723"/>
      <c r="L21" s="723"/>
      <c r="M21" s="723"/>
      <c r="N21" s="723"/>
      <c r="O21" s="723"/>
      <c r="P21" s="723"/>
      <c r="Q21" s="723"/>
      <c r="R21" s="723"/>
      <c r="S21" s="723"/>
      <c r="T21" s="723"/>
      <c r="U21" s="723"/>
      <c r="V21" s="723"/>
      <c r="W21" s="723"/>
      <c r="X21" s="723"/>
      <c r="Y21" s="723"/>
      <c r="Z21" s="723"/>
      <c r="AA21" s="723"/>
      <c r="AB21" s="723"/>
      <c r="AC21" s="723"/>
      <c r="AD21" s="723"/>
      <c r="AE21" s="723"/>
      <c r="AF21" s="723"/>
      <c r="AG21" s="723"/>
      <c r="AH21" s="723"/>
      <c r="AI21" s="723"/>
      <c r="AJ21" s="723"/>
      <c r="AK21" s="723"/>
      <c r="AL21" s="723"/>
      <c r="AM21" s="723"/>
      <c r="AN21" s="723"/>
      <c r="AO21" s="723"/>
      <c r="AP21" s="723"/>
      <c r="AQ21" s="723"/>
      <c r="AR21" s="723"/>
      <c r="AS21" s="723"/>
      <c r="AT21" s="723"/>
      <c r="AU21" s="723"/>
      <c r="AV21" s="723"/>
      <c r="AW21" s="1294" t="s">
        <v>1816</v>
      </c>
      <c r="AX21" s="1295"/>
      <c r="AY21" s="1296"/>
      <c r="AZ21" s="723"/>
      <c r="BA21" s="723"/>
      <c r="BB21" s="723"/>
      <c r="BC21" s="723"/>
      <c r="BD21" s="723"/>
      <c r="BE21" s="723"/>
      <c r="BF21" s="10"/>
      <c r="BG21" s="10"/>
      <c r="BH21" s="10"/>
      <c r="BI21" s="10"/>
      <c r="BJ21" s="10"/>
      <c r="BK21" s="10"/>
      <c r="BL21" s="10"/>
      <c r="BM21" s="10"/>
      <c r="BN21" s="10"/>
      <c r="BO21" s="10"/>
      <c r="BP21" s="10"/>
      <c r="BQ21" s="704"/>
      <c r="BR21" s="704"/>
      <c r="BS21" s="704"/>
      <c r="BT21" s="704"/>
      <c r="BU21" s="704"/>
      <c r="BV21" s="704"/>
      <c r="BW21" s="704"/>
      <c r="BX21" s="704"/>
      <c r="BY21" s="704"/>
      <c r="BZ21" s="704"/>
      <c r="CA21" s="704"/>
    </row>
    <row r="22" spans="1:79" ht="15.9" thickBot="1">
      <c r="A22" s="1031"/>
      <c r="B22" s="704"/>
      <c r="C22" s="1297" t="s">
        <v>1802</v>
      </c>
      <c r="D22" s="1298"/>
      <c r="E22" s="1299"/>
      <c r="F22" s="1448"/>
      <c r="G22" s="704"/>
      <c r="H22" s="704"/>
      <c r="I22" s="1033"/>
      <c r="J22" s="723"/>
      <c r="K22" s="723"/>
      <c r="L22" s="723"/>
      <c r="M22" s="723"/>
      <c r="N22" s="723"/>
      <c r="O22" s="723"/>
      <c r="P22" s="723"/>
      <c r="Q22" s="723"/>
      <c r="R22" s="723"/>
      <c r="S22" s="723"/>
      <c r="T22" s="723"/>
      <c r="U22" s="723"/>
      <c r="V22" s="723"/>
      <c r="W22" s="723"/>
      <c r="X22" s="723"/>
      <c r="Y22" s="723"/>
      <c r="Z22" s="723"/>
      <c r="AA22" s="723"/>
      <c r="AB22" s="723"/>
      <c r="AC22" s="723"/>
      <c r="AD22" s="723"/>
      <c r="AE22" s="723"/>
      <c r="AF22" s="723"/>
      <c r="AG22" s="723"/>
      <c r="AH22" s="723"/>
      <c r="AI22" s="723"/>
      <c r="AJ22" s="723"/>
      <c r="AK22" s="723"/>
      <c r="AL22" s="723"/>
      <c r="AM22" s="723"/>
      <c r="AN22" s="723"/>
      <c r="AO22" s="723"/>
      <c r="AP22" s="723"/>
      <c r="AQ22" s="723"/>
      <c r="AR22" s="723"/>
      <c r="AS22" s="723"/>
      <c r="AT22" s="723"/>
      <c r="AU22" s="723"/>
      <c r="AV22" s="723"/>
      <c r="AW22" s="1300">
        <f>E9/6</f>
        <v>0.5</v>
      </c>
      <c r="AX22" s="1301"/>
      <c r="AY22" s="1302"/>
      <c r="AZ22" s="723"/>
      <c r="BA22" s="723"/>
      <c r="BB22" s="723"/>
      <c r="BC22" s="723"/>
      <c r="BD22" s="723"/>
      <c r="BE22" s="723"/>
      <c r="BF22" s="10"/>
      <c r="BG22" s="10"/>
      <c r="BH22" s="10"/>
      <c r="BI22" s="10"/>
      <c r="BJ22" s="10"/>
      <c r="BK22" s="10"/>
      <c r="BL22" s="10"/>
      <c r="BM22" s="10"/>
      <c r="BN22" s="10"/>
      <c r="BO22" s="10"/>
      <c r="BP22" s="10"/>
      <c r="BQ22" s="704"/>
      <c r="BR22" s="704"/>
      <c r="BS22" s="704"/>
      <c r="BT22" s="704"/>
      <c r="BU22" s="704"/>
      <c r="BV22" s="704"/>
      <c r="BW22" s="704"/>
      <c r="BX22" s="704"/>
      <c r="BY22" s="704"/>
      <c r="BZ22" s="704"/>
      <c r="CA22" s="704"/>
    </row>
    <row r="23" spans="1:79">
      <c r="A23" s="1031"/>
      <c r="B23" s="704"/>
      <c r="C23" s="1303" t="s">
        <v>1803</v>
      </c>
      <c r="D23" s="1304"/>
      <c r="E23" s="1305"/>
      <c r="F23" s="1449"/>
      <c r="G23" s="704"/>
      <c r="H23" s="704"/>
      <c r="I23" s="1033"/>
      <c r="J23" s="723"/>
      <c r="K23" s="723"/>
      <c r="L23" s="723"/>
      <c r="M23" s="723"/>
      <c r="N23" s="723"/>
      <c r="O23" s="723"/>
      <c r="P23" s="723"/>
      <c r="Q23" s="723"/>
      <c r="R23" s="723"/>
      <c r="S23" s="723"/>
      <c r="T23" s="723"/>
      <c r="U23" s="723"/>
      <c r="V23" s="723"/>
      <c r="W23" s="723"/>
      <c r="X23" s="723"/>
      <c r="Y23" s="723"/>
      <c r="Z23" s="723"/>
      <c r="AA23" s="723"/>
      <c r="AB23" s="723"/>
      <c r="AC23" s="723"/>
      <c r="AD23" s="723"/>
      <c r="AE23" s="723"/>
      <c r="AF23" s="723"/>
      <c r="AG23" s="723"/>
      <c r="AH23" s="723"/>
      <c r="AI23" s="723"/>
      <c r="AJ23" s="723"/>
      <c r="AK23" s="723"/>
      <c r="AL23" s="723"/>
      <c r="AM23" s="723"/>
      <c r="AN23" s="723"/>
      <c r="AO23" s="723"/>
      <c r="AP23" s="723"/>
      <c r="AQ23" s="723"/>
      <c r="AR23" s="723"/>
      <c r="AS23" s="723"/>
      <c r="AT23" s="723"/>
      <c r="AU23" s="723"/>
      <c r="AV23" s="723"/>
      <c r="AW23" s="723"/>
      <c r="AX23" s="723"/>
      <c r="AY23" s="723"/>
      <c r="AZ23" s="723"/>
      <c r="BA23" s="723"/>
      <c r="BB23" s="723"/>
      <c r="BC23" s="723"/>
      <c r="BD23" s="723"/>
      <c r="BE23" s="723"/>
      <c r="BF23" s="10"/>
      <c r="BG23" s="10"/>
      <c r="BH23" s="10"/>
      <c r="BI23" s="10"/>
      <c r="BJ23" s="10"/>
      <c r="BK23" s="10"/>
      <c r="BL23" s="10"/>
      <c r="BM23" s="10"/>
      <c r="BN23" s="10"/>
      <c r="BO23" s="10"/>
      <c r="BP23" s="10"/>
      <c r="BQ23" s="704"/>
      <c r="BR23" s="704"/>
      <c r="BS23" s="704"/>
      <c r="BT23" s="704"/>
      <c r="BU23" s="704"/>
      <c r="BV23" s="704"/>
      <c r="BW23" s="704"/>
      <c r="BX23" s="704"/>
      <c r="BY23" s="704"/>
      <c r="BZ23" s="704"/>
      <c r="CA23" s="704"/>
    </row>
    <row r="24" spans="1:79" ht="9" customHeight="1" thickBot="1">
      <c r="A24" s="1031"/>
      <c r="B24" s="704"/>
      <c r="C24" s="272"/>
      <c r="D24" s="76"/>
      <c r="E24" s="273"/>
      <c r="F24" s="1450"/>
      <c r="G24" s="704"/>
      <c r="H24" s="704"/>
      <c r="I24" s="1033"/>
      <c r="J24" s="723"/>
      <c r="K24" s="723"/>
      <c r="L24" s="723"/>
      <c r="M24" s="723"/>
      <c r="N24" s="723"/>
      <c r="O24" s="723"/>
      <c r="P24" s="723"/>
      <c r="Q24" s="723"/>
      <c r="R24" s="723"/>
      <c r="S24" s="723"/>
      <c r="T24" s="723"/>
      <c r="U24" s="723"/>
      <c r="V24" s="723"/>
      <c r="W24" s="723"/>
      <c r="X24" s="723"/>
      <c r="Y24" s="723"/>
      <c r="Z24" s="723"/>
      <c r="AA24" s="723"/>
      <c r="AB24" s="723"/>
      <c r="AC24" s="723"/>
      <c r="AD24" s="723"/>
      <c r="AE24" s="723"/>
      <c r="AF24" s="723"/>
      <c r="AG24" s="723"/>
      <c r="AH24" s="723"/>
      <c r="AI24" s="723"/>
      <c r="AJ24" s="723"/>
      <c r="AK24" s="723"/>
      <c r="AL24" s="723"/>
      <c r="AM24" s="723"/>
      <c r="AN24" s="723"/>
      <c r="AO24" s="723"/>
      <c r="AP24" s="723"/>
      <c r="AQ24" s="723"/>
      <c r="AR24" s="723"/>
      <c r="AS24" s="723"/>
      <c r="AT24" s="723"/>
      <c r="AU24" s="723"/>
      <c r="AV24" s="723"/>
      <c r="AW24" s="723"/>
      <c r="AX24" s="723"/>
      <c r="AY24" s="723"/>
      <c r="AZ24" s="723"/>
      <c r="BA24" s="723"/>
      <c r="BB24" s="723"/>
      <c r="BC24" s="723"/>
      <c r="BD24" s="723"/>
      <c r="BE24" s="723"/>
      <c r="BF24" s="10"/>
      <c r="BG24" s="10"/>
      <c r="BH24" s="10"/>
      <c r="BI24" s="10"/>
      <c r="BJ24" s="10"/>
      <c r="BK24" s="10"/>
      <c r="BL24" s="10"/>
      <c r="BM24" s="10"/>
      <c r="BN24" s="10"/>
      <c r="BO24" s="10"/>
      <c r="BP24" s="10"/>
      <c r="BQ24" s="704"/>
      <c r="BR24" s="704"/>
      <c r="BS24" s="704"/>
      <c r="BT24" s="704"/>
      <c r="BU24" s="704"/>
      <c r="BV24" s="704"/>
      <c r="BW24" s="704"/>
      <c r="BX24" s="704"/>
      <c r="BY24" s="704"/>
      <c r="BZ24" s="704"/>
      <c r="CA24" s="704"/>
    </row>
    <row r="25" spans="1:79" ht="17.7">
      <c r="A25" s="1031"/>
      <c r="B25" s="704"/>
      <c r="C25" s="1044" t="s">
        <v>1804</v>
      </c>
      <c r="D25" s="1045">
        <v>89000</v>
      </c>
      <c r="E25" s="273"/>
      <c r="F25" s="1450"/>
      <c r="G25" s="704"/>
      <c r="H25" s="704"/>
      <c r="I25" s="1033"/>
      <c r="J25" s="723"/>
      <c r="K25" s="723"/>
      <c r="L25" s="723"/>
      <c r="M25" s="723"/>
      <c r="N25" s="723"/>
      <c r="O25" s="723"/>
      <c r="P25" s="723"/>
      <c r="Q25" s="723"/>
      <c r="R25" s="723"/>
      <c r="S25" s="723"/>
      <c r="T25" s="723"/>
      <c r="U25" s="723"/>
      <c r="V25" s="723"/>
      <c r="W25" s="723"/>
      <c r="X25" s="723"/>
      <c r="Y25" s="723"/>
      <c r="Z25" s="723"/>
      <c r="AA25" s="723"/>
      <c r="AB25" s="723"/>
      <c r="AC25" s="723"/>
      <c r="AD25" s="723"/>
      <c r="AE25" s="723"/>
      <c r="AF25" s="723"/>
      <c r="AG25" s="723"/>
      <c r="AH25" s="723"/>
      <c r="AI25" s="723"/>
      <c r="AJ25" s="723"/>
      <c r="AK25" s="723"/>
      <c r="AL25" s="723"/>
      <c r="AM25" s="723"/>
      <c r="AN25" s="723"/>
      <c r="AO25" s="723"/>
      <c r="AP25" s="723"/>
      <c r="AQ25" s="723"/>
      <c r="AR25" s="723"/>
      <c r="AS25" s="723"/>
      <c r="AT25" s="723"/>
      <c r="AU25" s="723"/>
      <c r="AV25" s="723"/>
      <c r="AW25" s="1294" t="s">
        <v>1798</v>
      </c>
      <c r="AX25" s="1295"/>
      <c r="AY25" s="1296"/>
      <c r="AZ25" s="723"/>
      <c r="BA25" s="723"/>
      <c r="BB25" s="723"/>
      <c r="BC25" s="723"/>
      <c r="BD25" s="723"/>
      <c r="BE25" s="723"/>
      <c r="BF25" s="10"/>
      <c r="BG25" s="10"/>
      <c r="BH25" s="10"/>
      <c r="BI25" s="10"/>
      <c r="BJ25" s="10"/>
      <c r="BK25" s="10"/>
      <c r="BL25" s="10"/>
      <c r="BM25" s="10"/>
      <c r="BN25" s="10"/>
      <c r="BO25" s="10"/>
      <c r="BP25" s="10"/>
      <c r="BQ25" s="704"/>
      <c r="BR25" s="704"/>
      <c r="BS25" s="704"/>
      <c r="BT25" s="704"/>
      <c r="BU25" s="704"/>
      <c r="BV25" s="704"/>
      <c r="BW25" s="704"/>
      <c r="BX25" s="704"/>
      <c r="BY25" s="704"/>
      <c r="BZ25" s="704"/>
      <c r="CA25" s="704"/>
    </row>
    <row r="26" spans="1:79" ht="17.7">
      <c r="A26" s="1031"/>
      <c r="B26" s="704"/>
      <c r="C26" s="1044" t="s">
        <v>2049</v>
      </c>
      <c r="D26" s="1045">
        <v>18000</v>
      </c>
      <c r="E26" s="273"/>
      <c r="F26" s="1450"/>
      <c r="G26" s="704"/>
      <c r="H26" s="704"/>
      <c r="I26" s="1033"/>
      <c r="J26" s="723"/>
      <c r="K26" s="723"/>
      <c r="L26" s="723"/>
      <c r="M26" s="723"/>
      <c r="N26" s="723"/>
      <c r="O26" s="723"/>
      <c r="P26" s="723"/>
      <c r="Q26" s="723"/>
      <c r="R26" s="723"/>
      <c r="S26" s="723"/>
      <c r="T26" s="723"/>
      <c r="U26" s="723"/>
      <c r="V26" s="723"/>
      <c r="W26" s="723"/>
      <c r="X26" s="723"/>
      <c r="Y26" s="723"/>
      <c r="Z26" s="723"/>
      <c r="AA26" s="723"/>
      <c r="AB26" s="723"/>
      <c r="AC26" s="723"/>
      <c r="AD26" s="723"/>
      <c r="AE26" s="723"/>
      <c r="AF26" s="723"/>
      <c r="AG26" s="723"/>
      <c r="AH26" s="723"/>
      <c r="AI26" s="723"/>
      <c r="AJ26" s="723"/>
      <c r="AK26" s="723"/>
      <c r="AL26" s="723"/>
      <c r="AM26" s="723"/>
      <c r="AN26" s="723"/>
      <c r="AO26" s="723"/>
      <c r="AP26" s="723"/>
      <c r="AQ26" s="723"/>
      <c r="AR26" s="723"/>
      <c r="AS26" s="723"/>
      <c r="AT26" s="723"/>
      <c r="AU26" s="723"/>
      <c r="AV26" s="723"/>
      <c r="AW26" s="724"/>
      <c r="AX26" s="723"/>
      <c r="AY26" s="726"/>
      <c r="AZ26" s="723"/>
      <c r="BA26" s="723"/>
      <c r="BB26" s="723"/>
      <c r="BC26" s="723"/>
      <c r="BD26" s="723"/>
      <c r="BE26" s="723"/>
      <c r="BF26" s="10"/>
      <c r="BG26" s="10"/>
      <c r="BH26" s="10"/>
      <c r="BI26" s="10"/>
      <c r="BJ26" s="10"/>
      <c r="BK26" s="10"/>
      <c r="BL26" s="10"/>
      <c r="BM26" s="10"/>
      <c r="BN26" s="10"/>
      <c r="BO26" s="10"/>
      <c r="BP26" s="10"/>
      <c r="BQ26" s="704"/>
      <c r="BR26" s="704"/>
      <c r="BS26" s="704"/>
      <c r="BT26" s="704"/>
      <c r="BU26" s="704"/>
      <c r="BV26" s="704"/>
      <c r="BW26" s="704"/>
      <c r="BX26" s="704"/>
      <c r="BY26" s="704"/>
      <c r="BZ26" s="704"/>
      <c r="CA26" s="704"/>
    </row>
    <row r="27" spans="1:79" ht="17.7">
      <c r="A27" s="1031"/>
      <c r="B27" s="704"/>
      <c r="C27" s="1044" t="s">
        <v>2072</v>
      </c>
      <c r="D27" s="1045">
        <v>34000</v>
      </c>
      <c r="E27" s="273"/>
      <c r="F27" s="1450"/>
      <c r="G27" s="704"/>
      <c r="H27" s="704"/>
      <c r="I27" s="1033"/>
      <c r="J27" s="723"/>
      <c r="K27" s="723"/>
      <c r="L27" s="723"/>
      <c r="M27" s="723"/>
      <c r="N27" s="723"/>
      <c r="O27" s="723"/>
      <c r="P27" s="723"/>
      <c r="Q27" s="723"/>
      <c r="R27" s="723"/>
      <c r="S27" s="723"/>
      <c r="T27" s="723"/>
      <c r="U27" s="723"/>
      <c r="V27" s="723"/>
      <c r="W27" s="723"/>
      <c r="X27" s="723"/>
      <c r="Y27" s="723"/>
      <c r="Z27" s="723"/>
      <c r="AA27" s="723"/>
      <c r="AB27" s="723"/>
      <c r="AC27" s="723"/>
      <c r="AD27" s="723"/>
      <c r="AE27" s="723"/>
      <c r="AF27" s="723"/>
      <c r="AG27" s="723"/>
      <c r="AH27" s="723"/>
      <c r="AI27" s="723"/>
      <c r="AJ27" s="723"/>
      <c r="AK27" s="723"/>
      <c r="AL27" s="723"/>
      <c r="AM27" s="723"/>
      <c r="AN27" s="723"/>
      <c r="AO27" s="723"/>
      <c r="AP27" s="723"/>
      <c r="AQ27" s="723"/>
      <c r="AR27" s="723"/>
      <c r="AS27" s="723"/>
      <c r="AT27" s="723"/>
      <c r="AU27" s="723"/>
      <c r="AV27" s="723"/>
      <c r="AW27" s="724" t="s">
        <v>1061</v>
      </c>
      <c r="AX27" s="723"/>
      <c r="AY27" s="726"/>
      <c r="AZ27" s="723"/>
      <c r="BA27" s="723"/>
      <c r="BB27" s="723"/>
      <c r="BC27" s="723"/>
      <c r="BD27" s="723"/>
      <c r="BE27" s="723"/>
      <c r="BF27" s="10"/>
      <c r="BG27" s="10"/>
      <c r="BH27" s="10"/>
      <c r="BI27" s="10"/>
      <c r="BJ27" s="10"/>
      <c r="BK27" s="10"/>
      <c r="BL27" s="10"/>
      <c r="BM27" s="10"/>
      <c r="BN27" s="10"/>
      <c r="BO27" s="10"/>
      <c r="BP27" s="10"/>
      <c r="BQ27" s="704"/>
      <c r="BR27" s="704"/>
      <c r="BS27" s="704"/>
      <c r="BT27" s="704"/>
      <c r="BU27" s="704"/>
      <c r="BV27" s="704"/>
      <c r="BW27" s="704"/>
      <c r="BX27" s="704"/>
      <c r="BY27" s="704"/>
      <c r="BZ27" s="704"/>
      <c r="CA27" s="704"/>
    </row>
    <row r="28" spans="1:79" ht="17.7">
      <c r="A28" s="1031"/>
      <c r="B28" s="704"/>
      <c r="C28" s="1044" t="s">
        <v>1805</v>
      </c>
      <c r="D28" s="1045">
        <v>7500</v>
      </c>
      <c r="E28" s="273"/>
      <c r="F28" s="1450"/>
      <c r="G28" s="704"/>
      <c r="H28" s="704"/>
      <c r="I28" s="1033"/>
      <c r="J28" s="723"/>
      <c r="K28" s="723"/>
      <c r="L28" s="723"/>
      <c r="M28" s="723"/>
      <c r="N28" s="723"/>
      <c r="O28" s="723"/>
      <c r="P28" s="723"/>
      <c r="Q28" s="723"/>
      <c r="R28" s="723"/>
      <c r="S28" s="723"/>
      <c r="T28" s="723"/>
      <c r="U28" s="723"/>
      <c r="V28" s="723"/>
      <c r="W28" s="723"/>
      <c r="X28" s="723"/>
      <c r="Y28" s="723"/>
      <c r="Z28" s="723"/>
      <c r="AA28" s="723"/>
      <c r="AB28" s="723"/>
      <c r="AC28" s="723"/>
      <c r="AD28" s="723"/>
      <c r="AE28" s="723"/>
      <c r="AF28" s="723"/>
      <c r="AG28" s="723"/>
      <c r="AH28" s="723"/>
      <c r="AI28" s="723"/>
      <c r="AJ28" s="723"/>
      <c r="AK28" s="723"/>
      <c r="AL28" s="723"/>
      <c r="AM28" s="723"/>
      <c r="AN28" s="723"/>
      <c r="AO28" s="723"/>
      <c r="AP28" s="723"/>
      <c r="AQ28" s="723"/>
      <c r="AR28" s="723"/>
      <c r="AS28" s="723"/>
      <c r="AT28" s="723"/>
      <c r="AU28" s="723"/>
      <c r="AV28" s="723"/>
      <c r="AW28" s="724">
        <v>0.5</v>
      </c>
      <c r="AX28" s="725">
        <v>16000</v>
      </c>
      <c r="AY28" s="726"/>
      <c r="AZ28" s="723"/>
      <c r="BA28" s="723"/>
      <c r="BB28" s="723"/>
      <c r="BC28" s="723"/>
      <c r="BD28" s="723"/>
      <c r="BE28" s="723"/>
      <c r="BF28" s="10"/>
      <c r="BG28" s="10"/>
      <c r="BH28" s="10"/>
      <c r="BI28" s="10"/>
      <c r="BJ28" s="10"/>
      <c r="BK28" s="10"/>
      <c r="BL28" s="10"/>
      <c r="BM28" s="10"/>
      <c r="BN28" s="10"/>
      <c r="BO28" s="10"/>
      <c r="BP28" s="10"/>
      <c r="BQ28" s="704"/>
      <c r="BR28" s="704"/>
      <c r="BS28" s="704"/>
      <c r="BT28" s="704"/>
      <c r="BU28" s="704"/>
      <c r="BV28" s="704"/>
      <c r="BW28" s="704"/>
      <c r="BX28" s="704"/>
      <c r="BY28" s="704"/>
      <c r="BZ28" s="704"/>
      <c r="CA28" s="704"/>
    </row>
    <row r="29" spans="1:79" ht="17.7">
      <c r="A29" s="1031"/>
      <c r="B29" s="704"/>
      <c r="C29" s="1044" t="s">
        <v>1806</v>
      </c>
      <c r="D29" s="1045">
        <v>30000</v>
      </c>
      <c r="E29" s="273"/>
      <c r="F29" s="1450"/>
      <c r="G29" s="704"/>
      <c r="H29" s="704"/>
      <c r="I29" s="1033"/>
      <c r="J29" s="723"/>
      <c r="K29" s="723"/>
      <c r="L29" s="723"/>
      <c r="M29" s="723"/>
      <c r="N29" s="723"/>
      <c r="O29" s="723"/>
      <c r="P29" s="723"/>
      <c r="Q29" s="723"/>
      <c r="R29" s="723"/>
      <c r="S29" s="723"/>
      <c r="T29" s="723"/>
      <c r="U29" s="723"/>
      <c r="V29" s="723"/>
      <c r="W29" s="723"/>
      <c r="X29" s="723"/>
      <c r="Y29" s="723"/>
      <c r="Z29" s="723"/>
      <c r="AA29" s="723"/>
      <c r="AB29" s="723"/>
      <c r="AC29" s="723"/>
      <c r="AD29" s="723"/>
      <c r="AE29" s="723"/>
      <c r="AF29" s="723"/>
      <c r="AG29" s="723"/>
      <c r="AH29" s="723"/>
      <c r="AI29" s="723"/>
      <c r="AJ29" s="723"/>
      <c r="AK29" s="723"/>
      <c r="AL29" s="723"/>
      <c r="AM29" s="723"/>
      <c r="AN29" s="723"/>
      <c r="AO29" s="723"/>
      <c r="AP29" s="723"/>
      <c r="AQ29" s="723"/>
      <c r="AR29" s="723"/>
      <c r="AS29" s="723"/>
      <c r="AT29" s="723"/>
      <c r="AU29" s="723"/>
      <c r="AV29" s="723"/>
      <c r="AW29" s="724">
        <v>0.75</v>
      </c>
      <c r="AX29" s="725">
        <v>18000</v>
      </c>
      <c r="AY29" s="726"/>
      <c r="AZ29" s="723"/>
      <c r="BA29" s="723"/>
      <c r="BB29" s="723"/>
      <c r="BC29" s="723"/>
      <c r="BD29" s="723"/>
      <c r="BE29" s="723"/>
      <c r="BF29" s="10"/>
      <c r="BG29" s="10"/>
      <c r="BH29" s="10"/>
      <c r="BI29" s="10"/>
      <c r="BJ29" s="10"/>
      <c r="BK29" s="10"/>
      <c r="BL29" s="10"/>
      <c r="BM29" s="10"/>
      <c r="BN29" s="10"/>
      <c r="BO29" s="10"/>
      <c r="BP29" s="10"/>
      <c r="BQ29" s="704"/>
      <c r="BR29" s="704"/>
      <c r="BS29" s="704"/>
      <c r="BT29" s="704"/>
      <c r="BU29" s="704"/>
      <c r="BV29" s="704"/>
      <c r="BW29" s="704"/>
      <c r="BX29" s="704"/>
      <c r="BY29" s="704"/>
      <c r="BZ29" s="704"/>
      <c r="CA29" s="704"/>
    </row>
    <row r="30" spans="1:79" ht="17.7">
      <c r="A30" s="1031"/>
      <c r="B30" s="704"/>
      <c r="C30" s="1044"/>
      <c r="D30" s="1045"/>
      <c r="E30" s="273"/>
      <c r="F30" s="1450"/>
      <c r="G30" s="704"/>
      <c r="H30" s="704"/>
      <c r="I30" s="1033"/>
      <c r="J30" s="723"/>
      <c r="K30" s="723"/>
      <c r="L30" s="723"/>
      <c r="M30" s="723"/>
      <c r="N30" s="723"/>
      <c r="O30" s="723"/>
      <c r="P30" s="723"/>
      <c r="Q30" s="723"/>
      <c r="R30" s="723"/>
      <c r="S30" s="723"/>
      <c r="T30" s="723"/>
      <c r="U30" s="723"/>
      <c r="V30" s="723"/>
      <c r="W30" s="723"/>
      <c r="X30" s="723"/>
      <c r="Y30" s="723"/>
      <c r="Z30" s="723"/>
      <c r="AA30" s="723"/>
      <c r="AB30" s="723"/>
      <c r="AC30" s="723"/>
      <c r="AD30" s="723"/>
      <c r="AE30" s="723"/>
      <c r="AF30" s="723"/>
      <c r="AG30" s="723"/>
      <c r="AH30" s="723"/>
      <c r="AI30" s="723"/>
      <c r="AJ30" s="723"/>
      <c r="AK30" s="723"/>
      <c r="AL30" s="723"/>
      <c r="AM30" s="723"/>
      <c r="AN30" s="723"/>
      <c r="AO30" s="723"/>
      <c r="AP30" s="723"/>
      <c r="AQ30" s="723"/>
      <c r="AR30" s="723"/>
      <c r="AS30" s="723"/>
      <c r="AT30" s="723"/>
      <c r="AU30" s="723"/>
      <c r="AV30" s="723"/>
      <c r="AW30" s="724">
        <v>1</v>
      </c>
      <c r="AX30" s="725">
        <v>21000</v>
      </c>
      <c r="AY30" s="726"/>
      <c r="AZ30" s="723"/>
      <c r="BA30" s="723"/>
      <c r="BB30" s="723"/>
      <c r="BC30" s="723"/>
      <c r="BD30" s="723"/>
      <c r="BE30" s="723"/>
      <c r="BF30" s="10"/>
      <c r="BG30" s="10"/>
      <c r="BH30" s="10"/>
      <c r="BI30" s="10"/>
      <c r="BJ30" s="10"/>
      <c r="BK30" s="10"/>
      <c r="BL30" s="10"/>
      <c r="BM30" s="10"/>
      <c r="BN30" s="10"/>
      <c r="BO30" s="10"/>
      <c r="BP30" s="10"/>
      <c r="BQ30" s="704"/>
      <c r="BR30" s="704"/>
      <c r="BS30" s="704"/>
      <c r="BT30" s="704"/>
      <c r="BU30" s="704"/>
      <c r="BV30" s="704"/>
      <c r="BW30" s="704"/>
      <c r="BX30" s="704"/>
      <c r="BY30" s="704"/>
      <c r="BZ30" s="704"/>
      <c r="CA30" s="704"/>
    </row>
    <row r="31" spans="1:79" ht="17.7">
      <c r="A31" s="1031"/>
      <c r="B31" s="704"/>
      <c r="C31" s="1049" t="s">
        <v>1807</v>
      </c>
      <c r="D31" s="1050">
        <f>SUM(D25:D30)</f>
        <v>178500</v>
      </c>
      <c r="E31" s="273"/>
      <c r="F31" s="1450"/>
      <c r="G31" s="704"/>
      <c r="H31" s="704"/>
      <c r="I31" s="1033"/>
      <c r="J31" s="723"/>
      <c r="K31" s="723"/>
      <c r="L31" s="723"/>
      <c r="M31" s="723"/>
      <c r="N31" s="723"/>
      <c r="O31" s="723"/>
      <c r="P31" s="723"/>
      <c r="Q31" s="723"/>
      <c r="R31" s="723"/>
      <c r="S31" s="723"/>
      <c r="T31" s="723"/>
      <c r="U31" s="723"/>
      <c r="V31" s="723"/>
      <c r="W31" s="723"/>
      <c r="X31" s="723"/>
      <c r="Y31" s="723"/>
      <c r="Z31" s="723"/>
      <c r="AA31" s="723"/>
      <c r="AB31" s="723"/>
      <c r="AC31" s="723"/>
      <c r="AD31" s="723"/>
      <c r="AE31" s="723"/>
      <c r="AF31" s="723"/>
      <c r="AG31" s="723"/>
      <c r="AH31" s="723"/>
      <c r="AI31" s="723"/>
      <c r="AJ31" s="723"/>
      <c r="AK31" s="723"/>
      <c r="AL31" s="723"/>
      <c r="AM31" s="723"/>
      <c r="AN31" s="723"/>
      <c r="AO31" s="723"/>
      <c r="AP31" s="723"/>
      <c r="AQ31" s="723"/>
      <c r="AR31" s="723"/>
      <c r="AS31" s="723"/>
      <c r="AT31" s="723"/>
      <c r="AU31" s="723"/>
      <c r="AV31" s="723"/>
      <c r="AW31" s="724">
        <v>1.25</v>
      </c>
      <c r="AX31" s="725">
        <v>26000</v>
      </c>
      <c r="AY31" s="726"/>
      <c r="AZ31" s="723"/>
      <c r="BA31" s="723"/>
      <c r="BB31" s="723"/>
      <c r="BC31" s="723"/>
      <c r="BD31" s="723"/>
      <c r="BE31" s="723"/>
      <c r="BF31" s="10"/>
      <c r="BG31" s="10"/>
      <c r="BH31" s="10"/>
      <c r="BI31" s="10"/>
      <c r="BJ31" s="10"/>
      <c r="BK31" s="10"/>
      <c r="BL31" s="10"/>
      <c r="BM31" s="10"/>
      <c r="BN31" s="10"/>
      <c r="BO31" s="10"/>
      <c r="BP31" s="10"/>
      <c r="BQ31" s="704"/>
      <c r="BR31" s="704"/>
      <c r="BS31" s="704"/>
      <c r="BT31" s="704"/>
      <c r="BU31" s="704"/>
      <c r="BV31" s="704"/>
      <c r="BW31" s="704"/>
      <c r="BX31" s="704"/>
      <c r="BY31" s="704"/>
      <c r="BZ31" s="704"/>
      <c r="CA31" s="704"/>
    </row>
    <row r="32" spans="1:79" ht="15.9" thickBot="1">
      <c r="A32" s="1031"/>
      <c r="B32" s="704"/>
      <c r="C32" s="274"/>
      <c r="D32" s="275"/>
      <c r="E32" s="276"/>
      <c r="F32" s="1450"/>
      <c r="G32" s="704"/>
      <c r="H32" s="704"/>
      <c r="I32" s="1033"/>
      <c r="J32" s="723"/>
      <c r="K32" s="723"/>
      <c r="L32" s="723"/>
      <c r="M32" s="723"/>
      <c r="N32" s="723"/>
      <c r="O32" s="723"/>
      <c r="P32" s="723"/>
      <c r="Q32" s="723"/>
      <c r="R32" s="723"/>
      <c r="S32" s="723"/>
      <c r="T32" s="723"/>
      <c r="U32" s="723"/>
      <c r="V32" s="723"/>
      <c r="W32" s="723"/>
      <c r="X32" s="723"/>
      <c r="Y32" s="723"/>
      <c r="Z32" s="723"/>
      <c r="AA32" s="723"/>
      <c r="AB32" s="723"/>
      <c r="AC32" s="723"/>
      <c r="AD32" s="723"/>
      <c r="AE32" s="723"/>
      <c r="AF32" s="723"/>
      <c r="AG32" s="723"/>
      <c r="AH32" s="723"/>
      <c r="AI32" s="723"/>
      <c r="AJ32" s="723"/>
      <c r="AK32" s="723"/>
      <c r="AL32" s="723"/>
      <c r="AM32" s="723"/>
      <c r="AN32" s="723"/>
      <c r="AO32" s="723"/>
      <c r="AP32" s="723"/>
      <c r="AQ32" s="723"/>
      <c r="AR32" s="723"/>
      <c r="AS32" s="723"/>
      <c r="AT32" s="723"/>
      <c r="AU32" s="723"/>
      <c r="AV32" s="723"/>
      <c r="AW32" s="724">
        <v>1.5</v>
      </c>
      <c r="AX32" s="725">
        <v>30000</v>
      </c>
      <c r="AY32" s="726"/>
      <c r="AZ32" s="723"/>
      <c r="BA32" s="723"/>
      <c r="BB32" s="723"/>
      <c r="BC32" s="723"/>
      <c r="BD32" s="723"/>
      <c r="BE32" s="723"/>
      <c r="BF32" s="10"/>
      <c r="BG32" s="10"/>
      <c r="BH32" s="10"/>
      <c r="BI32" s="10"/>
      <c r="BJ32" s="10"/>
      <c r="BK32" s="10"/>
      <c r="BL32" s="10"/>
      <c r="BM32" s="10"/>
      <c r="BN32" s="10"/>
      <c r="BO32" s="10"/>
      <c r="BP32" s="10"/>
      <c r="BQ32" s="704"/>
      <c r="BR32" s="704"/>
      <c r="BS32" s="704"/>
      <c r="BT32" s="704"/>
      <c r="BU32" s="704"/>
      <c r="BV32" s="704"/>
      <c r="BW32" s="704"/>
      <c r="BX32" s="704"/>
      <c r="BY32" s="704"/>
      <c r="BZ32" s="704"/>
      <c r="CA32" s="704"/>
    </row>
    <row r="33" spans="1:79" ht="23.05" customHeight="1" thickBot="1">
      <c r="A33" s="1051"/>
      <c r="B33" s="1052"/>
      <c r="C33" s="1052"/>
      <c r="D33" s="1052"/>
      <c r="E33" s="1052"/>
      <c r="F33" s="1052"/>
      <c r="G33" s="1052"/>
      <c r="H33" s="1052"/>
      <c r="I33" s="1053"/>
      <c r="J33" s="723"/>
      <c r="K33" s="723"/>
      <c r="L33" s="723"/>
      <c r="M33" s="723"/>
      <c r="N33" s="723"/>
      <c r="O33" s="723"/>
      <c r="P33" s="723"/>
      <c r="Q33" s="723"/>
      <c r="R33" s="723"/>
      <c r="S33" s="723"/>
      <c r="T33" s="723"/>
      <c r="U33" s="723"/>
      <c r="V33" s="723"/>
      <c r="W33" s="723"/>
      <c r="X33" s="723"/>
      <c r="Y33" s="723"/>
      <c r="Z33" s="723"/>
      <c r="AA33" s="723"/>
      <c r="AB33" s="723"/>
      <c r="AC33" s="723"/>
      <c r="AD33" s="723"/>
      <c r="AE33" s="723"/>
      <c r="AF33" s="723"/>
      <c r="AG33" s="723"/>
      <c r="AH33" s="723"/>
      <c r="AI33" s="723"/>
      <c r="AJ33" s="723"/>
      <c r="AK33" s="723"/>
      <c r="AL33" s="723"/>
      <c r="AM33" s="723"/>
      <c r="AN33" s="723"/>
      <c r="AO33" s="723"/>
      <c r="AP33" s="723"/>
      <c r="AQ33" s="723"/>
      <c r="AR33" s="723"/>
      <c r="AS33" s="723"/>
      <c r="AT33" s="723"/>
      <c r="AU33" s="723"/>
      <c r="AV33" s="723"/>
      <c r="AW33" s="724">
        <v>1.75</v>
      </c>
      <c r="AX33" s="725">
        <v>35000</v>
      </c>
      <c r="AY33" s="726"/>
      <c r="AZ33" s="723"/>
      <c r="BA33" s="723"/>
      <c r="BB33" s="723"/>
      <c r="BC33" s="723"/>
      <c r="BD33" s="723"/>
      <c r="BE33" s="723"/>
      <c r="BF33" s="10"/>
      <c r="BG33" s="10"/>
      <c r="BH33" s="10"/>
      <c r="BI33" s="10"/>
      <c r="BJ33" s="10"/>
      <c r="BK33" s="10"/>
      <c r="BL33" s="10"/>
      <c r="BM33" s="10"/>
      <c r="BN33" s="10"/>
      <c r="BO33" s="10"/>
      <c r="BP33" s="10"/>
      <c r="BQ33" s="704"/>
      <c r="BR33" s="704"/>
      <c r="BS33" s="704"/>
      <c r="BT33" s="704"/>
      <c r="BU33" s="704"/>
      <c r="BV33" s="704"/>
      <c r="BW33" s="704"/>
      <c r="BX33" s="704"/>
      <c r="BY33" s="704"/>
      <c r="BZ33" s="704"/>
      <c r="CA33" s="704"/>
    </row>
    <row r="34" spans="1:79">
      <c r="A34" s="723"/>
      <c r="B34" s="723"/>
      <c r="C34" s="723"/>
      <c r="D34" s="723"/>
      <c r="E34" s="723"/>
      <c r="F34" s="723"/>
      <c r="G34" s="723"/>
      <c r="H34" s="723"/>
      <c r="I34" s="723"/>
      <c r="J34" s="723"/>
      <c r="K34" s="723"/>
      <c r="L34" s="723"/>
      <c r="M34" s="723"/>
      <c r="N34" s="723"/>
      <c r="O34" s="723"/>
      <c r="P34" s="723"/>
      <c r="Q34" s="723"/>
      <c r="R34" s="723"/>
      <c r="S34" s="723"/>
      <c r="T34" s="723"/>
      <c r="U34" s="723"/>
      <c r="V34" s="723"/>
      <c r="W34" s="723"/>
      <c r="X34" s="723"/>
      <c r="Y34" s="723"/>
      <c r="Z34" s="723"/>
      <c r="AA34" s="723"/>
      <c r="AB34" s="723"/>
      <c r="AC34" s="723"/>
      <c r="AD34" s="723"/>
      <c r="AE34" s="723"/>
      <c r="AF34" s="723"/>
      <c r="AG34" s="723"/>
      <c r="AH34" s="723"/>
      <c r="AI34" s="723"/>
      <c r="AJ34" s="723"/>
      <c r="AK34" s="723"/>
      <c r="AL34" s="723"/>
      <c r="AM34" s="723"/>
      <c r="AN34" s="723"/>
      <c r="AO34" s="723"/>
      <c r="AP34" s="723"/>
      <c r="AQ34" s="723"/>
      <c r="AR34" s="723"/>
      <c r="AS34" s="723"/>
      <c r="AT34" s="723"/>
      <c r="AU34" s="723"/>
      <c r="AV34" s="723"/>
      <c r="AW34" s="724">
        <v>2</v>
      </c>
      <c r="AX34" s="725">
        <v>38000</v>
      </c>
      <c r="AY34" s="726"/>
      <c r="AZ34" s="723"/>
      <c r="BA34" s="723"/>
      <c r="BB34" s="723"/>
      <c r="BC34" s="723"/>
      <c r="BD34" s="723"/>
      <c r="BE34" s="723"/>
      <c r="BF34" s="10"/>
      <c r="BG34" s="10"/>
      <c r="BH34" s="10"/>
      <c r="BI34" s="10"/>
      <c r="BJ34" s="10"/>
      <c r="BK34" s="10"/>
      <c r="BL34" s="10"/>
      <c r="BM34" s="10"/>
      <c r="BN34" s="10"/>
      <c r="BO34" s="10"/>
      <c r="BP34" s="10"/>
      <c r="BQ34" s="704"/>
      <c r="BR34" s="704"/>
      <c r="BS34" s="704"/>
      <c r="BT34" s="704"/>
      <c r="BU34" s="704"/>
      <c r="BV34" s="704"/>
      <c r="BW34" s="704"/>
      <c r="BX34" s="704"/>
      <c r="BY34" s="704"/>
      <c r="BZ34" s="704"/>
      <c r="CA34" s="704"/>
    </row>
    <row r="35" spans="1:79">
      <c r="A35" s="723"/>
      <c r="B35" s="723"/>
      <c r="C35" s="723"/>
      <c r="D35" s="723"/>
      <c r="E35" s="723"/>
      <c r="F35" s="723"/>
      <c r="G35" s="723"/>
      <c r="H35" s="723"/>
      <c r="I35" s="723"/>
      <c r="J35" s="723"/>
      <c r="K35" s="723"/>
      <c r="L35" s="723"/>
      <c r="M35" s="723"/>
      <c r="N35" s="723"/>
      <c r="O35" s="723"/>
      <c r="P35" s="723"/>
      <c r="Q35" s="723"/>
      <c r="R35" s="723"/>
      <c r="S35" s="723"/>
      <c r="T35" s="723"/>
      <c r="U35" s="723"/>
      <c r="V35" s="723"/>
      <c r="W35" s="723"/>
      <c r="X35" s="723"/>
      <c r="Y35" s="723"/>
      <c r="Z35" s="723"/>
      <c r="AA35" s="723"/>
      <c r="AB35" s="723"/>
      <c r="AC35" s="723"/>
      <c r="AD35" s="723"/>
      <c r="AE35" s="723"/>
      <c r="AF35" s="723"/>
      <c r="AG35" s="723"/>
      <c r="AH35" s="723"/>
      <c r="AI35" s="723"/>
      <c r="AJ35" s="723"/>
      <c r="AK35" s="723"/>
      <c r="AL35" s="723"/>
      <c r="AM35" s="723"/>
      <c r="AN35" s="723"/>
      <c r="AO35" s="723"/>
      <c r="AP35" s="723"/>
      <c r="AQ35" s="723"/>
      <c r="AR35" s="723"/>
      <c r="AS35" s="723"/>
      <c r="AT35" s="723"/>
      <c r="AU35" s="723"/>
      <c r="AV35" s="723"/>
      <c r="AW35" s="724">
        <v>2.25</v>
      </c>
      <c r="AX35" s="725">
        <v>41000</v>
      </c>
      <c r="AY35" s="726"/>
      <c r="AZ35" s="723"/>
      <c r="BA35" s="723"/>
      <c r="BB35" s="723"/>
      <c r="BC35" s="723"/>
      <c r="BD35" s="723"/>
      <c r="BE35" s="723"/>
      <c r="BF35" s="10"/>
      <c r="BG35" s="10"/>
      <c r="BH35" s="10"/>
      <c r="BI35" s="10"/>
      <c r="BJ35" s="10"/>
      <c r="BK35" s="10"/>
      <c r="BL35" s="10"/>
      <c r="BM35" s="10"/>
      <c r="BN35" s="10"/>
      <c r="BO35" s="10"/>
      <c r="BP35" s="10"/>
      <c r="BQ35" s="704"/>
      <c r="BR35" s="704"/>
      <c r="BS35" s="704"/>
      <c r="BT35" s="704"/>
      <c r="BU35" s="704"/>
      <c r="BV35" s="704"/>
      <c r="BW35" s="704"/>
      <c r="BX35" s="704"/>
      <c r="BY35" s="704"/>
      <c r="BZ35" s="704"/>
      <c r="CA35" s="704"/>
    </row>
    <row r="36" spans="1:79">
      <c r="A36" s="723"/>
      <c r="B36" s="723"/>
      <c r="C36" s="723"/>
      <c r="D36" s="723"/>
      <c r="E36" s="723"/>
      <c r="F36" s="723"/>
      <c r="G36" s="723"/>
      <c r="H36" s="723"/>
      <c r="I36" s="723"/>
      <c r="J36" s="723"/>
      <c r="K36" s="723"/>
      <c r="L36" s="723"/>
      <c r="M36" s="723"/>
      <c r="N36" s="723"/>
      <c r="O36" s="723"/>
      <c r="P36" s="723"/>
      <c r="Q36" s="723"/>
      <c r="R36" s="723"/>
      <c r="S36" s="723"/>
      <c r="T36" s="723"/>
      <c r="U36" s="723"/>
      <c r="V36" s="723"/>
      <c r="W36" s="723"/>
      <c r="X36" s="723"/>
      <c r="Y36" s="723"/>
      <c r="Z36" s="723"/>
      <c r="AA36" s="723"/>
      <c r="AB36" s="723"/>
      <c r="AC36" s="723"/>
      <c r="AD36" s="723"/>
      <c r="AE36" s="723"/>
      <c r="AF36" s="723"/>
      <c r="AG36" s="723"/>
      <c r="AH36" s="723"/>
      <c r="AI36" s="723"/>
      <c r="AJ36" s="723"/>
      <c r="AK36" s="723"/>
      <c r="AL36" s="723"/>
      <c r="AM36" s="723"/>
      <c r="AN36" s="723"/>
      <c r="AO36" s="723"/>
      <c r="AP36" s="723"/>
      <c r="AQ36" s="723"/>
      <c r="AR36" s="723"/>
      <c r="AS36" s="723"/>
      <c r="AT36" s="723"/>
      <c r="AU36" s="723"/>
      <c r="AV36" s="723"/>
      <c r="AW36" s="724">
        <v>2.5</v>
      </c>
      <c r="AX36" s="725">
        <v>42000</v>
      </c>
      <c r="AY36" s="726"/>
      <c r="AZ36" s="723"/>
      <c r="BA36" s="723"/>
      <c r="BB36" s="723"/>
      <c r="BC36" s="723"/>
      <c r="BD36" s="723"/>
      <c r="BE36" s="723"/>
      <c r="BF36" s="10"/>
      <c r="BG36" s="10"/>
      <c r="BH36" s="10"/>
      <c r="BI36" s="10"/>
      <c r="BJ36" s="10"/>
      <c r="BK36" s="10"/>
      <c r="BL36" s="10"/>
      <c r="BM36" s="10"/>
      <c r="BN36" s="10"/>
      <c r="BO36" s="10"/>
      <c r="BP36" s="10"/>
      <c r="BQ36" s="704"/>
      <c r="BR36" s="704"/>
      <c r="BS36" s="704"/>
      <c r="BT36" s="704"/>
      <c r="BU36" s="704"/>
      <c r="BV36" s="704"/>
      <c r="BW36" s="704"/>
      <c r="BX36" s="704"/>
      <c r="BY36" s="704"/>
      <c r="BZ36" s="704"/>
      <c r="CA36" s="704"/>
    </row>
    <row r="37" spans="1:79">
      <c r="A37" s="723"/>
      <c r="B37" s="723"/>
      <c r="C37" s="723"/>
      <c r="D37" s="723"/>
      <c r="E37" s="723"/>
      <c r="F37" s="723"/>
      <c r="G37" s="723"/>
      <c r="H37" s="723"/>
      <c r="I37" s="723"/>
      <c r="J37" s="723"/>
      <c r="K37" s="723"/>
      <c r="L37" s="723"/>
      <c r="M37" s="723"/>
      <c r="N37" s="723"/>
      <c r="O37" s="723"/>
      <c r="P37" s="723"/>
      <c r="Q37" s="723"/>
      <c r="R37" s="723"/>
      <c r="S37" s="723"/>
      <c r="T37" s="723"/>
      <c r="U37" s="723"/>
      <c r="V37" s="723"/>
      <c r="W37" s="723"/>
      <c r="X37" s="723"/>
      <c r="Y37" s="723"/>
      <c r="Z37" s="723"/>
      <c r="AA37" s="723"/>
      <c r="AB37" s="723"/>
      <c r="AC37" s="723"/>
      <c r="AD37" s="723"/>
      <c r="AE37" s="723"/>
      <c r="AF37" s="723"/>
      <c r="AG37" s="723"/>
      <c r="AH37" s="723"/>
      <c r="AI37" s="723"/>
      <c r="AJ37" s="723"/>
      <c r="AK37" s="723"/>
      <c r="AL37" s="723"/>
      <c r="AM37" s="723"/>
      <c r="AN37" s="723"/>
      <c r="AO37" s="723"/>
      <c r="AP37" s="723"/>
      <c r="AQ37" s="723"/>
      <c r="AR37" s="723"/>
      <c r="AS37" s="723"/>
      <c r="AT37" s="723"/>
      <c r="AU37" s="723"/>
      <c r="AV37" s="723"/>
      <c r="AW37" s="724">
        <v>2.75</v>
      </c>
      <c r="AX37" s="725">
        <v>45000</v>
      </c>
      <c r="AY37" s="726"/>
      <c r="AZ37" s="723"/>
      <c r="BA37" s="723"/>
      <c r="BB37" s="723"/>
      <c r="BC37" s="723"/>
      <c r="BD37" s="723"/>
      <c r="BE37" s="723"/>
      <c r="BF37" s="10"/>
      <c r="BG37" s="10"/>
      <c r="BH37" s="10"/>
      <c r="BI37" s="10"/>
      <c r="BJ37" s="10"/>
      <c r="BK37" s="10"/>
      <c r="BL37" s="10"/>
      <c r="BM37" s="10"/>
      <c r="BN37" s="10"/>
      <c r="BO37" s="10"/>
      <c r="BP37" s="10"/>
      <c r="BQ37" s="704"/>
      <c r="BR37" s="704"/>
      <c r="BS37" s="704"/>
      <c r="BT37" s="704"/>
      <c r="BU37" s="704"/>
      <c r="BV37" s="704"/>
      <c r="BW37" s="704"/>
      <c r="BX37" s="704"/>
      <c r="BY37" s="704"/>
      <c r="BZ37" s="704"/>
      <c r="CA37" s="704"/>
    </row>
    <row r="38" spans="1:79">
      <c r="A38" s="723"/>
      <c r="B38" s="723"/>
      <c r="C38" s="723"/>
      <c r="D38" s="723"/>
      <c r="E38" s="723"/>
      <c r="F38" s="723"/>
      <c r="G38" s="723"/>
      <c r="H38" s="723"/>
      <c r="I38" s="723"/>
      <c r="J38" s="723"/>
      <c r="K38" s="723"/>
      <c r="L38" s="723"/>
      <c r="M38" s="723"/>
      <c r="N38" s="723"/>
      <c r="O38" s="723"/>
      <c r="P38" s="723"/>
      <c r="Q38" s="723"/>
      <c r="R38" s="723"/>
      <c r="S38" s="723"/>
      <c r="T38" s="723"/>
      <c r="U38" s="723"/>
      <c r="V38" s="723"/>
      <c r="W38" s="723"/>
      <c r="X38" s="723"/>
      <c r="Y38" s="723"/>
      <c r="Z38" s="723"/>
      <c r="AA38" s="723"/>
      <c r="AB38" s="723"/>
      <c r="AC38" s="723"/>
      <c r="AD38" s="723"/>
      <c r="AE38" s="723"/>
      <c r="AF38" s="723"/>
      <c r="AG38" s="723"/>
      <c r="AH38" s="723"/>
      <c r="AI38" s="723"/>
      <c r="AJ38" s="723"/>
      <c r="AK38" s="723"/>
      <c r="AL38" s="723"/>
      <c r="AM38" s="723"/>
      <c r="AN38" s="723"/>
      <c r="AO38" s="723"/>
      <c r="AP38" s="723"/>
      <c r="AQ38" s="723"/>
      <c r="AR38" s="723"/>
      <c r="AS38" s="723"/>
      <c r="AT38" s="723"/>
      <c r="AU38" s="723"/>
      <c r="AV38" s="723"/>
      <c r="AW38" s="724">
        <v>3</v>
      </c>
      <c r="AX38" s="725">
        <v>52000</v>
      </c>
      <c r="AY38" s="726"/>
      <c r="AZ38" s="723"/>
      <c r="BA38" s="723"/>
      <c r="BB38" s="723"/>
      <c r="BC38" s="723"/>
      <c r="BD38" s="723"/>
      <c r="BE38" s="723"/>
      <c r="BF38" s="10"/>
      <c r="BG38" s="10"/>
      <c r="BH38" s="10"/>
      <c r="BI38" s="10"/>
      <c r="BJ38" s="10"/>
      <c r="BK38" s="10"/>
      <c r="BL38" s="10"/>
      <c r="BM38" s="10"/>
      <c r="BN38" s="10"/>
      <c r="BO38" s="10"/>
      <c r="BP38" s="10"/>
      <c r="BQ38" s="704"/>
      <c r="BR38" s="704"/>
      <c r="BS38" s="704"/>
      <c r="BT38" s="704"/>
      <c r="BU38" s="704"/>
      <c r="BV38" s="704"/>
      <c r="BW38" s="704"/>
      <c r="BX38" s="704"/>
      <c r="BY38" s="704"/>
      <c r="BZ38" s="704"/>
      <c r="CA38" s="704"/>
    </row>
    <row r="39" spans="1:79">
      <c r="A39" s="723"/>
      <c r="B39" s="723"/>
      <c r="C39" s="723"/>
      <c r="D39" s="723"/>
      <c r="E39" s="723"/>
      <c r="F39" s="723"/>
      <c r="G39" s="723"/>
      <c r="H39" s="723"/>
      <c r="I39" s="723"/>
      <c r="J39" s="723"/>
      <c r="K39" s="723"/>
      <c r="L39" s="723"/>
      <c r="M39" s="723"/>
      <c r="N39" s="723"/>
      <c r="O39" s="723"/>
      <c r="P39" s="723"/>
      <c r="Q39" s="723"/>
      <c r="R39" s="723"/>
      <c r="S39" s="723"/>
      <c r="T39" s="723"/>
      <c r="U39" s="723"/>
      <c r="V39" s="723"/>
      <c r="W39" s="723"/>
      <c r="X39" s="723"/>
      <c r="Y39" s="723"/>
      <c r="Z39" s="723"/>
      <c r="AA39" s="723"/>
      <c r="AB39" s="723"/>
      <c r="AC39" s="723"/>
      <c r="AD39" s="723"/>
      <c r="AE39" s="723"/>
      <c r="AF39" s="723"/>
      <c r="AG39" s="723"/>
      <c r="AH39" s="723"/>
      <c r="AI39" s="723"/>
      <c r="AJ39" s="723"/>
      <c r="AK39" s="723"/>
      <c r="AL39" s="723"/>
      <c r="AM39" s="723"/>
      <c r="AN39" s="723"/>
      <c r="AO39" s="723"/>
      <c r="AP39" s="723"/>
      <c r="AQ39" s="723"/>
      <c r="AR39" s="723"/>
      <c r="AS39" s="723"/>
      <c r="AT39" s="723"/>
      <c r="AU39" s="723"/>
      <c r="AV39" s="723"/>
      <c r="AW39" s="724">
        <v>3.25</v>
      </c>
      <c r="AX39" s="725">
        <v>58000</v>
      </c>
      <c r="AY39" s="726"/>
      <c r="AZ39" s="723"/>
      <c r="BA39" s="723"/>
      <c r="BB39" s="723"/>
      <c r="BC39" s="723"/>
      <c r="BD39" s="723"/>
      <c r="BE39" s="723"/>
      <c r="BF39" s="10"/>
      <c r="BG39" s="10"/>
      <c r="BH39" s="10"/>
      <c r="BI39" s="10"/>
      <c r="BJ39" s="10"/>
      <c r="BK39" s="10"/>
      <c r="BL39" s="10"/>
      <c r="BM39" s="10"/>
      <c r="BN39" s="10"/>
      <c r="BO39" s="10"/>
      <c r="BP39" s="10"/>
      <c r="BQ39" s="704"/>
      <c r="BR39" s="704"/>
      <c r="BS39" s="704"/>
      <c r="BT39" s="704"/>
      <c r="BU39" s="704"/>
      <c r="BV39" s="704"/>
      <c r="BW39" s="704"/>
      <c r="BX39" s="704"/>
      <c r="BY39" s="704"/>
      <c r="BZ39" s="704"/>
      <c r="CA39" s="704"/>
    </row>
    <row r="40" spans="1:79">
      <c r="A40" s="723"/>
      <c r="B40" s="723"/>
      <c r="C40" s="723"/>
      <c r="D40" s="723"/>
      <c r="E40" s="723"/>
      <c r="F40" s="723"/>
      <c r="G40" s="723"/>
      <c r="H40" s="723"/>
      <c r="I40" s="723"/>
      <c r="J40" s="723"/>
      <c r="K40" s="723"/>
      <c r="L40" s="723"/>
      <c r="M40" s="723"/>
      <c r="N40" s="723"/>
      <c r="O40" s="723"/>
      <c r="P40" s="723"/>
      <c r="Q40" s="723"/>
      <c r="R40" s="723"/>
      <c r="S40" s="723"/>
      <c r="T40" s="723"/>
      <c r="U40" s="723"/>
      <c r="V40" s="723"/>
      <c r="W40" s="723"/>
      <c r="X40" s="723"/>
      <c r="Y40" s="723"/>
      <c r="Z40" s="723"/>
      <c r="AA40" s="723"/>
      <c r="AB40" s="723"/>
      <c r="AC40" s="723"/>
      <c r="AD40" s="723"/>
      <c r="AE40" s="723"/>
      <c r="AF40" s="723"/>
      <c r="AG40" s="723"/>
      <c r="AH40" s="723"/>
      <c r="AI40" s="723"/>
      <c r="AJ40" s="723"/>
      <c r="AK40" s="723"/>
      <c r="AL40" s="723"/>
      <c r="AM40" s="723"/>
      <c r="AN40" s="723"/>
      <c r="AO40" s="723"/>
      <c r="AP40" s="723"/>
      <c r="AQ40" s="723"/>
      <c r="AR40" s="723"/>
      <c r="AS40" s="723"/>
      <c r="AT40" s="723"/>
      <c r="AU40" s="723"/>
      <c r="AV40" s="723"/>
      <c r="AW40" s="724">
        <v>3.5</v>
      </c>
      <c r="AX40" s="725">
        <v>61000</v>
      </c>
      <c r="AY40" s="726"/>
      <c r="AZ40" s="723"/>
      <c r="BA40" s="723"/>
      <c r="BB40" s="723"/>
      <c r="BC40" s="723"/>
      <c r="BD40" s="723"/>
      <c r="BE40" s="723"/>
      <c r="BF40" s="10"/>
      <c r="BG40" s="10"/>
      <c r="BH40" s="10"/>
      <c r="BI40" s="10"/>
      <c r="BJ40" s="10"/>
      <c r="BK40" s="10"/>
      <c r="BL40" s="10"/>
      <c r="BM40" s="10"/>
      <c r="BN40" s="10"/>
      <c r="BO40" s="10"/>
      <c r="BP40" s="10"/>
      <c r="BQ40" s="704"/>
      <c r="BR40" s="704"/>
      <c r="BS40" s="704"/>
      <c r="BT40" s="704"/>
      <c r="BU40" s="704"/>
      <c r="BV40" s="704"/>
      <c r="BW40" s="704"/>
      <c r="BX40" s="704"/>
      <c r="BY40" s="704"/>
      <c r="BZ40" s="704"/>
      <c r="CA40" s="704"/>
    </row>
    <row r="41" spans="1:79">
      <c r="A41" s="723"/>
      <c r="B41" s="723"/>
      <c r="C41" s="723"/>
      <c r="D41" s="723"/>
      <c r="E41" s="723"/>
      <c r="F41" s="723"/>
      <c r="G41" s="723"/>
      <c r="H41" s="723"/>
      <c r="I41" s="723"/>
      <c r="J41" s="723"/>
      <c r="K41" s="723"/>
      <c r="L41" s="723"/>
      <c r="M41" s="723"/>
      <c r="N41" s="723"/>
      <c r="O41" s="723"/>
      <c r="P41" s="723"/>
      <c r="Q41" s="723"/>
      <c r="R41" s="723"/>
      <c r="S41" s="723"/>
      <c r="T41" s="723"/>
      <c r="U41" s="723"/>
      <c r="V41" s="723"/>
      <c r="W41" s="723"/>
      <c r="X41" s="723"/>
      <c r="Y41" s="723"/>
      <c r="Z41" s="723"/>
      <c r="AA41" s="723"/>
      <c r="AB41" s="723"/>
      <c r="AC41" s="723"/>
      <c r="AD41" s="723"/>
      <c r="AE41" s="723"/>
      <c r="AF41" s="723"/>
      <c r="AG41" s="723"/>
      <c r="AH41" s="723"/>
      <c r="AI41" s="723"/>
      <c r="AJ41" s="723"/>
      <c r="AK41" s="723"/>
      <c r="AL41" s="723"/>
      <c r="AM41" s="723"/>
      <c r="AN41" s="723"/>
      <c r="AO41" s="723"/>
      <c r="AP41" s="723"/>
      <c r="AQ41" s="723"/>
      <c r="AR41" s="723"/>
      <c r="AS41" s="723"/>
      <c r="AT41" s="723"/>
      <c r="AU41" s="723"/>
      <c r="AV41" s="723"/>
      <c r="AW41" s="724">
        <v>3.75</v>
      </c>
      <c r="AX41" s="725">
        <v>65000</v>
      </c>
      <c r="AY41" s="726"/>
      <c r="AZ41" s="723"/>
      <c r="BA41" s="723"/>
      <c r="BB41" s="723"/>
      <c r="BC41" s="723"/>
      <c r="BD41" s="723"/>
      <c r="BE41" s="723"/>
      <c r="BF41" s="10"/>
      <c r="BG41" s="10"/>
      <c r="BH41" s="10"/>
      <c r="BI41" s="10"/>
      <c r="BJ41" s="10"/>
      <c r="BK41" s="10"/>
      <c r="BL41" s="10"/>
      <c r="BM41" s="10"/>
      <c r="BN41" s="10"/>
      <c r="BO41" s="10"/>
      <c r="BP41" s="10"/>
      <c r="BQ41" s="704"/>
      <c r="BR41" s="704"/>
      <c r="BS41" s="704"/>
      <c r="BT41" s="704"/>
      <c r="BU41" s="704"/>
      <c r="BV41" s="704"/>
      <c r="BW41" s="704"/>
      <c r="BX41" s="704"/>
      <c r="BY41" s="704"/>
      <c r="BZ41" s="704"/>
      <c r="CA41" s="704"/>
    </row>
    <row r="42" spans="1:79">
      <c r="A42" s="723"/>
      <c r="B42" s="723"/>
      <c r="C42" s="723"/>
      <c r="D42" s="723"/>
      <c r="E42" s="723"/>
      <c r="F42" s="723"/>
      <c r="G42" s="723"/>
      <c r="H42" s="723"/>
      <c r="I42" s="723"/>
      <c r="J42" s="723"/>
      <c r="K42" s="723"/>
      <c r="L42" s="723"/>
      <c r="M42" s="723"/>
      <c r="N42" s="723"/>
      <c r="O42" s="723"/>
      <c r="P42" s="723"/>
      <c r="Q42" s="723"/>
      <c r="R42" s="723"/>
      <c r="S42" s="723"/>
      <c r="T42" s="723"/>
      <c r="U42" s="723"/>
      <c r="V42" s="723"/>
      <c r="W42" s="723"/>
      <c r="X42" s="723"/>
      <c r="Y42" s="723"/>
      <c r="Z42" s="723"/>
      <c r="AA42" s="723"/>
      <c r="AB42" s="723"/>
      <c r="AC42" s="723"/>
      <c r="AD42" s="723"/>
      <c r="AE42" s="723"/>
      <c r="AF42" s="723"/>
      <c r="AG42" s="723"/>
      <c r="AH42" s="723"/>
      <c r="AI42" s="723"/>
      <c r="AJ42" s="723"/>
      <c r="AK42" s="723"/>
      <c r="AL42" s="723"/>
      <c r="AM42" s="723"/>
      <c r="AN42" s="723"/>
      <c r="AO42" s="723"/>
      <c r="AP42" s="723"/>
      <c r="AQ42" s="723"/>
      <c r="AR42" s="723"/>
      <c r="AS42" s="723"/>
      <c r="AT42" s="723"/>
      <c r="AU42" s="723"/>
      <c r="AV42" s="723"/>
      <c r="AW42" s="724">
        <v>4</v>
      </c>
      <c r="AX42" s="725">
        <v>70000</v>
      </c>
      <c r="AY42" s="726"/>
      <c r="AZ42" s="723"/>
      <c r="BA42" s="723"/>
      <c r="BB42" s="723"/>
      <c r="BC42" s="723"/>
      <c r="BD42" s="723"/>
      <c r="BE42" s="723"/>
      <c r="BF42" s="10"/>
      <c r="BG42" s="10"/>
      <c r="BH42" s="10"/>
      <c r="BI42" s="10"/>
      <c r="BJ42" s="10"/>
      <c r="BK42" s="10"/>
      <c r="BL42" s="10"/>
      <c r="BM42" s="10"/>
      <c r="BN42" s="10"/>
      <c r="BO42" s="10"/>
      <c r="BP42" s="10"/>
      <c r="BQ42" s="704"/>
      <c r="BR42" s="704"/>
      <c r="BS42" s="704"/>
      <c r="BT42" s="704"/>
      <c r="BU42" s="704"/>
      <c r="BV42" s="704"/>
      <c r="BW42" s="704"/>
      <c r="BX42" s="704"/>
      <c r="BY42" s="704"/>
      <c r="BZ42" s="704"/>
      <c r="CA42" s="704"/>
    </row>
    <row r="43" spans="1:79">
      <c r="A43" s="723"/>
      <c r="B43" s="723"/>
      <c r="C43" s="723"/>
      <c r="D43" s="723"/>
      <c r="E43" s="723"/>
      <c r="F43" s="723"/>
      <c r="G43" s="723"/>
      <c r="H43" s="723"/>
      <c r="I43" s="723"/>
      <c r="J43" s="723"/>
      <c r="K43" s="723"/>
      <c r="L43" s="723"/>
      <c r="M43" s="723"/>
      <c r="N43" s="723"/>
      <c r="O43" s="723"/>
      <c r="P43" s="723"/>
      <c r="Q43" s="723"/>
      <c r="R43" s="723"/>
      <c r="S43" s="723"/>
      <c r="T43" s="723"/>
      <c r="U43" s="723"/>
      <c r="V43" s="723"/>
      <c r="W43" s="723"/>
      <c r="X43" s="723"/>
      <c r="Y43" s="723"/>
      <c r="Z43" s="723"/>
      <c r="AA43" s="723"/>
      <c r="AB43" s="723"/>
      <c r="AC43" s="723"/>
      <c r="AD43" s="723"/>
      <c r="AE43" s="723"/>
      <c r="AF43" s="723"/>
      <c r="AG43" s="723"/>
      <c r="AH43" s="723"/>
      <c r="AI43" s="723"/>
      <c r="AJ43" s="723"/>
      <c r="AK43" s="723"/>
      <c r="AL43" s="723"/>
      <c r="AM43" s="723"/>
      <c r="AN43" s="723"/>
      <c r="AO43" s="723"/>
      <c r="AP43" s="723"/>
      <c r="AQ43" s="723"/>
      <c r="AR43" s="723"/>
      <c r="AS43" s="723"/>
      <c r="AT43" s="723"/>
      <c r="AU43" s="723"/>
      <c r="AV43" s="723"/>
      <c r="AW43" s="724">
        <v>4.25</v>
      </c>
      <c r="AX43" s="725">
        <v>73000</v>
      </c>
      <c r="AY43" s="726"/>
      <c r="AZ43" s="723"/>
      <c r="BA43" s="723"/>
      <c r="BB43" s="723"/>
      <c r="BC43" s="723"/>
      <c r="BD43" s="723"/>
      <c r="BE43" s="723"/>
      <c r="BF43" s="10"/>
      <c r="BG43" s="10"/>
      <c r="BH43" s="10"/>
      <c r="BI43" s="10"/>
      <c r="BJ43" s="10"/>
      <c r="BK43" s="10"/>
      <c r="BL43" s="10"/>
      <c r="BM43" s="10"/>
      <c r="BN43" s="10"/>
      <c r="BO43" s="10"/>
      <c r="BP43" s="10"/>
      <c r="BQ43" s="704"/>
      <c r="BR43" s="704"/>
      <c r="BS43" s="704"/>
      <c r="BT43" s="704"/>
      <c r="BU43" s="704"/>
      <c r="BV43" s="704"/>
      <c r="BW43" s="704"/>
      <c r="BX43" s="704"/>
      <c r="BY43" s="704"/>
      <c r="BZ43" s="704"/>
      <c r="CA43" s="704"/>
    </row>
    <row r="44" spans="1:79">
      <c r="A44" s="723"/>
      <c r="B44" s="723"/>
      <c r="C44" s="723"/>
      <c r="D44" s="723"/>
      <c r="E44" s="723"/>
      <c r="F44" s="723"/>
      <c r="G44" s="723"/>
      <c r="H44" s="723"/>
      <c r="I44" s="723"/>
      <c r="J44" s="723"/>
      <c r="K44" s="723"/>
      <c r="L44" s="723"/>
      <c r="M44" s="723"/>
      <c r="N44" s="723"/>
      <c r="O44" s="723"/>
      <c r="P44" s="723"/>
      <c r="Q44" s="723"/>
      <c r="R44" s="723"/>
      <c r="S44" s="723"/>
      <c r="T44" s="723"/>
      <c r="U44" s="723"/>
      <c r="V44" s="723"/>
      <c r="W44" s="723"/>
      <c r="X44" s="723"/>
      <c r="Y44" s="723"/>
      <c r="Z44" s="723"/>
      <c r="AA44" s="723"/>
      <c r="AB44" s="723"/>
      <c r="AC44" s="723"/>
      <c r="AD44" s="723"/>
      <c r="AE44" s="723"/>
      <c r="AF44" s="723"/>
      <c r="AG44" s="723"/>
      <c r="AH44" s="723"/>
      <c r="AI44" s="723"/>
      <c r="AJ44" s="723"/>
      <c r="AK44" s="723"/>
      <c r="AL44" s="723"/>
      <c r="AM44" s="723"/>
      <c r="AN44" s="723"/>
      <c r="AO44" s="723"/>
      <c r="AP44" s="723"/>
      <c r="AQ44" s="723"/>
      <c r="AR44" s="723"/>
      <c r="AS44" s="723"/>
      <c r="AT44" s="723"/>
      <c r="AU44" s="723"/>
      <c r="AV44" s="723"/>
      <c r="AW44" s="724">
        <v>4.5</v>
      </c>
      <c r="AX44" s="725">
        <v>77000</v>
      </c>
      <c r="AY44" s="726"/>
      <c r="AZ44" s="723"/>
      <c r="BA44" s="723"/>
      <c r="BB44" s="723"/>
      <c r="BC44" s="723"/>
      <c r="BD44" s="723"/>
      <c r="BE44" s="723"/>
      <c r="BF44" s="10"/>
      <c r="BG44" s="10"/>
      <c r="BH44" s="10"/>
      <c r="BI44" s="10"/>
      <c r="BJ44" s="10"/>
      <c r="BK44" s="10"/>
      <c r="BL44" s="10"/>
      <c r="BM44" s="10"/>
      <c r="BN44" s="10"/>
      <c r="BO44" s="10"/>
      <c r="BP44" s="10"/>
      <c r="BQ44" s="704"/>
      <c r="BR44" s="704"/>
      <c r="BS44" s="704"/>
      <c r="BT44" s="704"/>
      <c r="BU44" s="704"/>
      <c r="BV44" s="704"/>
      <c r="BW44" s="704"/>
      <c r="BX44" s="704"/>
      <c r="BY44" s="704"/>
      <c r="BZ44" s="704"/>
      <c r="CA44" s="704"/>
    </row>
    <row r="45" spans="1:79">
      <c r="A45" s="723"/>
      <c r="B45" s="723"/>
      <c r="C45" s="723"/>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3"/>
      <c r="AB45" s="723"/>
      <c r="AC45" s="723"/>
      <c r="AD45" s="723"/>
      <c r="AE45" s="723"/>
      <c r="AF45" s="723"/>
      <c r="AG45" s="723"/>
      <c r="AH45" s="723"/>
      <c r="AI45" s="723"/>
      <c r="AJ45" s="723"/>
      <c r="AK45" s="723"/>
      <c r="AL45" s="723"/>
      <c r="AM45" s="723"/>
      <c r="AN45" s="723"/>
      <c r="AO45" s="723"/>
      <c r="AP45" s="723"/>
      <c r="AQ45" s="723"/>
      <c r="AR45" s="723"/>
      <c r="AS45" s="723"/>
      <c r="AT45" s="723"/>
      <c r="AU45" s="723"/>
      <c r="AV45" s="723"/>
      <c r="AW45" s="724">
        <v>4.75</v>
      </c>
      <c r="AX45" s="725">
        <v>81000</v>
      </c>
      <c r="AY45" s="726"/>
      <c r="AZ45" s="723"/>
      <c r="BA45" s="723"/>
      <c r="BB45" s="723"/>
      <c r="BC45" s="723"/>
      <c r="BD45" s="723"/>
      <c r="BE45" s="723"/>
      <c r="BF45" s="10"/>
      <c r="BG45" s="10"/>
      <c r="BH45" s="10"/>
      <c r="BI45" s="10"/>
      <c r="BJ45" s="10"/>
      <c r="BK45" s="10"/>
      <c r="BL45" s="10"/>
      <c r="BM45" s="10"/>
      <c r="BN45" s="10"/>
      <c r="BO45" s="10"/>
      <c r="BP45" s="10"/>
      <c r="BQ45" s="704"/>
      <c r="BR45" s="704"/>
      <c r="BS45" s="704"/>
      <c r="BT45" s="704"/>
      <c r="BU45" s="704"/>
      <c r="BV45" s="704"/>
      <c r="BW45" s="704"/>
      <c r="BX45" s="704"/>
      <c r="BY45" s="704"/>
      <c r="BZ45" s="704"/>
      <c r="CA45" s="704"/>
    </row>
    <row r="46" spans="1:79" ht="15.9" thickBot="1">
      <c r="A46" s="723"/>
      <c r="B46" s="723"/>
      <c r="C46" s="723"/>
      <c r="D46" s="723"/>
      <c r="E46" s="723"/>
      <c r="F46" s="723"/>
      <c r="G46" s="723"/>
      <c r="H46" s="723"/>
      <c r="I46" s="723"/>
      <c r="J46" s="723"/>
      <c r="K46" s="723"/>
      <c r="L46" s="723"/>
      <c r="M46" s="723"/>
      <c r="N46" s="723"/>
      <c r="O46" s="723"/>
      <c r="P46" s="723"/>
      <c r="Q46" s="723"/>
      <c r="R46" s="723"/>
      <c r="S46" s="723"/>
      <c r="T46" s="723"/>
      <c r="U46" s="723"/>
      <c r="V46" s="723"/>
      <c r="W46" s="723"/>
      <c r="X46" s="723"/>
      <c r="Y46" s="723"/>
      <c r="Z46" s="723"/>
      <c r="AA46" s="723"/>
      <c r="AB46" s="723"/>
      <c r="AC46" s="723"/>
      <c r="AD46" s="723"/>
      <c r="AE46" s="723"/>
      <c r="AF46" s="723"/>
      <c r="AG46" s="723"/>
      <c r="AH46" s="723"/>
      <c r="AI46" s="723"/>
      <c r="AJ46" s="723"/>
      <c r="AK46" s="723"/>
      <c r="AL46" s="723"/>
      <c r="AM46" s="723"/>
      <c r="AN46" s="723"/>
      <c r="AO46" s="723"/>
      <c r="AP46" s="723"/>
      <c r="AQ46" s="723"/>
      <c r="AR46" s="723"/>
      <c r="AS46" s="723"/>
      <c r="AT46" s="723"/>
      <c r="AU46" s="723"/>
      <c r="AV46" s="723"/>
      <c r="AW46" s="727">
        <v>5</v>
      </c>
      <c r="AX46" s="728">
        <v>85000</v>
      </c>
      <c r="AY46" s="729"/>
      <c r="AZ46" s="723"/>
      <c r="BA46" s="723"/>
      <c r="BB46" s="723"/>
      <c r="BC46" s="723"/>
      <c r="BD46" s="723"/>
      <c r="BE46" s="723"/>
      <c r="BF46" s="10"/>
      <c r="BG46" s="10"/>
      <c r="BH46" s="10"/>
      <c r="BI46" s="10"/>
      <c r="BJ46" s="10"/>
      <c r="BK46" s="10"/>
      <c r="BL46" s="10"/>
      <c r="BM46" s="10"/>
      <c r="BN46" s="10"/>
      <c r="BO46" s="10"/>
      <c r="BP46" s="10"/>
      <c r="BQ46" s="704"/>
      <c r="BR46" s="704"/>
      <c r="BS46" s="704"/>
      <c r="BT46" s="704"/>
      <c r="BU46" s="704"/>
      <c r="BV46" s="704"/>
      <c r="BW46" s="704"/>
      <c r="BX46" s="704"/>
      <c r="BY46" s="704"/>
      <c r="BZ46" s="704"/>
      <c r="CA46" s="704"/>
    </row>
    <row r="47" spans="1:79" ht="15.9" thickBot="1">
      <c r="A47" s="723"/>
      <c r="B47" s="723"/>
      <c r="C47" s="723"/>
      <c r="D47" s="723"/>
      <c r="E47" s="723"/>
      <c r="F47" s="723"/>
      <c r="G47" s="723"/>
      <c r="H47" s="723"/>
      <c r="I47" s="723"/>
      <c r="J47" s="723"/>
      <c r="K47" s="723"/>
      <c r="L47" s="723"/>
      <c r="M47" s="723"/>
      <c r="N47" s="723"/>
      <c r="O47" s="723"/>
      <c r="P47" s="723"/>
      <c r="Q47" s="723"/>
      <c r="R47" s="723"/>
      <c r="S47" s="723"/>
      <c r="T47" s="723"/>
      <c r="U47" s="723"/>
      <c r="V47" s="723"/>
      <c r="W47" s="723"/>
      <c r="X47" s="723"/>
      <c r="Y47" s="723"/>
      <c r="Z47" s="723"/>
      <c r="AA47" s="723"/>
      <c r="AB47" s="723"/>
      <c r="AC47" s="723"/>
      <c r="AD47" s="723"/>
      <c r="AE47" s="723"/>
      <c r="AF47" s="723"/>
      <c r="AG47" s="723"/>
      <c r="AH47" s="723"/>
      <c r="AI47" s="723"/>
      <c r="AJ47" s="723"/>
      <c r="AK47" s="723"/>
      <c r="AL47" s="723"/>
      <c r="AM47" s="723"/>
      <c r="AN47" s="723"/>
      <c r="AO47" s="723"/>
      <c r="AP47" s="723"/>
      <c r="AQ47" s="723"/>
      <c r="AR47" s="723"/>
      <c r="AS47" s="723"/>
      <c r="AT47" s="723"/>
      <c r="AU47" s="723"/>
      <c r="AV47" s="723"/>
      <c r="AW47" s="723"/>
      <c r="AX47" s="723"/>
      <c r="AY47" s="723"/>
      <c r="AZ47" s="723"/>
      <c r="BA47" s="723"/>
      <c r="BB47" s="723"/>
      <c r="BC47" s="723"/>
      <c r="BD47" s="723"/>
      <c r="BE47" s="723"/>
      <c r="BF47" s="10"/>
      <c r="BG47" s="10"/>
      <c r="BH47" s="10"/>
      <c r="BI47" s="10"/>
      <c r="BJ47" s="10"/>
      <c r="BK47" s="10"/>
      <c r="BL47" s="10"/>
      <c r="BM47" s="10"/>
      <c r="BN47" s="10"/>
      <c r="BO47" s="10"/>
      <c r="BP47" s="10"/>
      <c r="BQ47" s="704"/>
      <c r="BR47" s="704"/>
      <c r="BS47" s="704"/>
      <c r="BT47" s="704"/>
      <c r="BU47" s="704"/>
      <c r="BV47" s="704"/>
      <c r="BW47" s="704"/>
      <c r="BX47" s="704"/>
      <c r="BY47" s="704"/>
      <c r="BZ47" s="704"/>
      <c r="CA47" s="704"/>
    </row>
    <row r="48" spans="1:79">
      <c r="A48" s="723"/>
      <c r="B48" s="723"/>
      <c r="C48" s="723"/>
      <c r="D48" s="723"/>
      <c r="E48" s="723"/>
      <c r="F48" s="723"/>
      <c r="G48" s="723"/>
      <c r="H48" s="723"/>
      <c r="I48" s="723"/>
      <c r="J48" s="723"/>
      <c r="K48" s="723"/>
      <c r="L48" s="723"/>
      <c r="M48" s="723"/>
      <c r="N48" s="723"/>
      <c r="O48" s="723"/>
      <c r="P48" s="723"/>
      <c r="Q48" s="723"/>
      <c r="R48" s="723"/>
      <c r="S48" s="723"/>
      <c r="T48" s="723"/>
      <c r="U48" s="723"/>
      <c r="V48" s="723"/>
      <c r="W48" s="723"/>
      <c r="X48" s="723"/>
      <c r="Y48" s="723"/>
      <c r="Z48" s="723"/>
      <c r="AA48" s="723"/>
      <c r="AB48" s="723"/>
      <c r="AC48" s="723"/>
      <c r="AD48" s="723"/>
      <c r="AE48" s="723"/>
      <c r="AF48" s="723"/>
      <c r="AG48" s="723"/>
      <c r="AH48" s="723"/>
      <c r="AI48" s="723"/>
      <c r="AJ48" s="723"/>
      <c r="AK48" s="723"/>
      <c r="AL48" s="723"/>
      <c r="AM48" s="723"/>
      <c r="AN48" s="723"/>
      <c r="AO48" s="723"/>
      <c r="AP48" s="723"/>
      <c r="AQ48" s="723"/>
      <c r="AR48" s="723"/>
      <c r="AS48" s="723"/>
      <c r="AT48" s="723"/>
      <c r="AU48" s="723"/>
      <c r="AV48" s="723"/>
      <c r="AW48" s="1294" t="s">
        <v>1799</v>
      </c>
      <c r="AX48" s="1295"/>
      <c r="AY48" s="1295"/>
      <c r="AZ48" s="730"/>
      <c r="BA48" s="723"/>
      <c r="BB48" s="723"/>
      <c r="BC48" s="723"/>
      <c r="BD48" s="723"/>
      <c r="BE48" s="723"/>
      <c r="BF48" s="10"/>
      <c r="BG48" s="10"/>
      <c r="BH48" s="10"/>
      <c r="BI48" s="10"/>
      <c r="BJ48" s="10"/>
      <c r="BK48" s="10"/>
      <c r="BL48" s="10"/>
      <c r="BM48" s="10"/>
      <c r="BN48" s="10"/>
      <c r="BO48" s="10"/>
      <c r="BP48" s="10"/>
      <c r="BQ48" s="704"/>
      <c r="BR48" s="704"/>
      <c r="BS48" s="704"/>
      <c r="BT48" s="704"/>
      <c r="BU48" s="704"/>
      <c r="BV48" s="704"/>
      <c r="BW48" s="704"/>
      <c r="BX48" s="704"/>
      <c r="BY48" s="704"/>
      <c r="BZ48" s="704"/>
      <c r="CA48" s="704"/>
    </row>
    <row r="49" spans="1:79">
      <c r="A49" s="723"/>
      <c r="B49" s="723"/>
      <c r="C49" s="723"/>
      <c r="D49" s="723"/>
      <c r="E49" s="723"/>
      <c r="F49" s="723"/>
      <c r="G49" s="723"/>
      <c r="H49" s="723"/>
      <c r="I49" s="723"/>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714"/>
      <c r="AX49" s="10"/>
      <c r="AY49" s="10"/>
      <c r="AZ49" s="715" t="s">
        <v>1809</v>
      </c>
      <c r="BA49" s="10"/>
      <c r="BB49" s="10"/>
      <c r="BC49" s="10"/>
      <c r="BD49" s="10"/>
      <c r="BE49" s="10"/>
      <c r="BF49" s="10"/>
      <c r="BG49" s="10"/>
      <c r="BH49" s="10"/>
      <c r="BI49" s="10"/>
      <c r="BJ49" s="10"/>
      <c r="BK49" s="10"/>
      <c r="BL49" s="10"/>
      <c r="BM49" s="10"/>
      <c r="BN49" s="10"/>
      <c r="BO49" s="10"/>
      <c r="BP49" s="10"/>
      <c r="BQ49" s="704"/>
      <c r="BR49" s="704"/>
      <c r="BS49" s="704"/>
      <c r="BT49" s="704"/>
      <c r="BU49" s="704"/>
      <c r="BV49" s="704"/>
      <c r="BW49" s="704"/>
      <c r="BX49" s="704"/>
      <c r="BY49" s="704"/>
      <c r="BZ49" s="704"/>
      <c r="CA49" s="704"/>
    </row>
    <row r="50" spans="1:79">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713">
        <v>1</v>
      </c>
      <c r="AX50" s="716">
        <v>8</v>
      </c>
      <c r="AY50" s="32">
        <v>56</v>
      </c>
      <c r="AZ50" s="735">
        <f>((AY50)^0.5)*3</f>
        <v>22.449944320643649</v>
      </c>
      <c r="BA50" s="10"/>
      <c r="BB50" s="10"/>
      <c r="BC50" s="10"/>
      <c r="BD50" s="10"/>
      <c r="BE50" s="10"/>
      <c r="BF50" s="10"/>
      <c r="BG50" s="10"/>
      <c r="BH50" s="10"/>
      <c r="BI50" s="10"/>
      <c r="BJ50" s="10"/>
      <c r="BK50" s="10"/>
      <c r="BL50" s="10"/>
      <c r="BM50" s="10"/>
      <c r="BN50" s="10"/>
      <c r="BO50" s="10"/>
      <c r="BP50" s="10"/>
      <c r="BQ50" s="704"/>
      <c r="BR50" s="704"/>
      <c r="BS50" s="704"/>
      <c r="BT50" s="704"/>
    </row>
    <row r="51" spans="1:79">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713">
        <v>2</v>
      </c>
      <c r="AX51" s="716">
        <v>10</v>
      </c>
      <c r="AY51" s="32">
        <v>63</v>
      </c>
      <c r="AZ51" s="735">
        <f t="shared" ref="AZ51:AZ53" si="0">((AY51)^0.5)*3</f>
        <v>23.811761799581316</v>
      </c>
      <c r="BA51" s="10"/>
      <c r="BB51" s="10"/>
      <c r="BC51" s="10"/>
      <c r="BD51" s="10"/>
      <c r="BE51" s="10"/>
      <c r="BF51" s="10"/>
      <c r="BG51" s="10"/>
      <c r="BH51" s="10"/>
      <c r="BI51" s="10"/>
      <c r="BJ51" s="10"/>
      <c r="BK51" s="10"/>
      <c r="BL51" s="10"/>
      <c r="BM51" s="10"/>
      <c r="BN51" s="10"/>
      <c r="BO51" s="10"/>
      <c r="BP51" s="10"/>
      <c r="BQ51" s="704"/>
      <c r="BR51" s="704"/>
      <c r="BS51" s="704"/>
      <c r="BT51" s="704"/>
    </row>
    <row r="52" spans="1:79">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713">
        <v>3</v>
      </c>
      <c r="AX52" s="716">
        <v>12</v>
      </c>
      <c r="AY52" s="32">
        <v>99</v>
      </c>
      <c r="AZ52" s="735">
        <f t="shared" si="0"/>
        <v>29.849623113198597</v>
      </c>
      <c r="BA52" s="10"/>
      <c r="BB52" s="10"/>
      <c r="BC52" s="10"/>
      <c r="BD52" s="10"/>
      <c r="BE52" s="10"/>
      <c r="BF52" s="10"/>
      <c r="BG52" s="10"/>
      <c r="BH52" s="10"/>
      <c r="BI52" s="10"/>
      <c r="BJ52" s="10"/>
      <c r="BK52" s="10"/>
      <c r="BL52" s="10"/>
      <c r="BM52" s="10"/>
      <c r="BN52" s="10"/>
      <c r="BO52" s="10"/>
      <c r="BP52" s="10"/>
      <c r="BQ52" s="704"/>
      <c r="BR52" s="704"/>
      <c r="BS52" s="704"/>
      <c r="BT52" s="704"/>
    </row>
    <row r="53" spans="1:79" ht="15.9" thickBo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717">
        <v>5</v>
      </c>
      <c r="AX53" s="718">
        <v>16</v>
      </c>
      <c r="AY53" s="736">
        <v>187</v>
      </c>
      <c r="AZ53" s="737">
        <f t="shared" si="0"/>
        <v>41.024382993532029</v>
      </c>
      <c r="BA53" s="10"/>
      <c r="BB53" s="10"/>
      <c r="BC53" s="10"/>
      <c r="BD53" s="10"/>
      <c r="BE53" s="10"/>
      <c r="BF53" s="10"/>
      <c r="BG53" s="10"/>
      <c r="BH53" s="10"/>
      <c r="BI53" s="10"/>
      <c r="BJ53" s="10"/>
      <c r="BK53" s="10"/>
      <c r="BL53" s="10"/>
      <c r="BM53" s="10"/>
      <c r="BN53" s="10"/>
      <c r="BO53" s="10"/>
      <c r="BP53" s="10"/>
      <c r="BQ53" s="704"/>
      <c r="BR53" s="704"/>
      <c r="BS53" s="704"/>
      <c r="BT53" s="704"/>
    </row>
    <row r="54" spans="1:79">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704"/>
      <c r="BR54" s="704"/>
      <c r="BS54" s="704"/>
      <c r="BT54" s="704"/>
    </row>
    <row r="55" spans="1:79" ht="15.9" thickBo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704"/>
      <c r="BR55" s="704"/>
      <c r="BS55" s="704"/>
      <c r="BT55" s="704"/>
    </row>
    <row r="56" spans="1:79">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306" t="s">
        <v>1800</v>
      </c>
      <c r="AX56" s="1307"/>
      <c r="AY56" s="1308"/>
      <c r="AZ56" s="10"/>
      <c r="BA56" s="10"/>
      <c r="BB56" s="10"/>
      <c r="BC56" s="10"/>
      <c r="BD56" s="10"/>
      <c r="BE56" s="10"/>
      <c r="BF56" s="10"/>
      <c r="BG56" s="10"/>
      <c r="BH56" s="10"/>
      <c r="BI56" s="10"/>
      <c r="BJ56" s="10"/>
      <c r="BK56" s="10"/>
      <c r="BL56" s="10"/>
      <c r="BM56" s="10"/>
      <c r="BN56" s="10"/>
      <c r="BO56" s="10"/>
      <c r="BP56" s="10"/>
      <c r="BQ56" s="704"/>
      <c r="BR56" s="704"/>
      <c r="BS56" s="704"/>
      <c r="BT56" s="704"/>
    </row>
    <row r="57" spans="1:79">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714"/>
      <c r="AX57" s="10"/>
      <c r="AY57" s="715"/>
      <c r="AZ57" s="10"/>
      <c r="BA57" s="10"/>
      <c r="BB57" s="10"/>
      <c r="BC57" s="10"/>
      <c r="BD57" s="10"/>
      <c r="BE57" s="10"/>
      <c r="BF57" s="10"/>
      <c r="BG57" s="10"/>
      <c r="BH57" s="10"/>
      <c r="BI57" s="10"/>
      <c r="BJ57" s="10"/>
      <c r="BK57" s="10"/>
      <c r="BL57" s="10"/>
      <c r="BM57" s="10"/>
      <c r="BN57" s="10"/>
      <c r="BO57" s="10"/>
      <c r="BP57" s="10"/>
      <c r="BQ57" s="704"/>
      <c r="BR57" s="704"/>
      <c r="BS57" s="704"/>
      <c r="BT57" s="704"/>
    </row>
    <row r="58" spans="1:79">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v>4</v>
      </c>
      <c r="AL58" s="10">
        <v>507</v>
      </c>
      <c r="AM58" s="10">
        <f>(AK58)^1.7</f>
        <v>10.556063286183152</v>
      </c>
      <c r="AN58" s="10">
        <f>AL58/AM58</f>
        <v>48.02926870129825</v>
      </c>
      <c r="AO58" s="10"/>
      <c r="AP58" s="10"/>
      <c r="AQ58" s="10"/>
      <c r="AR58" s="10"/>
      <c r="AS58" s="10"/>
      <c r="AT58" s="10"/>
      <c r="AU58" s="10"/>
      <c r="AV58" s="10"/>
      <c r="AW58" s="714">
        <v>4</v>
      </c>
      <c r="AX58" s="721">
        <f t="shared" ref="AX58:AX64" si="1">AL58*7</f>
        <v>3549</v>
      </c>
      <c r="AY58" s="715"/>
      <c r="AZ58" s="10"/>
      <c r="BA58" s="10"/>
      <c r="BB58" s="10"/>
      <c r="BC58" s="10"/>
      <c r="BD58" s="10"/>
      <c r="BE58" s="10"/>
      <c r="BF58" s="10"/>
      <c r="BG58" s="10"/>
      <c r="BH58" s="10"/>
      <c r="BI58" s="10"/>
      <c r="BJ58" s="10"/>
      <c r="BK58" s="10"/>
      <c r="BL58" s="10"/>
      <c r="BM58" s="10"/>
      <c r="BN58" s="10"/>
      <c r="BO58" s="10"/>
      <c r="BP58" s="10"/>
      <c r="BQ58" s="704"/>
      <c r="BR58" s="704"/>
      <c r="BS58" s="704"/>
      <c r="BT58" s="704"/>
    </row>
    <row r="59" spans="1:7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v>6</v>
      </c>
      <c r="AL59" s="10">
        <v>828</v>
      </c>
      <c r="AM59" s="10">
        <f t="shared" ref="AM59:AM64" si="2">(AK59)^1.7</f>
        <v>21.030864518443156</v>
      </c>
      <c r="AN59" s="10">
        <f t="shared" ref="AN59:AN64" si="3">AL59/AM59</f>
        <v>39.370706766423218</v>
      </c>
      <c r="AO59" s="10"/>
      <c r="AP59" s="10"/>
      <c r="AQ59" s="10"/>
      <c r="AR59" s="10"/>
      <c r="AS59" s="10"/>
      <c r="AT59" s="10"/>
      <c r="AU59" s="10"/>
      <c r="AV59" s="10"/>
      <c r="AW59" s="714">
        <v>6</v>
      </c>
      <c r="AX59" s="721">
        <f t="shared" si="1"/>
        <v>5796</v>
      </c>
      <c r="AY59" s="715"/>
      <c r="AZ59" s="10"/>
      <c r="BA59" s="10"/>
      <c r="BB59" s="10"/>
      <c r="BC59" s="10"/>
      <c r="BD59" s="10"/>
      <c r="BE59" s="10"/>
      <c r="BF59" s="10"/>
      <c r="BG59" s="10"/>
      <c r="BH59" s="10"/>
      <c r="BI59" s="10"/>
      <c r="BJ59" s="10"/>
      <c r="BK59" s="10"/>
      <c r="BL59" s="10"/>
      <c r="BM59" s="10"/>
      <c r="BN59" s="10"/>
      <c r="BO59" s="10"/>
      <c r="BP59" s="10"/>
      <c r="BQ59" s="704"/>
      <c r="BR59" s="704"/>
      <c r="BS59" s="704"/>
      <c r="BT59" s="704"/>
    </row>
    <row r="60" spans="1:79">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v>8</v>
      </c>
      <c r="AL60" s="10">
        <v>1277</v>
      </c>
      <c r="AM60" s="10">
        <f t="shared" si="2"/>
        <v>34.296750801161366</v>
      </c>
      <c r="AN60" s="10">
        <f t="shared" si="3"/>
        <v>37.233847818515734</v>
      </c>
      <c r="AO60" s="10"/>
      <c r="AP60" s="10"/>
      <c r="AQ60" s="10"/>
      <c r="AR60" s="10"/>
      <c r="AS60" s="10"/>
      <c r="AT60" s="10"/>
      <c r="AU60" s="10"/>
      <c r="AV60" s="10"/>
      <c r="AW60" s="714">
        <v>8</v>
      </c>
      <c r="AX60" s="721">
        <f t="shared" si="1"/>
        <v>8939</v>
      </c>
      <c r="AY60" s="715"/>
      <c r="AZ60" s="10"/>
      <c r="BA60" s="10"/>
      <c r="BB60" s="10"/>
      <c r="BC60" s="10"/>
      <c r="BD60" s="10"/>
      <c r="BE60" s="10"/>
      <c r="BF60" s="10"/>
      <c r="BG60" s="10"/>
      <c r="BH60" s="10"/>
      <c r="BI60" s="10"/>
      <c r="BJ60" s="10"/>
      <c r="BK60" s="10"/>
      <c r="BL60" s="10"/>
      <c r="BM60" s="10"/>
      <c r="BN60" s="10"/>
      <c r="BO60" s="10"/>
      <c r="BP60" s="10"/>
      <c r="BQ60" s="704"/>
      <c r="BR60" s="704"/>
      <c r="BS60" s="704"/>
      <c r="BT60" s="704"/>
    </row>
    <row r="61" spans="1:79">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v>10</v>
      </c>
      <c r="AL61" s="10">
        <v>1873</v>
      </c>
      <c r="AM61" s="10">
        <f t="shared" si="2"/>
        <v>50.118723362727238</v>
      </c>
      <c r="AN61" s="10">
        <f t="shared" si="3"/>
        <v>37.371263159367111</v>
      </c>
      <c r="AO61" s="10"/>
      <c r="AP61" s="10"/>
      <c r="AQ61" s="10"/>
      <c r="AR61" s="10"/>
      <c r="AS61" s="10"/>
      <c r="AT61" s="10"/>
      <c r="AU61" s="10"/>
      <c r="AV61" s="10"/>
      <c r="AW61" s="714">
        <v>10</v>
      </c>
      <c r="AX61" s="721">
        <f t="shared" si="1"/>
        <v>13111</v>
      </c>
      <c r="AY61" s="715"/>
      <c r="AZ61" s="10"/>
      <c r="BA61" s="10"/>
      <c r="BB61" s="10"/>
      <c r="BC61" s="10"/>
      <c r="BD61" s="10"/>
      <c r="BE61" s="10"/>
      <c r="BF61" s="10"/>
      <c r="BG61" s="10"/>
      <c r="BH61" s="10"/>
      <c r="BI61" s="10"/>
      <c r="BJ61" s="10"/>
      <c r="BK61" s="10"/>
      <c r="BL61" s="10"/>
      <c r="BM61" s="10"/>
      <c r="BN61" s="10"/>
      <c r="BO61" s="10"/>
      <c r="BP61" s="10"/>
      <c r="BQ61" s="704"/>
      <c r="BR61" s="704"/>
      <c r="BS61" s="704"/>
      <c r="BT61" s="704"/>
    </row>
    <row r="62" spans="1:79">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v>12</v>
      </c>
      <c r="AL62" s="10">
        <v>2532</v>
      </c>
      <c r="AM62" s="10">
        <f t="shared" si="2"/>
        <v>68.329480410195131</v>
      </c>
      <c r="AN62" s="10">
        <f t="shared" si="3"/>
        <v>37.055747896806949</v>
      </c>
      <c r="AO62" s="10"/>
      <c r="AP62" s="10"/>
      <c r="AQ62" s="10"/>
      <c r="AR62" s="10"/>
      <c r="AS62" s="10"/>
      <c r="AT62" s="10"/>
      <c r="AU62" s="10"/>
      <c r="AV62" s="10"/>
      <c r="AW62" s="714">
        <v>12</v>
      </c>
      <c r="AX62" s="721">
        <f t="shared" si="1"/>
        <v>17724</v>
      </c>
      <c r="AY62" s="715"/>
      <c r="AZ62" s="10"/>
      <c r="BA62" s="10"/>
      <c r="BB62" s="10"/>
      <c r="BC62" s="10"/>
      <c r="BD62" s="10"/>
      <c r="BE62" s="10"/>
      <c r="BF62" s="10"/>
      <c r="BG62" s="10"/>
      <c r="BH62" s="10"/>
      <c r="BI62" s="10"/>
      <c r="BJ62" s="10"/>
      <c r="BK62" s="10"/>
      <c r="BL62" s="10"/>
      <c r="BM62" s="10"/>
      <c r="BN62" s="10"/>
      <c r="BO62" s="10"/>
      <c r="BP62" s="10"/>
      <c r="BQ62" s="704"/>
      <c r="BR62" s="704"/>
      <c r="BS62" s="704"/>
      <c r="BT62" s="704"/>
    </row>
    <row r="63" spans="1:79">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v>14</v>
      </c>
      <c r="AL63" s="10">
        <v>4870</v>
      </c>
      <c r="AM63" s="10">
        <f t="shared" ref="AM63" si="4">(AK63)^1.7</f>
        <v>88.800959964074735</v>
      </c>
      <c r="AN63" s="10">
        <f t="shared" ref="AN63" si="5">AL63/AM63</f>
        <v>54.841749480751162</v>
      </c>
      <c r="AO63" s="10"/>
      <c r="AP63" s="10"/>
      <c r="AQ63" s="10"/>
      <c r="AR63" s="10"/>
      <c r="AS63" s="10"/>
      <c r="AT63" s="10"/>
      <c r="AU63" s="10"/>
      <c r="AV63" s="10"/>
      <c r="AW63" s="714">
        <v>14</v>
      </c>
      <c r="AX63" s="721">
        <f t="shared" si="1"/>
        <v>34090</v>
      </c>
      <c r="AY63" s="715"/>
      <c r="AZ63" s="10"/>
      <c r="BA63" s="10"/>
      <c r="BB63" s="10"/>
      <c r="BC63" s="10"/>
      <c r="BD63" s="10"/>
      <c r="BE63" s="10"/>
      <c r="BF63" s="10"/>
      <c r="BG63" s="10"/>
      <c r="BH63" s="10"/>
      <c r="BI63" s="10"/>
      <c r="BJ63" s="10"/>
      <c r="BK63" s="10"/>
      <c r="BL63" s="10"/>
      <c r="BM63" s="10"/>
      <c r="BN63" s="10"/>
      <c r="BO63" s="10"/>
      <c r="BP63" s="10"/>
      <c r="BQ63" s="704"/>
      <c r="BR63" s="704"/>
      <c r="BS63" s="704"/>
      <c r="BT63" s="704"/>
    </row>
    <row r="64" spans="1:79" ht="15.9" thickBo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v>16</v>
      </c>
      <c r="AL64" s="10">
        <v>4870</v>
      </c>
      <c r="AM64" s="10">
        <f t="shared" si="2"/>
        <v>111.43047210190386</v>
      </c>
      <c r="AN64" s="10">
        <f t="shared" si="3"/>
        <v>43.704382725277831</v>
      </c>
      <c r="AO64" s="10"/>
      <c r="AP64" s="10"/>
      <c r="AQ64" s="10"/>
      <c r="AR64" s="10"/>
      <c r="AS64" s="10"/>
      <c r="AT64" s="10"/>
      <c r="AU64" s="10"/>
      <c r="AV64" s="10"/>
      <c r="AW64" s="719">
        <v>16</v>
      </c>
      <c r="AX64" s="722">
        <f t="shared" si="1"/>
        <v>34090</v>
      </c>
      <c r="AY64" s="720"/>
      <c r="AZ64" s="10"/>
      <c r="BA64" s="10"/>
      <c r="BB64" s="10"/>
      <c r="BC64" s="10"/>
      <c r="BD64" s="10"/>
      <c r="BE64" s="10"/>
      <c r="BF64" s="10"/>
      <c r="BG64" s="10"/>
      <c r="BH64" s="10"/>
      <c r="BI64" s="10"/>
      <c r="BJ64" s="10"/>
      <c r="BK64" s="10"/>
      <c r="BL64" s="10"/>
      <c r="BM64" s="10"/>
      <c r="BN64" s="10"/>
      <c r="BO64" s="10"/>
      <c r="BP64" s="10"/>
      <c r="BQ64" s="704"/>
      <c r="BR64" s="704"/>
      <c r="BS64" s="704"/>
      <c r="BT64" s="704"/>
    </row>
    <row r="65" spans="1:79" ht="15.9" thickBo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704"/>
      <c r="BR65" s="704"/>
      <c r="BS65" s="704"/>
      <c r="BT65" s="704"/>
    </row>
    <row r="66" spans="1:79">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306" t="s">
        <v>1801</v>
      </c>
      <c r="AX66" s="1307"/>
      <c r="AY66" s="1308"/>
      <c r="AZ66" s="10"/>
      <c r="BA66" s="10"/>
      <c r="BB66" s="10"/>
      <c r="BC66" s="10"/>
      <c r="BD66" s="10"/>
      <c r="BE66" s="10"/>
      <c r="BF66" s="10"/>
      <c r="BG66" s="10"/>
      <c r="BH66" s="10"/>
      <c r="BI66" s="10"/>
      <c r="BJ66" s="10"/>
      <c r="BK66" s="10"/>
      <c r="BL66" s="10"/>
      <c r="BM66" s="10"/>
      <c r="BN66" s="10"/>
      <c r="BO66" s="10"/>
      <c r="BP66" s="10"/>
      <c r="BQ66" s="704"/>
      <c r="BR66" s="704"/>
      <c r="BS66" s="704"/>
      <c r="BT66" s="704"/>
    </row>
    <row r="67" spans="1:79">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714"/>
      <c r="AX67" s="10"/>
      <c r="AY67" s="715"/>
      <c r="AZ67" s="10"/>
      <c r="BA67" s="10"/>
      <c r="BB67" s="10"/>
      <c r="BC67" s="10"/>
      <c r="BD67" s="10"/>
      <c r="BE67" s="10"/>
      <c r="BF67" s="10"/>
      <c r="BG67" s="10"/>
      <c r="BH67" s="10"/>
      <c r="BI67" s="10"/>
      <c r="BJ67" s="10"/>
      <c r="BK67" s="10"/>
      <c r="BL67" s="10"/>
      <c r="BM67" s="10"/>
      <c r="BN67" s="10"/>
      <c r="BO67" s="10"/>
      <c r="BP67" s="10"/>
      <c r="BQ67" s="704"/>
      <c r="BR67" s="704"/>
      <c r="BS67" s="704"/>
      <c r="BT67" s="704"/>
    </row>
    <row r="68" spans="1:79">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v>4</v>
      </c>
      <c r="AL68" s="10">
        <v>206</v>
      </c>
      <c r="AM68" s="10"/>
      <c r="AN68" s="10"/>
      <c r="AO68" s="10"/>
      <c r="AP68" s="10"/>
      <c r="AQ68" s="10"/>
      <c r="AR68" s="10"/>
      <c r="AS68" s="10"/>
      <c r="AT68" s="10"/>
      <c r="AU68" s="10"/>
      <c r="AV68" s="10"/>
      <c r="AW68" s="714">
        <v>4</v>
      </c>
      <c r="AX68" s="721">
        <f>AL68/10</f>
        <v>20.6</v>
      </c>
      <c r="AY68" s="715"/>
      <c r="AZ68" s="10"/>
      <c r="BA68" s="10"/>
      <c r="BB68" s="10"/>
      <c r="BC68" s="10"/>
      <c r="BD68" s="10"/>
      <c r="BE68" s="10"/>
      <c r="BF68" s="10"/>
      <c r="BG68" s="10"/>
      <c r="BH68" s="10"/>
      <c r="BI68" s="10"/>
      <c r="BJ68" s="10"/>
      <c r="BK68" s="10"/>
      <c r="BL68" s="10"/>
      <c r="BM68" s="10"/>
      <c r="BN68" s="10"/>
      <c r="BO68" s="10"/>
      <c r="BP68" s="10"/>
      <c r="BQ68" s="704"/>
      <c r="BR68" s="704"/>
      <c r="BS68" s="704"/>
      <c r="BT68" s="704"/>
    </row>
    <row r="69" spans="1:7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v>6</v>
      </c>
      <c r="AL69" s="10">
        <v>384</v>
      </c>
      <c r="AM69" s="10"/>
      <c r="AN69" s="10"/>
      <c r="AO69" s="10"/>
      <c r="AP69" s="10"/>
      <c r="AQ69" s="10"/>
      <c r="AR69" s="10"/>
      <c r="AS69" s="10"/>
      <c r="AT69" s="10"/>
      <c r="AU69" s="10"/>
      <c r="AV69" s="10"/>
      <c r="AW69" s="714">
        <v>6</v>
      </c>
      <c r="AX69" s="721">
        <f t="shared" ref="AX69:AX74" si="6">AL69/10</f>
        <v>38.4</v>
      </c>
      <c r="AY69" s="715"/>
      <c r="AZ69" s="10"/>
      <c r="BA69" s="10"/>
      <c r="BB69" s="10"/>
      <c r="BC69" s="10"/>
      <c r="BD69" s="10"/>
      <c r="BE69" s="10"/>
      <c r="BF69" s="10"/>
      <c r="BG69" s="10"/>
      <c r="BH69" s="10"/>
      <c r="BI69" s="10"/>
      <c r="BJ69" s="10"/>
      <c r="BK69" s="10"/>
      <c r="BL69" s="10"/>
      <c r="BM69" s="10"/>
      <c r="BN69" s="10"/>
      <c r="BO69" s="10"/>
      <c r="BP69" s="10"/>
      <c r="BQ69" s="704"/>
      <c r="BR69" s="704"/>
      <c r="BS69" s="704"/>
      <c r="BT69" s="704"/>
    </row>
    <row r="70" spans="1:79">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v>8</v>
      </c>
      <c r="AL70" s="10">
        <v>642</v>
      </c>
      <c r="AM70" s="10"/>
      <c r="AN70" s="10"/>
      <c r="AO70" s="10"/>
      <c r="AP70" s="10"/>
      <c r="AQ70" s="10"/>
      <c r="AR70" s="10"/>
      <c r="AS70" s="10"/>
      <c r="AT70" s="10"/>
      <c r="AU70" s="10"/>
      <c r="AV70" s="10"/>
      <c r="AW70" s="714">
        <v>8</v>
      </c>
      <c r="AX70" s="721">
        <f t="shared" si="6"/>
        <v>64.2</v>
      </c>
      <c r="AY70" s="715"/>
      <c r="AZ70" s="10"/>
      <c r="BA70" s="10"/>
      <c r="BB70" s="10"/>
      <c r="BC70" s="10"/>
      <c r="BD70" s="10"/>
      <c r="BE70" s="10"/>
      <c r="BF70" s="10"/>
      <c r="BG70" s="10"/>
      <c r="BH70" s="10"/>
      <c r="BI70" s="10"/>
      <c r="BJ70" s="10"/>
      <c r="BK70" s="10"/>
      <c r="BL70" s="10"/>
      <c r="BM70" s="10"/>
      <c r="BN70" s="10"/>
      <c r="BO70" s="10"/>
      <c r="BP70" s="10"/>
      <c r="BQ70" s="704"/>
      <c r="BR70" s="704"/>
      <c r="BS70" s="704"/>
      <c r="BT70" s="704"/>
    </row>
    <row r="71" spans="1:79">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v>10</v>
      </c>
      <c r="AL71" s="10">
        <v>910</v>
      </c>
      <c r="AM71" s="10"/>
      <c r="AN71" s="10"/>
      <c r="AO71" s="10"/>
      <c r="AP71" s="10"/>
      <c r="AQ71" s="10"/>
      <c r="AR71" s="10"/>
      <c r="AS71" s="10"/>
      <c r="AT71" s="10"/>
      <c r="AU71" s="10"/>
      <c r="AV71" s="10"/>
      <c r="AW71" s="714">
        <v>10</v>
      </c>
      <c r="AX71" s="721">
        <f t="shared" si="6"/>
        <v>91</v>
      </c>
      <c r="AY71" s="715"/>
      <c r="AZ71" s="10"/>
      <c r="BA71" s="10"/>
      <c r="BB71" s="10"/>
      <c r="BC71" s="10"/>
      <c r="BD71" s="10"/>
      <c r="BE71" s="10"/>
      <c r="BF71" s="10"/>
      <c r="BG71" s="10"/>
      <c r="BH71" s="10"/>
      <c r="BI71" s="10"/>
      <c r="BJ71" s="10"/>
      <c r="BK71" s="10"/>
      <c r="BL71" s="10"/>
      <c r="BM71" s="10"/>
      <c r="BN71" s="10"/>
      <c r="BO71" s="10"/>
      <c r="BP71" s="10"/>
      <c r="BQ71" s="704"/>
      <c r="BR71" s="704"/>
      <c r="BS71" s="704"/>
      <c r="BT71" s="704"/>
    </row>
    <row r="72" spans="1:79">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v>12</v>
      </c>
      <c r="AL72" s="10">
        <v>1226</v>
      </c>
      <c r="AM72" s="10"/>
      <c r="AN72" s="10"/>
      <c r="AO72" s="10"/>
      <c r="AP72" s="10"/>
      <c r="AQ72" s="10"/>
      <c r="AR72" s="10"/>
      <c r="AS72" s="10"/>
      <c r="AT72" s="10"/>
      <c r="AU72" s="10"/>
      <c r="AV72" s="10"/>
      <c r="AW72" s="714">
        <v>12</v>
      </c>
      <c r="AX72" s="721">
        <f t="shared" si="6"/>
        <v>122.6</v>
      </c>
      <c r="AY72" s="715"/>
      <c r="AZ72" s="10"/>
      <c r="BA72" s="10"/>
      <c r="BB72" s="10"/>
      <c r="BC72" s="10"/>
      <c r="BD72" s="10"/>
      <c r="BE72" s="10"/>
      <c r="BF72" s="10"/>
      <c r="BG72" s="10"/>
      <c r="BH72" s="10"/>
      <c r="BI72" s="10"/>
      <c r="BJ72" s="10"/>
      <c r="BK72" s="10"/>
      <c r="BL72" s="10"/>
      <c r="BM72" s="10"/>
      <c r="BN72" s="10"/>
      <c r="BO72" s="10"/>
      <c r="BP72" s="10"/>
      <c r="BQ72" s="704"/>
      <c r="BR72" s="704"/>
      <c r="BS72" s="704"/>
      <c r="BT72" s="704"/>
    </row>
    <row r="73" spans="1:79">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v>14</v>
      </c>
      <c r="AL73" s="10">
        <v>2400</v>
      </c>
      <c r="AM73" s="10"/>
      <c r="AN73" s="10"/>
      <c r="AO73" s="10"/>
      <c r="AP73" s="10"/>
      <c r="AQ73" s="10"/>
      <c r="AR73" s="10"/>
      <c r="AS73" s="10"/>
      <c r="AT73" s="10"/>
      <c r="AU73" s="10"/>
      <c r="AV73" s="10"/>
      <c r="AW73" s="714">
        <v>14</v>
      </c>
      <c r="AX73" s="721">
        <f t="shared" si="6"/>
        <v>240</v>
      </c>
      <c r="AY73" s="715"/>
      <c r="AZ73" s="10"/>
      <c r="BA73" s="10"/>
      <c r="BB73" s="10"/>
      <c r="BC73" s="10"/>
      <c r="BD73" s="10"/>
      <c r="BE73" s="10"/>
      <c r="BF73" s="10"/>
      <c r="BG73" s="10"/>
      <c r="BH73" s="10"/>
      <c r="BI73" s="10"/>
      <c r="BJ73" s="10"/>
      <c r="BK73" s="10"/>
      <c r="BL73" s="10"/>
      <c r="BM73" s="10"/>
      <c r="BN73" s="10"/>
      <c r="BO73" s="10"/>
      <c r="BP73" s="10"/>
      <c r="BQ73" s="704"/>
      <c r="BR73" s="704"/>
      <c r="BS73" s="704"/>
      <c r="BT73" s="704"/>
    </row>
    <row r="74" spans="1:79" ht="15.9" thickBo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v>16</v>
      </c>
      <c r="AL74" s="10">
        <v>2500</v>
      </c>
      <c r="AM74" s="10"/>
      <c r="AN74" s="10"/>
      <c r="AO74" s="10"/>
      <c r="AP74" s="10"/>
      <c r="AQ74" s="10"/>
      <c r="AR74" s="10"/>
      <c r="AS74" s="10"/>
      <c r="AT74" s="10"/>
      <c r="AU74" s="10"/>
      <c r="AV74" s="10"/>
      <c r="AW74" s="719">
        <v>16</v>
      </c>
      <c r="AX74" s="722">
        <f t="shared" si="6"/>
        <v>250</v>
      </c>
      <c r="AY74" s="720"/>
      <c r="AZ74" s="10"/>
      <c r="BA74" s="10"/>
      <c r="BB74" s="10"/>
      <c r="BC74" s="10"/>
      <c r="BD74" s="10"/>
      <c r="BE74" s="10"/>
      <c r="BF74" s="10"/>
      <c r="BG74" s="10"/>
      <c r="BH74" s="10"/>
      <c r="BI74" s="10"/>
      <c r="BJ74" s="10"/>
      <c r="BK74" s="10"/>
      <c r="BL74" s="10"/>
      <c r="BM74" s="10"/>
      <c r="BN74" s="10"/>
      <c r="BO74" s="10"/>
      <c r="BP74" s="10"/>
      <c r="BQ74" s="704"/>
      <c r="BR74" s="704"/>
      <c r="BS74" s="704"/>
      <c r="BT74" s="704"/>
      <c r="BU74" s="704"/>
      <c r="BV74" s="704"/>
      <c r="BW74" s="704"/>
      <c r="BX74" s="704"/>
      <c r="BY74" s="704"/>
      <c r="BZ74" s="704"/>
      <c r="CA74" s="704"/>
    </row>
    <row r="75" spans="1:79" ht="15.9" thickBo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704"/>
      <c r="BR75" s="704"/>
      <c r="BS75" s="704"/>
      <c r="BT75" s="704"/>
      <c r="BU75" s="704"/>
      <c r="BV75" s="704"/>
      <c r="BW75" s="704"/>
      <c r="BX75" s="704"/>
      <c r="BY75" s="704"/>
      <c r="BZ75" s="704"/>
      <c r="CA75" s="704"/>
    </row>
    <row r="76" spans="1:79" ht="15.9" thickBo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738" t="s">
        <v>1810</v>
      </c>
      <c r="AX76" s="739">
        <f>VLOOKUP(E5,AW50:AZ53,4)</f>
        <v>29.849623113198597</v>
      </c>
      <c r="AY76" s="740"/>
      <c r="AZ76" s="10"/>
      <c r="BA76" s="10"/>
      <c r="BB76" s="10"/>
      <c r="BC76" s="10"/>
      <c r="BD76" s="10"/>
      <c r="BE76" s="10"/>
      <c r="BF76" s="10"/>
      <c r="BG76" s="10"/>
      <c r="BH76" s="10"/>
      <c r="BI76" s="10"/>
      <c r="BJ76" s="10"/>
      <c r="BK76" s="10"/>
      <c r="BL76" s="10"/>
      <c r="BM76" s="10"/>
      <c r="BN76" s="10"/>
      <c r="BO76" s="10"/>
      <c r="BP76" s="10"/>
      <c r="BQ76" s="704"/>
      <c r="BR76" s="704"/>
      <c r="BS76" s="704"/>
      <c r="BT76" s="704"/>
      <c r="BU76" s="704"/>
      <c r="BV76" s="704"/>
      <c r="BW76" s="704"/>
      <c r="BX76" s="704"/>
      <c r="BY76" s="704"/>
      <c r="BZ76" s="704"/>
      <c r="CA76" s="704"/>
    </row>
    <row r="77" spans="1:79">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704"/>
      <c r="BR77" s="704"/>
      <c r="BS77" s="704"/>
      <c r="BT77" s="704"/>
      <c r="BU77" s="704"/>
      <c r="BV77" s="704"/>
      <c r="BW77" s="704"/>
      <c r="BX77" s="704"/>
      <c r="BY77" s="704"/>
      <c r="BZ77" s="704"/>
      <c r="CA77" s="704"/>
    </row>
    <row r="78" spans="1:79">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t="s">
        <v>1811</v>
      </c>
      <c r="AX78" s="741">
        <f>(VLOOKUP(E19,pft,2)*AX76)</f>
        <v>2716.3157033010721</v>
      </c>
      <c r="AY78" s="10"/>
      <c r="AZ78" s="10"/>
      <c r="BA78" s="10"/>
      <c r="BB78" s="10"/>
      <c r="BC78" s="10"/>
      <c r="BD78" s="10"/>
      <c r="BE78" s="10"/>
      <c r="BF78" s="10"/>
      <c r="BG78" s="10"/>
      <c r="BH78" s="10"/>
      <c r="BI78" s="10"/>
      <c r="BJ78" s="10"/>
      <c r="BK78" s="10"/>
      <c r="BL78" s="10"/>
      <c r="BM78" s="10"/>
      <c r="BN78" s="10"/>
      <c r="BO78" s="10"/>
      <c r="BP78" s="10"/>
      <c r="BQ78" s="704"/>
      <c r="BR78" s="704"/>
      <c r="BS78" s="704"/>
      <c r="BT78" s="704"/>
      <c r="BU78" s="704"/>
      <c r="BV78" s="704"/>
      <c r="BW78" s="704"/>
      <c r="BX78" s="704"/>
      <c r="BY78" s="704"/>
      <c r="BZ78" s="704"/>
      <c r="CA78" s="704"/>
    </row>
    <row r="79" spans="1: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t="s">
        <v>1812</v>
      </c>
      <c r="AX79" s="741">
        <f>(VLOOKUP(E20,pft,2)*AX76)</f>
        <v>1916.34580386735</v>
      </c>
      <c r="AY79" s="10"/>
      <c r="AZ79" s="10"/>
      <c r="BA79" s="10"/>
      <c r="BB79" s="10"/>
      <c r="BC79" s="10"/>
      <c r="BD79" s="10"/>
      <c r="BE79" s="10"/>
      <c r="BF79" s="10"/>
      <c r="BG79" s="10"/>
      <c r="BH79" s="10"/>
      <c r="BI79" s="10"/>
      <c r="BJ79" s="10"/>
      <c r="BK79" s="10"/>
      <c r="BL79" s="10"/>
      <c r="BM79" s="10"/>
      <c r="BN79" s="10"/>
      <c r="BO79" s="10"/>
      <c r="BP79" s="10"/>
      <c r="BQ79" s="704"/>
      <c r="BR79" s="704"/>
      <c r="BS79" s="704"/>
      <c r="BT79" s="704"/>
      <c r="BU79" s="704"/>
      <c r="BV79" s="704"/>
      <c r="BW79" s="704"/>
      <c r="BX79" s="704"/>
      <c r="BY79" s="704"/>
      <c r="BZ79" s="704"/>
      <c r="CA79" s="704"/>
    </row>
    <row r="80" spans="1:79">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704"/>
      <c r="BR80" s="704"/>
      <c r="BS80" s="704"/>
      <c r="BT80" s="704"/>
      <c r="BU80" s="704"/>
      <c r="BV80" s="704"/>
      <c r="BW80" s="704"/>
      <c r="BX80" s="704"/>
      <c r="BY80" s="704"/>
      <c r="BZ80" s="704"/>
      <c r="CA80" s="704"/>
    </row>
    <row r="81" spans="1:79">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t="s">
        <v>1813</v>
      </c>
      <c r="AX81" s="10">
        <f>VLOOKUP(E19,VLVS,2)</f>
        <v>13111</v>
      </c>
      <c r="AY81" s="10"/>
      <c r="AZ81" s="10"/>
      <c r="BA81" s="10"/>
      <c r="BB81" s="10"/>
      <c r="BC81" s="10"/>
      <c r="BD81" s="10"/>
      <c r="BE81" s="10"/>
      <c r="BF81" s="10"/>
      <c r="BG81" s="10"/>
      <c r="BH81" s="10"/>
      <c r="BI81" s="10"/>
      <c r="BJ81" s="10"/>
      <c r="BK81" s="10"/>
      <c r="BL81" s="10"/>
      <c r="BM81" s="10"/>
      <c r="BN81" s="10"/>
      <c r="BO81" s="10"/>
      <c r="BP81" s="10"/>
      <c r="BQ81" s="704"/>
      <c r="BR81" s="704"/>
      <c r="BS81" s="704"/>
      <c r="BT81" s="704"/>
      <c r="BU81" s="704"/>
      <c r="BV81" s="704"/>
      <c r="BW81" s="704"/>
      <c r="BX81" s="704"/>
      <c r="BY81" s="704"/>
      <c r="BZ81" s="704"/>
      <c r="CA81" s="704"/>
    </row>
    <row r="82" spans="1:79">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t="s">
        <v>1814</v>
      </c>
      <c r="AX82" s="10">
        <f>VLOOKUP(E20,VLVS,2)</f>
        <v>8939</v>
      </c>
      <c r="AY82" s="10"/>
      <c r="AZ82" s="10"/>
      <c r="BA82" s="10"/>
      <c r="BB82" s="10"/>
      <c r="BC82" s="10"/>
      <c r="BD82" s="10"/>
      <c r="BE82" s="10"/>
      <c r="BF82" s="10"/>
      <c r="BG82" s="10"/>
      <c r="BH82" s="10"/>
      <c r="BI82" s="10"/>
      <c r="BJ82" s="10"/>
      <c r="BK82" s="10"/>
      <c r="BL82" s="10"/>
      <c r="BM82" s="10"/>
      <c r="BN82" s="10"/>
      <c r="BO82" s="10"/>
      <c r="BP82" s="10"/>
      <c r="BQ82" s="704"/>
      <c r="BR82" s="704"/>
      <c r="BS82" s="704"/>
      <c r="BT82" s="704"/>
      <c r="BU82" s="704"/>
      <c r="BV82" s="704"/>
      <c r="BW82" s="704"/>
      <c r="BX82" s="704"/>
      <c r="BY82" s="704"/>
      <c r="BZ82" s="704"/>
      <c r="CA82" s="704"/>
    </row>
    <row r="83" spans="1:79">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704"/>
      <c r="BR83" s="704"/>
      <c r="BS83" s="704"/>
      <c r="BT83" s="704"/>
      <c r="BU83" s="704"/>
      <c r="BV83" s="704"/>
      <c r="BW83" s="704"/>
      <c r="BX83" s="704"/>
      <c r="BY83" s="704"/>
      <c r="BZ83" s="704"/>
      <c r="CA83" s="704"/>
    </row>
    <row r="84" spans="1:79">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704"/>
      <c r="BR84" s="704"/>
      <c r="BS84" s="704"/>
      <c r="BT84" s="704"/>
      <c r="BU84" s="704"/>
      <c r="BV84" s="704"/>
      <c r="BW84" s="704"/>
      <c r="BX84" s="704"/>
      <c r="BY84" s="704"/>
      <c r="BZ84" s="704"/>
      <c r="CA84" s="704"/>
    </row>
    <row r="85" spans="1:79">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704"/>
      <c r="BR85" s="704"/>
      <c r="BS85" s="704"/>
      <c r="BT85" s="704"/>
      <c r="BU85" s="704"/>
      <c r="BV85" s="704"/>
      <c r="BW85" s="704"/>
      <c r="BX85" s="704"/>
      <c r="BY85" s="704"/>
      <c r="BZ85" s="704"/>
      <c r="CA85" s="704"/>
    </row>
    <row r="86" spans="1:79">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704"/>
      <c r="BR86" s="704"/>
      <c r="BS86" s="704"/>
      <c r="BT86" s="704"/>
      <c r="BU86" s="704"/>
      <c r="BV86" s="704"/>
      <c r="BW86" s="704"/>
      <c r="BX86" s="704"/>
      <c r="BY86" s="704"/>
      <c r="BZ86" s="704"/>
      <c r="CA86" s="704"/>
    </row>
    <row r="87" spans="1:79">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704"/>
      <c r="BR87" s="704"/>
      <c r="BS87" s="704"/>
      <c r="BT87" s="704"/>
      <c r="BU87" s="704"/>
      <c r="BV87" s="704"/>
      <c r="BW87" s="704"/>
      <c r="BX87" s="704"/>
      <c r="BY87" s="704"/>
      <c r="BZ87" s="704"/>
      <c r="CA87" s="704"/>
    </row>
    <row r="88" spans="1:79">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704"/>
      <c r="BR88" s="704"/>
      <c r="BS88" s="704"/>
      <c r="BT88" s="704"/>
      <c r="BU88" s="704"/>
      <c r="BV88" s="704"/>
      <c r="BW88" s="704"/>
      <c r="BX88" s="704"/>
      <c r="BY88" s="704"/>
      <c r="BZ88" s="704"/>
      <c r="CA88" s="704"/>
    </row>
    <row r="89" spans="1:7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704"/>
      <c r="BR89" s="704"/>
      <c r="BS89" s="704"/>
      <c r="BT89" s="704"/>
      <c r="BU89" s="704"/>
      <c r="BV89" s="704"/>
      <c r="BW89" s="704"/>
      <c r="BX89" s="704"/>
      <c r="BY89" s="704"/>
      <c r="BZ89" s="704"/>
      <c r="CA89" s="704"/>
    </row>
    <row r="90" spans="1:79">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704"/>
      <c r="BR90" s="704"/>
      <c r="BS90" s="704"/>
      <c r="BT90" s="704"/>
      <c r="BU90" s="704"/>
      <c r="BV90" s="704"/>
      <c r="BW90" s="704"/>
      <c r="BX90" s="704"/>
      <c r="BY90" s="704"/>
      <c r="BZ90" s="704"/>
      <c r="CA90" s="704"/>
    </row>
    <row r="91" spans="1:79">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704"/>
      <c r="BR91" s="704"/>
      <c r="BS91" s="704"/>
      <c r="BT91" s="704"/>
      <c r="BU91" s="704"/>
      <c r="BV91" s="704"/>
      <c r="BW91" s="704"/>
      <c r="BX91" s="704"/>
      <c r="BY91" s="704"/>
      <c r="BZ91" s="704"/>
      <c r="CA91" s="704"/>
    </row>
    <row r="92" spans="1:79">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704"/>
      <c r="BR92" s="704"/>
      <c r="BS92" s="704"/>
      <c r="BT92" s="704"/>
      <c r="BU92" s="704"/>
      <c r="BV92" s="704"/>
      <c r="BW92" s="704"/>
      <c r="BX92" s="704"/>
      <c r="BY92" s="704"/>
      <c r="BZ92" s="704"/>
      <c r="CA92" s="704"/>
    </row>
    <row r="93" spans="1:79">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704"/>
      <c r="BR93" s="704"/>
      <c r="BS93" s="704"/>
      <c r="BT93" s="704"/>
      <c r="BU93" s="704"/>
      <c r="BV93" s="704"/>
      <c r="BW93" s="704"/>
      <c r="BX93" s="704"/>
      <c r="BY93" s="704"/>
      <c r="BZ93" s="704"/>
      <c r="CA93" s="704"/>
    </row>
    <row r="94" spans="1:79">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704"/>
      <c r="BR94" s="704"/>
      <c r="BS94" s="704"/>
      <c r="BT94" s="704"/>
      <c r="BU94" s="704"/>
      <c r="BV94" s="704"/>
      <c r="BW94" s="704"/>
      <c r="BX94" s="704"/>
      <c r="BY94" s="704"/>
      <c r="BZ94" s="704"/>
      <c r="CA94" s="704"/>
    </row>
    <row r="95" spans="1:79">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704"/>
      <c r="BR95" s="704"/>
      <c r="BS95" s="704"/>
      <c r="BT95" s="704"/>
      <c r="BU95" s="704"/>
      <c r="BV95" s="704"/>
      <c r="BW95" s="704"/>
      <c r="BX95" s="704"/>
      <c r="BY95" s="704"/>
      <c r="BZ95" s="704"/>
      <c r="CA95" s="704"/>
    </row>
    <row r="96" spans="1:79">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704"/>
      <c r="BR96" s="704"/>
      <c r="BS96" s="704"/>
      <c r="BT96" s="704"/>
      <c r="BU96" s="704"/>
      <c r="BV96" s="704"/>
      <c r="BW96" s="704"/>
      <c r="BX96" s="704"/>
      <c r="BY96" s="704"/>
      <c r="BZ96" s="704"/>
      <c r="CA96" s="704"/>
    </row>
    <row r="97" spans="1:79">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704"/>
      <c r="BR97" s="704"/>
      <c r="BS97" s="704"/>
      <c r="BT97" s="704"/>
      <c r="BU97" s="704"/>
      <c r="BV97" s="704"/>
      <c r="BW97" s="704"/>
      <c r="BX97" s="704"/>
      <c r="BY97" s="704"/>
      <c r="BZ97" s="704"/>
      <c r="CA97" s="704"/>
    </row>
    <row r="98" spans="1:79">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704"/>
      <c r="BR98" s="704"/>
      <c r="BS98" s="704"/>
      <c r="BT98" s="704"/>
      <c r="BU98" s="704"/>
      <c r="BV98" s="704"/>
      <c r="BW98" s="704"/>
      <c r="BX98" s="704"/>
      <c r="BY98" s="704"/>
      <c r="BZ98" s="704"/>
      <c r="CA98" s="704"/>
    </row>
    <row r="99" spans="1:7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704"/>
      <c r="BR99" s="704"/>
      <c r="BS99" s="704"/>
      <c r="BT99" s="704"/>
      <c r="BU99" s="704"/>
      <c r="BV99" s="704"/>
      <c r="BW99" s="704"/>
      <c r="BX99" s="704"/>
      <c r="BY99" s="704"/>
      <c r="BZ99" s="704"/>
      <c r="CA99" s="704"/>
    </row>
    <row r="100" spans="1:79">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704"/>
      <c r="BR100" s="704"/>
      <c r="BS100" s="704"/>
      <c r="BT100" s="704"/>
      <c r="BU100" s="704"/>
      <c r="BV100" s="704"/>
      <c r="BW100" s="704"/>
      <c r="BX100" s="704"/>
      <c r="BY100" s="704"/>
      <c r="BZ100" s="704"/>
      <c r="CA100" s="704"/>
    </row>
    <row r="101" spans="1:79">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row>
    <row r="102" spans="1:79">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row>
    <row r="103" spans="1:79">
      <c r="A103" s="10"/>
      <c r="B103" s="10"/>
      <c r="C103" s="10"/>
      <c r="D103" s="10"/>
      <c r="E103" s="10"/>
      <c r="F103" s="10"/>
      <c r="G103" s="10"/>
      <c r="H103" s="10"/>
      <c r="I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80" t="s">
        <v>2126</v>
      </c>
    </row>
  </sheetData>
  <mergeCells count="23">
    <mergeCell ref="C2:E3"/>
    <mergeCell ref="AW66:AY66"/>
    <mergeCell ref="C22:E22"/>
    <mergeCell ref="C23:E23"/>
    <mergeCell ref="C19:D19"/>
    <mergeCell ref="C20:D20"/>
    <mergeCell ref="AW21:AY21"/>
    <mergeCell ref="AW22:AY22"/>
    <mergeCell ref="AW25:AY25"/>
    <mergeCell ref="AW48:AY48"/>
    <mergeCell ref="AW56:AY56"/>
    <mergeCell ref="C16:D16"/>
    <mergeCell ref="C17:D17"/>
    <mergeCell ref="C5:D5"/>
    <mergeCell ref="C6:D6"/>
    <mergeCell ref="C7:D7"/>
    <mergeCell ref="C14:D14"/>
    <mergeCell ref="C15:D15"/>
    <mergeCell ref="C8:D8"/>
    <mergeCell ref="C9:D9"/>
    <mergeCell ref="C10:D10"/>
    <mergeCell ref="C12:D12"/>
    <mergeCell ref="C13:D13"/>
  </mergeCells>
  <conditionalFormatting sqref="E14:F14">
    <cfRule type="cellIs" dxfId="1" priority="2" operator="greaterThan">
      <formula>$E$6-$E$9</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C52-77DF-1D4E-99D4-7F1B2CB4854C}">
  <sheetPr>
    <tabColor theme="7"/>
  </sheetPr>
  <dimension ref="A1:AB39"/>
  <sheetViews>
    <sheetView zoomScale="180" zoomScaleNormal="180" workbookViewId="0">
      <selection activeCell="E5" sqref="E5"/>
    </sheetView>
  </sheetViews>
  <sheetFormatPr defaultColWidth="10.796875" defaultRowHeight="15.6"/>
  <cols>
    <col min="1" max="1" width="5.5" customWidth="1"/>
    <col min="2" max="2" width="6.6484375" customWidth="1"/>
    <col min="3" max="3" width="7" customWidth="1"/>
    <col min="4" max="4" width="89" customWidth="1"/>
  </cols>
  <sheetData>
    <row r="1" spans="1:28" ht="15.9">
      <c r="A1" s="89"/>
      <c r="B1" s="89"/>
      <c r="C1" s="90"/>
      <c r="D1" s="90"/>
      <c r="E1" s="90"/>
      <c r="F1" s="90"/>
      <c r="G1" s="90"/>
      <c r="H1" s="90"/>
      <c r="I1" s="89"/>
      <c r="J1" s="89"/>
      <c r="K1" s="89"/>
      <c r="L1" s="89"/>
      <c r="M1" s="89"/>
      <c r="N1" s="89"/>
      <c r="O1" s="89"/>
      <c r="P1" s="89"/>
      <c r="Q1" s="89"/>
      <c r="R1" s="89"/>
      <c r="S1" s="89"/>
      <c r="T1" s="89"/>
      <c r="U1" s="89"/>
      <c r="V1" s="89"/>
      <c r="W1" s="89"/>
      <c r="X1" s="89"/>
      <c r="Y1" s="89"/>
      <c r="Z1" s="89"/>
      <c r="AA1" s="89"/>
      <c r="AB1" s="89"/>
    </row>
    <row r="2" spans="1:28" ht="23.4">
      <c r="A2" s="89"/>
      <c r="B2" s="89"/>
      <c r="C2" s="90"/>
      <c r="D2" s="91" t="s">
        <v>1564</v>
      </c>
      <c r="E2" s="90"/>
      <c r="F2" s="90"/>
      <c r="G2" s="90"/>
      <c r="H2" s="90"/>
      <c r="I2" s="89"/>
      <c r="J2" s="89"/>
      <c r="K2" s="89"/>
      <c r="L2" s="89"/>
      <c r="M2" s="89"/>
      <c r="N2" s="89"/>
      <c r="O2" s="89"/>
      <c r="P2" s="89"/>
      <c r="Q2" s="89"/>
      <c r="R2" s="89"/>
      <c r="S2" s="89"/>
      <c r="T2" s="89"/>
      <c r="U2" s="89"/>
      <c r="V2" s="89"/>
      <c r="W2" s="89"/>
      <c r="X2" s="89"/>
      <c r="Y2" s="89"/>
      <c r="Z2" s="89"/>
      <c r="AA2" s="89"/>
      <c r="AB2" s="89"/>
    </row>
    <row r="3" spans="1:28" ht="15.9">
      <c r="A3" s="89"/>
      <c r="B3" s="89"/>
      <c r="C3" s="90"/>
      <c r="D3" s="90"/>
      <c r="E3" s="426" t="s">
        <v>57</v>
      </c>
      <c r="F3" s="90"/>
      <c r="G3" s="90"/>
      <c r="H3" s="90"/>
      <c r="I3" s="89"/>
      <c r="J3" s="89"/>
      <c r="K3" s="89"/>
      <c r="L3" s="89"/>
      <c r="M3" s="89"/>
      <c r="N3" s="89"/>
      <c r="O3" s="89"/>
      <c r="P3" s="89"/>
      <c r="Q3" s="89"/>
      <c r="R3" s="89"/>
      <c r="S3" s="89"/>
      <c r="T3" s="89"/>
      <c r="U3" s="89"/>
      <c r="V3" s="89"/>
      <c r="W3" s="89"/>
      <c r="X3" s="89"/>
      <c r="Y3" s="89"/>
      <c r="Z3" s="89"/>
      <c r="AA3" s="89"/>
      <c r="AB3" s="89"/>
    </row>
    <row r="4" spans="1:28" ht="16.2" thickBot="1">
      <c r="A4" s="89"/>
      <c r="B4" s="89"/>
      <c r="C4" s="90"/>
      <c r="D4" s="90"/>
      <c r="E4" s="432" t="s">
        <v>1184</v>
      </c>
      <c r="F4" s="90"/>
      <c r="G4" s="90"/>
      <c r="H4" s="90"/>
      <c r="I4" s="89"/>
      <c r="J4" s="89"/>
      <c r="K4" s="89"/>
      <c r="L4" s="89"/>
      <c r="M4" s="89"/>
      <c r="N4" s="89"/>
      <c r="O4" s="89"/>
      <c r="P4" s="89"/>
      <c r="Q4" s="89"/>
      <c r="R4" s="89"/>
      <c r="S4" s="89"/>
      <c r="T4" s="89"/>
      <c r="U4" s="89"/>
      <c r="V4" s="89"/>
      <c r="W4" s="89"/>
      <c r="X4" s="89"/>
      <c r="Y4" s="89"/>
      <c r="Z4" s="89"/>
      <c r="AA4" s="89"/>
      <c r="AB4" s="89"/>
    </row>
    <row r="5" spans="1:28" ht="36" customHeight="1">
      <c r="A5" s="89"/>
      <c r="B5" s="89"/>
      <c r="C5" s="90"/>
      <c r="D5" s="418" t="s">
        <v>1751</v>
      </c>
      <c r="E5" s="419">
        <f>'ENQUIRY - MECHANICAL'!E6</f>
        <v>30</v>
      </c>
      <c r="F5" s="423" t="s">
        <v>544</v>
      </c>
      <c r="G5" s="90"/>
      <c r="H5" s="90"/>
      <c r="I5" s="89"/>
      <c r="J5" s="89"/>
      <c r="K5" s="89"/>
      <c r="L5" s="89"/>
      <c r="M5" s="89"/>
      <c r="N5" s="89"/>
      <c r="O5" s="89"/>
      <c r="P5" s="89"/>
      <c r="Q5" s="89"/>
      <c r="R5" s="89"/>
      <c r="S5" s="89"/>
      <c r="T5" s="89"/>
      <c r="U5" s="89"/>
      <c r="V5" s="89"/>
      <c r="W5" s="89"/>
      <c r="X5" s="89"/>
      <c r="Y5" s="89"/>
      <c r="Z5" s="89"/>
      <c r="AA5" s="89"/>
      <c r="AB5" s="89"/>
    </row>
    <row r="6" spans="1:28" ht="36" customHeight="1">
      <c r="A6" s="89"/>
      <c r="B6" s="89"/>
      <c r="C6" s="90"/>
      <c r="D6" s="420" t="s">
        <v>1752</v>
      </c>
      <c r="E6" s="421">
        <f>'ENQUIRY - MECHANICAL'!E12</f>
        <v>40.31</v>
      </c>
      <c r="F6" s="424" t="s">
        <v>544</v>
      </c>
      <c r="G6" s="90"/>
      <c r="H6" s="90"/>
      <c r="I6" s="89"/>
      <c r="J6" s="89"/>
      <c r="K6" s="89"/>
      <c r="L6" s="89"/>
      <c r="M6" s="89"/>
      <c r="N6" s="89"/>
      <c r="O6" s="89"/>
      <c r="P6" s="89"/>
      <c r="Q6" s="89"/>
      <c r="R6" s="89"/>
      <c r="S6" s="89"/>
      <c r="T6" s="89"/>
      <c r="U6" s="89"/>
      <c r="V6" s="89"/>
      <c r="W6" s="89"/>
      <c r="X6" s="89"/>
      <c r="Y6" s="89"/>
      <c r="Z6" s="89"/>
      <c r="AA6" s="89"/>
      <c r="AB6" s="89"/>
    </row>
    <row r="7" spans="1:28" ht="36" customHeight="1">
      <c r="A7" s="89"/>
      <c r="B7" s="89"/>
      <c r="C7" s="90"/>
      <c r="D7" s="420" t="s">
        <v>1753</v>
      </c>
      <c r="E7" s="421">
        <f>'ENQUIRY - MECHANICAL'!E13</f>
        <v>37.31</v>
      </c>
      <c r="F7" s="424" t="s">
        <v>544</v>
      </c>
      <c r="G7" s="90"/>
      <c r="H7" s="90"/>
      <c r="I7" s="89"/>
      <c r="J7" s="89"/>
      <c r="K7" s="89"/>
      <c r="L7" s="89"/>
      <c r="M7" s="89"/>
      <c r="N7" s="89"/>
      <c r="O7" s="89"/>
      <c r="P7" s="89"/>
      <c r="Q7" s="89"/>
      <c r="R7" s="89"/>
      <c r="S7" s="89"/>
      <c r="T7" s="89"/>
      <c r="U7" s="89"/>
      <c r="V7" s="89"/>
      <c r="W7" s="89"/>
      <c r="X7" s="89"/>
      <c r="Y7" s="89"/>
      <c r="Z7" s="89"/>
      <c r="AA7" s="89"/>
      <c r="AB7" s="89"/>
    </row>
    <row r="8" spans="1:28" ht="36" customHeight="1">
      <c r="A8" s="89"/>
      <c r="B8" s="89"/>
      <c r="C8" s="90"/>
      <c r="D8" s="420" t="s">
        <v>1754</v>
      </c>
      <c r="E8" s="421">
        <f>'ENQUIRY - MECHANICAL'!E14</f>
        <v>21.3</v>
      </c>
      <c r="F8" s="424" t="s">
        <v>544</v>
      </c>
      <c r="G8" s="90"/>
      <c r="H8" s="90"/>
      <c r="I8" s="89"/>
      <c r="J8" s="89"/>
      <c r="K8" s="89"/>
      <c r="L8" s="89"/>
      <c r="M8" s="89"/>
      <c r="N8" s="89"/>
      <c r="O8" s="89"/>
      <c r="P8" s="89"/>
      <c r="Q8" s="89"/>
      <c r="R8" s="89"/>
      <c r="S8" s="89"/>
      <c r="T8" s="89"/>
      <c r="U8" s="89"/>
      <c r="V8" s="89"/>
      <c r="W8" s="89"/>
      <c r="X8" s="89"/>
      <c r="Y8" s="89"/>
      <c r="Z8" s="89"/>
      <c r="AA8" s="89"/>
      <c r="AB8" s="89"/>
    </row>
    <row r="9" spans="1:28" ht="36" customHeight="1">
      <c r="A9" s="89"/>
      <c r="B9" s="89"/>
      <c r="C9" s="90"/>
      <c r="D9" s="420" t="s">
        <v>1755</v>
      </c>
      <c r="E9" s="980">
        <f>'ENQUIRY - MECHANICAL'!E7</f>
        <v>4163.5</v>
      </c>
      <c r="F9" s="424" t="s">
        <v>545</v>
      </c>
      <c r="G9" s="90"/>
      <c r="H9" s="90"/>
      <c r="I9" s="89"/>
      <c r="J9" s="89"/>
      <c r="K9" s="89"/>
      <c r="L9" s="89"/>
      <c r="M9" s="89"/>
      <c r="N9" s="89"/>
      <c r="O9" s="89"/>
      <c r="P9" s="89"/>
      <c r="Q9" s="89"/>
      <c r="R9" s="89"/>
      <c r="S9" s="89"/>
      <c r="T9" s="89"/>
      <c r="U9" s="89"/>
      <c r="V9" s="89"/>
      <c r="W9" s="89"/>
      <c r="X9" s="89"/>
      <c r="Y9" s="89"/>
      <c r="Z9" s="89"/>
      <c r="AA9" s="89"/>
      <c r="AB9" s="89"/>
    </row>
    <row r="10" spans="1:28" ht="36" customHeight="1" thickBot="1">
      <c r="A10" s="89"/>
      <c r="B10" s="89"/>
      <c r="C10" s="90"/>
      <c r="D10" s="422" t="s">
        <v>1756</v>
      </c>
      <c r="E10" s="981">
        <f>'ENQUIRY - MECHANICAL'!E10</f>
        <v>2555</v>
      </c>
      <c r="F10" s="425" t="s">
        <v>545</v>
      </c>
      <c r="G10" s="90"/>
      <c r="H10" s="90"/>
      <c r="I10" s="89"/>
      <c r="J10" s="89"/>
      <c r="K10" s="89"/>
      <c r="L10" s="89"/>
      <c r="M10" s="89"/>
      <c r="N10" s="89"/>
      <c r="O10" s="89"/>
      <c r="P10" s="89"/>
      <c r="Q10" s="89"/>
      <c r="R10" s="89"/>
      <c r="S10" s="89"/>
      <c r="T10" s="89"/>
      <c r="U10" s="89"/>
      <c r="V10" s="89"/>
      <c r="W10" s="89"/>
      <c r="X10" s="89"/>
      <c r="Y10" s="89"/>
      <c r="Z10" s="89"/>
      <c r="AA10" s="89"/>
      <c r="AB10" s="89"/>
    </row>
    <row r="11" spans="1:28" ht="15.9">
      <c r="A11" s="89"/>
      <c r="B11" s="89"/>
      <c r="C11" s="90"/>
      <c r="D11" s="104"/>
      <c r="E11" s="109"/>
      <c r="F11" s="106"/>
      <c r="G11" s="90"/>
      <c r="H11" s="90"/>
      <c r="I11" s="89"/>
      <c r="J11" s="89"/>
      <c r="K11" s="89"/>
      <c r="L11" s="89"/>
      <c r="M11" s="89"/>
      <c r="N11" s="89"/>
      <c r="O11" s="89"/>
      <c r="P11" s="89"/>
      <c r="Q11" s="89"/>
      <c r="R11" s="89"/>
      <c r="S11" s="89"/>
      <c r="T11" s="89"/>
      <c r="U11" s="89"/>
      <c r="V11" s="89"/>
      <c r="W11" s="89"/>
      <c r="X11" s="89"/>
      <c r="Y11" s="89"/>
      <c r="Z11" s="89"/>
      <c r="AA11" s="89"/>
      <c r="AB11" s="89"/>
    </row>
    <row r="12" spans="1:28" ht="17.100000000000001">
      <c r="A12" s="89"/>
      <c r="B12" s="89"/>
      <c r="C12" s="90"/>
      <c r="D12" s="113" t="s">
        <v>1052</v>
      </c>
      <c r="E12" s="111">
        <f>'HRE Calculations'!Q14</f>
        <v>0.95293878245623798</v>
      </c>
      <c r="F12" s="107"/>
      <c r="G12" s="90"/>
      <c r="H12" s="90"/>
      <c r="I12" s="89"/>
      <c r="J12" s="89"/>
      <c r="K12" s="89"/>
      <c r="L12" s="89"/>
      <c r="M12" s="89"/>
      <c r="N12" s="89"/>
      <c r="O12" s="89"/>
      <c r="P12" s="89"/>
      <c r="Q12" s="89"/>
      <c r="R12" s="89"/>
      <c r="S12" s="89"/>
      <c r="T12" s="89"/>
      <c r="U12" s="89"/>
      <c r="V12" s="89"/>
      <c r="W12" s="89"/>
      <c r="X12" s="89"/>
      <c r="Y12" s="89"/>
      <c r="Z12" s="89"/>
      <c r="AA12" s="89"/>
      <c r="AB12" s="89"/>
    </row>
    <row r="13" spans="1:28" ht="16.2" thickBot="1">
      <c r="A13" s="89"/>
      <c r="B13" s="89"/>
      <c r="C13" s="90"/>
      <c r="D13" s="105"/>
      <c r="E13" s="110"/>
      <c r="F13" s="108"/>
      <c r="G13" s="90"/>
      <c r="H13" s="90"/>
      <c r="I13" s="89"/>
      <c r="J13" s="89"/>
      <c r="K13" s="89"/>
      <c r="L13" s="89"/>
      <c r="M13" s="89"/>
      <c r="N13" s="89"/>
      <c r="O13" s="89"/>
      <c r="P13" s="89"/>
      <c r="Q13" s="89"/>
      <c r="R13" s="89"/>
      <c r="S13" s="89"/>
      <c r="T13" s="89"/>
      <c r="U13" s="89"/>
      <c r="V13" s="89"/>
      <c r="W13" s="89"/>
      <c r="X13" s="89"/>
      <c r="Y13" s="89"/>
      <c r="Z13" s="89"/>
      <c r="AA13" s="89"/>
      <c r="AB13" s="89"/>
    </row>
    <row r="14" spans="1:28" ht="15.9">
      <c r="A14" s="89"/>
      <c r="B14" s="89"/>
      <c r="C14" s="89"/>
      <c r="D14" s="104"/>
      <c r="E14" s="109"/>
      <c r="F14" s="106"/>
      <c r="G14" s="89"/>
      <c r="H14" s="89"/>
      <c r="I14" s="89"/>
      <c r="J14" s="89"/>
      <c r="K14" s="89"/>
      <c r="L14" s="89"/>
      <c r="M14" s="89"/>
      <c r="N14" s="89"/>
      <c r="O14" s="89"/>
      <c r="P14" s="89"/>
      <c r="Q14" s="89"/>
      <c r="R14" s="89"/>
      <c r="S14" s="89"/>
      <c r="T14" s="89"/>
      <c r="U14" s="89"/>
      <c r="V14" s="89"/>
      <c r="W14" s="89"/>
      <c r="X14" s="89"/>
      <c r="Y14" s="89"/>
      <c r="Z14" s="89"/>
      <c r="AA14" s="89"/>
      <c r="AB14" s="89"/>
    </row>
    <row r="15" spans="1:28" ht="15.9">
      <c r="A15" s="89"/>
      <c r="B15" s="89"/>
      <c r="C15" s="89"/>
      <c r="D15" s="112" t="s">
        <v>2040</v>
      </c>
      <c r="E15" s="111">
        <f>'HRE Calculations'!Q8</f>
        <v>2991.1456894613866</v>
      </c>
      <c r="F15" s="107" t="s">
        <v>548</v>
      </c>
      <c r="G15" s="89"/>
      <c r="H15" s="89"/>
      <c r="I15" s="89"/>
      <c r="J15" s="89"/>
      <c r="K15" s="89"/>
      <c r="L15" s="89"/>
      <c r="M15" s="89"/>
      <c r="N15" s="89"/>
      <c r="O15" s="89"/>
      <c r="P15" s="89"/>
      <c r="Q15" s="89"/>
      <c r="R15" s="89"/>
      <c r="S15" s="89"/>
      <c r="T15" s="89"/>
      <c r="U15" s="89"/>
      <c r="V15" s="89"/>
      <c r="W15" s="89"/>
      <c r="X15" s="89"/>
      <c r="Y15" s="89"/>
      <c r="Z15" s="89"/>
      <c r="AA15" s="89"/>
      <c r="AB15" s="89"/>
    </row>
    <row r="16" spans="1:28" ht="16.2" thickBot="1">
      <c r="A16" s="89"/>
      <c r="B16" s="89"/>
      <c r="C16" s="89"/>
      <c r="D16" s="105"/>
      <c r="E16" s="110"/>
      <c r="F16" s="108"/>
      <c r="G16" s="89"/>
      <c r="H16" s="89"/>
      <c r="I16" s="89"/>
      <c r="J16" s="89"/>
      <c r="K16" s="89"/>
      <c r="L16" s="89"/>
      <c r="M16" s="89"/>
      <c r="N16" s="89"/>
      <c r="O16" s="89"/>
      <c r="P16" s="89"/>
      <c r="Q16" s="89"/>
      <c r="R16" s="89"/>
      <c r="S16" s="89"/>
      <c r="T16" s="89"/>
      <c r="U16" s="89"/>
      <c r="V16" s="89"/>
      <c r="W16" s="89"/>
      <c r="X16" s="89"/>
      <c r="Y16" s="89"/>
      <c r="Z16" s="89"/>
      <c r="AA16" s="89"/>
      <c r="AB16" s="89"/>
    </row>
    <row r="17" spans="1:28">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row>
    <row r="18" spans="1:28">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row>
    <row r="19" spans="1:28">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row>
    <row r="20" spans="1:28">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row>
    <row r="21" spans="1:28">
      <c r="A21" s="89"/>
      <c r="B21" s="89"/>
      <c r="C21" s="89"/>
      <c r="D21" s="89"/>
      <c r="E21" s="1309" t="s">
        <v>1058</v>
      </c>
      <c r="F21" s="1310"/>
      <c r="G21" s="89"/>
      <c r="H21" s="89"/>
      <c r="I21" s="89"/>
      <c r="J21" s="89"/>
      <c r="K21" s="89"/>
      <c r="L21" s="89"/>
      <c r="M21" s="89"/>
      <c r="N21" s="89"/>
      <c r="O21" s="89"/>
      <c r="P21" s="89"/>
      <c r="Q21" s="89"/>
      <c r="R21" s="89"/>
      <c r="S21" s="89"/>
      <c r="T21" s="89"/>
      <c r="U21" s="89"/>
      <c r="V21" s="89"/>
      <c r="W21" s="89"/>
      <c r="X21" s="89"/>
      <c r="Y21" s="89"/>
      <c r="Z21" s="89"/>
      <c r="AA21" s="89"/>
      <c r="AB21" s="89"/>
    </row>
    <row r="22" spans="1:28">
      <c r="A22" s="89"/>
      <c r="B22" s="89"/>
      <c r="C22" s="89"/>
      <c r="D22" s="89"/>
      <c r="E22" s="1311"/>
      <c r="F22" s="1312"/>
      <c r="G22" s="89"/>
      <c r="H22" s="89"/>
      <c r="I22" s="89"/>
      <c r="J22" s="89"/>
      <c r="K22" s="89"/>
      <c r="L22" s="89"/>
      <c r="M22" s="89"/>
      <c r="N22" s="89"/>
      <c r="O22" s="89"/>
      <c r="P22" s="89"/>
      <c r="Q22" s="89"/>
      <c r="R22" s="89"/>
      <c r="S22" s="89"/>
      <c r="T22" s="89"/>
      <c r="U22" s="89"/>
      <c r="V22" s="89"/>
      <c r="W22" s="89"/>
      <c r="X22" s="89"/>
      <c r="Y22" s="89"/>
      <c r="Z22" s="89"/>
      <c r="AA22" s="89"/>
      <c r="AB22" s="89"/>
    </row>
    <row r="23" spans="1:28">
      <c r="A23" s="89"/>
      <c r="B23" s="89"/>
      <c r="C23" s="89"/>
      <c r="D23" s="89"/>
      <c r="E23" s="89"/>
      <c r="F23" s="89"/>
      <c r="G23" s="89"/>
      <c r="H23" s="89"/>
      <c r="I23" s="89"/>
      <c r="J23" s="89"/>
      <c r="K23" s="89"/>
      <c r="L23" s="89"/>
      <c r="M23" s="89"/>
      <c r="N23" s="89"/>
      <c r="O23" s="89"/>
      <c r="P23" s="89"/>
      <c r="Q23" s="89"/>
      <c r="R23" s="89"/>
      <c r="S23" s="89"/>
      <c r="T23" s="89"/>
      <c r="U23" s="89"/>
      <c r="V23" s="89"/>
      <c r="W23" s="89"/>
      <c r="X23" s="89"/>
      <c r="Y23" s="89"/>
      <c r="Z23" s="89"/>
      <c r="AA23" s="89"/>
      <c r="AB23" s="89"/>
    </row>
    <row r="24" spans="1:28">
      <c r="A24" s="89"/>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row>
    <row r="25" spans="1:28">
      <c r="A25" s="89"/>
      <c r="B25" s="89"/>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row>
    <row r="26" spans="1:28">
      <c r="A26" s="89"/>
      <c r="B26" s="89"/>
      <c r="C26" s="89"/>
      <c r="D26" s="89"/>
      <c r="E26" s="89"/>
      <c r="F26" s="89"/>
      <c r="G26" s="89"/>
      <c r="H26" s="89"/>
      <c r="I26" s="89"/>
      <c r="J26" s="89"/>
      <c r="K26" s="89"/>
      <c r="L26" s="89"/>
      <c r="M26" s="89"/>
      <c r="N26" s="89"/>
      <c r="O26" s="89"/>
      <c r="P26" s="89"/>
      <c r="Q26" s="89"/>
      <c r="R26" s="89"/>
      <c r="S26" s="89"/>
      <c r="T26" s="89"/>
      <c r="U26" s="89"/>
      <c r="V26" s="89"/>
      <c r="W26" s="89"/>
      <c r="X26" s="89"/>
      <c r="Y26" s="89"/>
      <c r="Z26" s="89"/>
      <c r="AA26" s="89"/>
      <c r="AB26" s="89"/>
    </row>
    <row r="27" spans="1:28">
      <c r="A27" s="89"/>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row>
    <row r="28" spans="1:28">
      <c r="A28" s="89"/>
      <c r="B28" s="89"/>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row>
    <row r="29" spans="1:28">
      <c r="A29" s="89"/>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row>
    <row r="30" spans="1:28">
      <c r="A30" s="89"/>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row>
    <row r="31" spans="1:28">
      <c r="A31" s="89"/>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row>
    <row r="32" spans="1:28">
      <c r="A32" s="89"/>
      <c r="B32" s="89"/>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row>
    <row r="33" spans="1:28">
      <c r="A33" s="89"/>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row>
    <row r="34" spans="1:28">
      <c r="A34" s="89"/>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row>
    <row r="35" spans="1:28">
      <c r="A35" s="89"/>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row>
    <row r="36" spans="1:28">
      <c r="A36" s="89"/>
      <c r="B36" s="89"/>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row>
    <row r="37" spans="1:28">
      <c r="A37" s="89"/>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row>
    <row r="38" spans="1:28">
      <c r="A38" s="89"/>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row>
    <row r="39" spans="1:28">
      <c r="A39" s="89"/>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239" t="s">
        <v>758</v>
      </c>
    </row>
  </sheetData>
  <sheetProtection algorithmName="SHA-512" hashValue="xJUxIHSxELahdRYbt1+6GBdXP+qAQjIY/gmVgn9IY7Jmo1cr2eHupA+tOppavc2HTAyf1RSbahqhirlg0J9Rhg==" saltValue="1gYdyfdZgcv+YEEObzcXzQ==" spinCount="100000" sheet="1" objects="1" scenarios="1" selectLockedCells="1"/>
  <mergeCells count="1">
    <mergeCell ref="E21:F22"/>
  </mergeCells>
  <hyperlinks>
    <hyperlink ref="E21:F22" location="'INSTRUMENT LOCATIONS @ HX'!A1" tooltip="See where these figures come from" display="Go To Instrument Page" xr:uid="{40DD5BDD-0EFA-274C-8EE3-C9F66F3676FE}"/>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B3DF0-521A-1942-AB13-68A888008B53}">
  <sheetPr>
    <tabColor rgb="FF7030A0"/>
  </sheetPr>
  <dimension ref="A1:Z396"/>
  <sheetViews>
    <sheetView zoomScale="250" zoomScaleNormal="250" workbookViewId="0"/>
  </sheetViews>
  <sheetFormatPr defaultColWidth="10.796875" defaultRowHeight="15.6"/>
  <sheetData>
    <row r="1" spans="1:26">
      <c r="A1" s="938" t="s">
        <v>1061</v>
      </c>
      <c r="B1" s="937" t="s">
        <v>2050</v>
      </c>
      <c r="C1" s="10"/>
      <c r="D1" s="513"/>
      <c r="E1" s="513"/>
      <c r="F1" s="513"/>
      <c r="G1" s="513"/>
      <c r="H1" s="513"/>
      <c r="I1" s="513"/>
      <c r="J1" s="513"/>
      <c r="K1" s="513"/>
      <c r="L1" s="513"/>
      <c r="M1" s="513"/>
      <c r="N1" s="513"/>
      <c r="O1" s="513"/>
      <c r="P1" s="513"/>
      <c r="Q1" s="513"/>
      <c r="R1" s="513"/>
      <c r="S1" s="513"/>
      <c r="T1" s="513"/>
      <c r="U1" s="513"/>
      <c r="V1" s="513"/>
      <c r="W1" s="513"/>
      <c r="X1" s="513"/>
      <c r="Y1" s="513"/>
      <c r="Z1" s="513"/>
    </row>
    <row r="2" spans="1:26">
      <c r="A2" s="714">
        <v>0.5</v>
      </c>
      <c r="B2" s="721">
        <v>16000</v>
      </c>
      <c r="C2" s="715"/>
      <c r="D2" s="513"/>
      <c r="E2" s="513"/>
      <c r="F2" s="513"/>
      <c r="G2" s="513"/>
      <c r="H2" s="513"/>
      <c r="I2" s="513"/>
      <c r="J2" s="513"/>
      <c r="K2" s="513"/>
      <c r="L2" s="513"/>
      <c r="M2" s="513"/>
      <c r="N2" s="513"/>
      <c r="O2" s="513"/>
      <c r="P2" s="513"/>
      <c r="Q2" s="513"/>
      <c r="R2" s="513"/>
      <c r="S2" s="513"/>
      <c r="T2" s="513"/>
      <c r="U2" s="513"/>
      <c r="V2" s="513"/>
      <c r="W2" s="513"/>
      <c r="X2" s="513"/>
      <c r="Y2" s="513"/>
      <c r="Z2" s="513"/>
    </row>
    <row r="3" spans="1:26">
      <c r="A3" s="714">
        <v>0.75</v>
      </c>
      <c r="B3" s="721">
        <v>18000</v>
      </c>
      <c r="C3" s="715"/>
      <c r="D3" s="513"/>
      <c r="E3" s="513"/>
      <c r="F3" s="513"/>
      <c r="G3" s="513"/>
      <c r="H3" s="513"/>
      <c r="I3" s="513"/>
      <c r="J3" s="513"/>
      <c r="K3" s="513"/>
      <c r="L3" s="513"/>
      <c r="M3" s="513"/>
      <c r="N3" s="513"/>
      <c r="O3" s="513"/>
      <c r="P3" s="513"/>
      <c r="Q3" s="513"/>
      <c r="R3" s="513"/>
      <c r="S3" s="513"/>
      <c r="T3" s="513"/>
      <c r="U3" s="513"/>
      <c r="V3" s="513"/>
      <c r="W3" s="513"/>
      <c r="X3" s="513"/>
      <c r="Y3" s="513"/>
      <c r="Z3" s="513"/>
    </row>
    <row r="4" spans="1:26">
      <c r="A4" s="714">
        <v>1</v>
      </c>
      <c r="B4" s="721">
        <v>21000</v>
      </c>
      <c r="C4" s="715"/>
      <c r="D4" s="513"/>
      <c r="E4" s="513"/>
      <c r="F4" s="513"/>
      <c r="G4" s="513"/>
      <c r="H4" s="513"/>
      <c r="I4" s="513"/>
      <c r="J4" s="513"/>
      <c r="K4" s="513"/>
      <c r="L4" s="513"/>
      <c r="M4" s="513"/>
      <c r="N4" s="513"/>
      <c r="O4" s="513"/>
      <c r="P4" s="513"/>
      <c r="Q4" s="513"/>
      <c r="R4" s="513"/>
      <c r="S4" s="513"/>
      <c r="T4" s="513"/>
      <c r="U4" s="513"/>
      <c r="V4" s="513"/>
      <c r="W4" s="513"/>
      <c r="X4" s="513"/>
      <c r="Y4" s="513"/>
      <c r="Z4" s="513"/>
    </row>
    <row r="5" spans="1:26">
      <c r="A5" s="714">
        <v>1.25</v>
      </c>
      <c r="B5" s="721">
        <v>26000</v>
      </c>
      <c r="C5" s="715"/>
      <c r="D5" s="513"/>
      <c r="E5" s="513"/>
      <c r="F5" s="513"/>
      <c r="G5" s="513"/>
      <c r="H5" s="513"/>
      <c r="I5" s="513"/>
      <c r="J5" s="513"/>
      <c r="K5" s="513"/>
      <c r="L5" s="513"/>
      <c r="M5" s="513"/>
      <c r="N5" s="513"/>
      <c r="O5" s="513"/>
      <c r="P5" s="513"/>
      <c r="Q5" s="513"/>
      <c r="R5" s="513"/>
      <c r="S5" s="513"/>
      <c r="T5" s="513"/>
      <c r="U5" s="513"/>
      <c r="V5" s="513"/>
      <c r="W5" s="513"/>
      <c r="X5" s="513"/>
      <c r="Y5" s="513"/>
      <c r="Z5" s="513"/>
    </row>
    <row r="6" spans="1:26">
      <c r="A6" s="714">
        <v>1.5</v>
      </c>
      <c r="B6" s="721">
        <v>30000</v>
      </c>
      <c r="C6" s="715"/>
      <c r="D6" s="513"/>
      <c r="E6" s="513"/>
      <c r="F6" s="513"/>
      <c r="G6" s="513"/>
      <c r="H6" s="513"/>
      <c r="I6" s="513"/>
      <c r="J6" s="513"/>
      <c r="K6" s="513"/>
      <c r="L6" s="513"/>
      <c r="M6" s="513"/>
      <c r="N6" s="513"/>
      <c r="O6" s="513"/>
      <c r="P6" s="513"/>
      <c r="Q6" s="513"/>
      <c r="R6" s="513"/>
      <c r="S6" s="513"/>
      <c r="T6" s="513"/>
      <c r="U6" s="513"/>
      <c r="V6" s="513"/>
      <c r="W6" s="513"/>
      <c r="X6" s="513"/>
      <c r="Y6" s="513"/>
      <c r="Z6" s="513"/>
    </row>
    <row r="7" spans="1:26">
      <c r="A7" s="714">
        <v>1.75</v>
      </c>
      <c r="B7" s="721">
        <v>35000</v>
      </c>
      <c r="C7" s="715"/>
      <c r="D7" s="513"/>
      <c r="E7" s="513"/>
      <c r="F7" s="513"/>
      <c r="G7" s="513"/>
      <c r="H7" s="513"/>
      <c r="I7" s="513"/>
      <c r="J7" s="513"/>
      <c r="K7" s="513"/>
      <c r="L7" s="513"/>
      <c r="M7" s="513"/>
      <c r="N7" s="513"/>
      <c r="O7" s="513"/>
      <c r="P7" s="513"/>
      <c r="Q7" s="513"/>
      <c r="R7" s="513"/>
      <c r="S7" s="513"/>
      <c r="T7" s="513"/>
      <c r="U7" s="513"/>
      <c r="V7" s="513"/>
      <c r="W7" s="513"/>
      <c r="X7" s="513"/>
      <c r="Y7" s="513"/>
      <c r="Z7" s="513"/>
    </row>
    <row r="8" spans="1:26">
      <c r="A8" s="714">
        <v>2</v>
      </c>
      <c r="B8" s="721">
        <v>38000</v>
      </c>
      <c r="C8" s="715"/>
      <c r="D8" s="513"/>
      <c r="E8" s="513"/>
      <c r="F8" s="513"/>
      <c r="G8" s="513"/>
      <c r="H8" s="513"/>
      <c r="I8" s="513"/>
      <c r="J8" s="513"/>
      <c r="K8" s="513"/>
      <c r="L8" s="513"/>
      <c r="M8" s="513"/>
      <c r="N8" s="513"/>
      <c r="O8" s="513"/>
      <c r="P8" s="513"/>
      <c r="Q8" s="513"/>
      <c r="R8" s="513"/>
      <c r="S8" s="513"/>
      <c r="T8" s="513"/>
      <c r="U8" s="513"/>
      <c r="V8" s="513"/>
      <c r="W8" s="513"/>
      <c r="X8" s="513"/>
      <c r="Y8" s="513"/>
      <c r="Z8" s="513"/>
    </row>
    <row r="9" spans="1:26">
      <c r="A9" s="714">
        <v>2.25</v>
      </c>
      <c r="B9" s="721">
        <v>41000</v>
      </c>
      <c r="C9" s="715"/>
      <c r="D9" s="513"/>
      <c r="E9" s="513"/>
      <c r="F9" s="513"/>
      <c r="G9" s="513"/>
      <c r="H9" s="513"/>
      <c r="I9" s="513"/>
      <c r="J9" s="513"/>
      <c r="K9" s="513"/>
      <c r="L9" s="513"/>
      <c r="M9" s="513"/>
      <c r="N9" s="513"/>
      <c r="O9" s="513"/>
      <c r="P9" s="513"/>
      <c r="Q9" s="513"/>
      <c r="R9" s="513"/>
      <c r="S9" s="513"/>
      <c r="T9" s="513"/>
      <c r="U9" s="513"/>
      <c r="V9" s="513"/>
      <c r="W9" s="513"/>
      <c r="X9" s="513"/>
      <c r="Y9" s="513"/>
      <c r="Z9" s="513"/>
    </row>
    <row r="10" spans="1:26">
      <c r="A10" s="714">
        <v>2.5</v>
      </c>
      <c r="B10" s="721">
        <v>42000</v>
      </c>
      <c r="C10" s="715"/>
      <c r="D10" s="513"/>
      <c r="E10" s="513"/>
      <c r="F10" s="513"/>
      <c r="G10" s="513"/>
      <c r="H10" s="513"/>
      <c r="I10" s="513"/>
      <c r="J10" s="513"/>
      <c r="K10" s="513"/>
      <c r="L10" s="513"/>
      <c r="M10" s="513"/>
      <c r="N10" s="513"/>
      <c r="O10" s="513"/>
      <c r="P10" s="513"/>
      <c r="Q10" s="513"/>
      <c r="R10" s="513"/>
      <c r="S10" s="513"/>
      <c r="T10" s="513"/>
      <c r="U10" s="513"/>
      <c r="V10" s="513"/>
      <c r="W10" s="513"/>
      <c r="X10" s="513"/>
      <c r="Y10" s="513"/>
      <c r="Z10" s="513"/>
    </row>
    <row r="11" spans="1:26">
      <c r="A11" s="714">
        <v>2.75</v>
      </c>
      <c r="B11" s="721">
        <v>45000</v>
      </c>
      <c r="C11" s="715"/>
      <c r="D11" s="513"/>
      <c r="E11" s="513"/>
      <c r="F11" s="513"/>
      <c r="G11" s="513"/>
      <c r="H11" s="513"/>
      <c r="I11" s="513"/>
      <c r="J11" s="513"/>
      <c r="K11" s="513"/>
      <c r="L11" s="513"/>
      <c r="M11" s="513"/>
      <c r="N11" s="513"/>
      <c r="O11" s="513"/>
      <c r="P11" s="513"/>
      <c r="Q11" s="513"/>
      <c r="R11" s="513"/>
      <c r="S11" s="513"/>
      <c r="T11" s="513"/>
      <c r="U11" s="513"/>
      <c r="V11" s="513"/>
      <c r="W11" s="513"/>
      <c r="X11" s="513"/>
      <c r="Y11" s="513"/>
      <c r="Z11" s="513"/>
    </row>
    <row r="12" spans="1:26">
      <c r="A12" s="714">
        <v>3</v>
      </c>
      <c r="B12" s="721">
        <v>52000</v>
      </c>
      <c r="C12" s="715"/>
      <c r="D12" s="513"/>
      <c r="E12" s="513"/>
      <c r="F12" s="513"/>
      <c r="G12" s="513"/>
      <c r="H12" s="513"/>
      <c r="I12" s="513"/>
      <c r="J12" s="513"/>
      <c r="K12" s="513"/>
      <c r="L12" s="513"/>
      <c r="M12" s="513"/>
      <c r="N12" s="513"/>
      <c r="O12" s="513"/>
      <c r="P12" s="513"/>
      <c r="Q12" s="513"/>
      <c r="R12" s="513"/>
      <c r="S12" s="513"/>
      <c r="T12" s="513"/>
      <c r="U12" s="513"/>
      <c r="V12" s="513"/>
      <c r="W12" s="513"/>
      <c r="X12" s="513"/>
      <c r="Y12" s="513"/>
      <c r="Z12" s="513"/>
    </row>
    <row r="13" spans="1:26">
      <c r="A13" s="714">
        <v>3.25</v>
      </c>
      <c r="B13" s="721">
        <v>58000</v>
      </c>
      <c r="C13" s="715"/>
      <c r="D13" s="513"/>
      <c r="E13" s="513"/>
      <c r="F13" s="513"/>
      <c r="G13" s="513"/>
      <c r="H13" s="513"/>
      <c r="I13" s="513"/>
      <c r="J13" s="513"/>
      <c r="K13" s="513"/>
      <c r="L13" s="513"/>
      <c r="M13" s="513"/>
      <c r="N13" s="513"/>
      <c r="O13" s="513"/>
      <c r="P13" s="513"/>
      <c r="Q13" s="513"/>
      <c r="R13" s="513"/>
      <c r="S13" s="513"/>
      <c r="T13" s="513"/>
      <c r="U13" s="513"/>
      <c r="V13" s="513"/>
      <c r="W13" s="513"/>
      <c r="X13" s="513"/>
      <c r="Y13" s="513"/>
      <c r="Z13" s="513"/>
    </row>
    <row r="14" spans="1:26">
      <c r="A14" s="714">
        <v>3.5</v>
      </c>
      <c r="B14" s="721">
        <v>61000</v>
      </c>
      <c r="C14" s="715"/>
      <c r="D14" s="513"/>
      <c r="E14" s="513"/>
      <c r="F14" s="513"/>
      <c r="G14" s="513"/>
      <c r="H14" s="513"/>
      <c r="I14" s="513"/>
      <c r="J14" s="513"/>
      <c r="K14" s="513"/>
      <c r="L14" s="513"/>
      <c r="M14" s="513"/>
      <c r="N14" s="513"/>
      <c r="O14" s="513"/>
      <c r="P14" s="513"/>
      <c r="Q14" s="513"/>
      <c r="R14" s="513"/>
      <c r="S14" s="513"/>
      <c r="T14" s="513"/>
      <c r="U14" s="513"/>
      <c r="V14" s="513"/>
      <c r="W14" s="513"/>
      <c r="X14" s="513"/>
      <c r="Y14" s="513"/>
      <c r="Z14" s="513"/>
    </row>
    <row r="15" spans="1:26">
      <c r="A15" s="714">
        <v>3.75</v>
      </c>
      <c r="B15" s="721">
        <v>65000</v>
      </c>
      <c r="C15" s="715"/>
      <c r="D15" s="513"/>
      <c r="E15" s="513"/>
      <c r="F15" s="513"/>
      <c r="G15" s="513"/>
      <c r="H15" s="513"/>
      <c r="I15" s="513"/>
      <c r="J15" s="513"/>
      <c r="K15" s="513"/>
      <c r="L15" s="513"/>
      <c r="M15" s="513"/>
      <c r="N15" s="513"/>
      <c r="O15" s="513"/>
      <c r="P15" s="513"/>
      <c r="Q15" s="513"/>
      <c r="R15" s="513"/>
      <c r="S15" s="513"/>
      <c r="T15" s="513"/>
      <c r="U15" s="513"/>
      <c r="V15" s="513"/>
      <c r="W15" s="513"/>
      <c r="X15" s="513"/>
      <c r="Y15" s="513"/>
      <c r="Z15" s="513"/>
    </row>
    <row r="16" spans="1:26">
      <c r="A16" s="714">
        <v>4</v>
      </c>
      <c r="B16" s="721">
        <v>70000</v>
      </c>
      <c r="C16" s="715"/>
      <c r="D16" s="513"/>
      <c r="E16" s="513"/>
      <c r="F16" s="513"/>
      <c r="G16" s="513"/>
      <c r="H16" s="513"/>
      <c r="I16" s="513"/>
      <c r="J16" s="513"/>
      <c r="K16" s="513"/>
      <c r="L16" s="513"/>
      <c r="M16" s="513"/>
      <c r="N16" s="513"/>
      <c r="O16" s="513"/>
      <c r="P16" s="513"/>
      <c r="Q16" s="513"/>
      <c r="R16" s="513"/>
      <c r="S16" s="513"/>
      <c r="T16" s="513"/>
      <c r="U16" s="513"/>
      <c r="V16" s="513"/>
      <c r="W16" s="513"/>
      <c r="X16" s="513"/>
      <c r="Y16" s="513"/>
      <c r="Z16" s="513"/>
    </row>
    <row r="17" spans="1:26">
      <c r="A17" s="714">
        <v>4.25</v>
      </c>
      <c r="B17" s="721">
        <v>73000</v>
      </c>
      <c r="C17" s="715"/>
      <c r="D17" s="513"/>
      <c r="E17" s="513"/>
      <c r="F17" s="513"/>
      <c r="G17" s="513"/>
      <c r="H17" s="513"/>
      <c r="I17" s="513"/>
      <c r="J17" s="513"/>
      <c r="K17" s="513"/>
      <c r="L17" s="513"/>
      <c r="M17" s="513"/>
      <c r="N17" s="513"/>
      <c r="O17" s="513"/>
      <c r="P17" s="513"/>
      <c r="Q17" s="513"/>
      <c r="R17" s="513"/>
      <c r="S17" s="513"/>
      <c r="T17" s="513"/>
      <c r="U17" s="513"/>
      <c r="V17" s="513"/>
      <c r="W17" s="513"/>
      <c r="X17" s="513"/>
      <c r="Y17" s="513"/>
      <c r="Z17" s="513"/>
    </row>
    <row r="18" spans="1:26">
      <c r="A18" s="714">
        <v>4.5</v>
      </c>
      <c r="B18" s="721">
        <v>77000</v>
      </c>
      <c r="C18" s="715"/>
      <c r="D18" s="513"/>
      <c r="E18" s="513"/>
      <c r="F18" s="513"/>
      <c r="G18" s="513"/>
      <c r="H18" s="513"/>
      <c r="I18" s="513"/>
      <c r="J18" s="513"/>
      <c r="K18" s="513"/>
      <c r="L18" s="513"/>
      <c r="M18" s="513"/>
      <c r="N18" s="513"/>
      <c r="O18" s="513"/>
      <c r="P18" s="513"/>
      <c r="Q18" s="513"/>
      <c r="R18" s="513"/>
      <c r="S18" s="513"/>
      <c r="T18" s="513"/>
      <c r="U18" s="513"/>
      <c r="V18" s="513"/>
      <c r="W18" s="513"/>
      <c r="X18" s="513"/>
      <c r="Y18" s="513"/>
      <c r="Z18" s="513"/>
    </row>
    <row r="19" spans="1:26">
      <c r="A19" s="714">
        <v>4.75</v>
      </c>
      <c r="B19" s="721">
        <v>81000</v>
      </c>
      <c r="C19" s="715"/>
      <c r="D19" s="513"/>
      <c r="E19" s="513"/>
      <c r="F19" s="513"/>
      <c r="G19" s="513"/>
      <c r="H19" s="513"/>
      <c r="I19" s="513"/>
      <c r="J19" s="513"/>
      <c r="K19" s="513"/>
      <c r="L19" s="513"/>
      <c r="M19" s="513"/>
      <c r="N19" s="513"/>
      <c r="O19" s="513"/>
      <c r="P19" s="513"/>
      <c r="Q19" s="513"/>
      <c r="R19" s="513"/>
      <c r="S19" s="513"/>
      <c r="T19" s="513"/>
      <c r="U19" s="513"/>
      <c r="V19" s="513"/>
      <c r="W19" s="513"/>
      <c r="X19" s="513"/>
      <c r="Y19" s="513"/>
      <c r="Z19" s="513"/>
    </row>
    <row r="20" spans="1:26" ht="15.9" thickBot="1">
      <c r="A20" s="719">
        <v>5</v>
      </c>
      <c r="B20" s="722">
        <v>85000</v>
      </c>
      <c r="C20" s="720"/>
      <c r="D20" s="513"/>
      <c r="E20" s="513"/>
      <c r="F20" s="513"/>
      <c r="G20" s="513"/>
      <c r="H20" s="513"/>
      <c r="I20" s="513"/>
      <c r="J20" s="513"/>
      <c r="K20" s="513"/>
      <c r="L20" s="513"/>
      <c r="M20" s="513"/>
      <c r="N20" s="513"/>
      <c r="O20" s="513"/>
      <c r="P20" s="513"/>
      <c r="Q20" s="513"/>
      <c r="R20" s="513"/>
      <c r="S20" s="513"/>
      <c r="T20" s="513"/>
      <c r="U20" s="513"/>
      <c r="V20" s="513"/>
      <c r="W20" s="513"/>
      <c r="X20" s="513"/>
      <c r="Y20" s="513"/>
      <c r="Z20" s="513"/>
    </row>
    <row r="21" spans="1:26">
      <c r="A21" s="513"/>
      <c r="B21" s="513"/>
      <c r="C21" s="513"/>
      <c r="D21" s="513"/>
      <c r="E21" s="513"/>
      <c r="F21" s="513"/>
      <c r="G21" s="513"/>
      <c r="H21" s="513"/>
      <c r="I21" s="513"/>
      <c r="J21" s="513"/>
      <c r="K21" s="513"/>
      <c r="L21" s="513"/>
      <c r="M21" s="513"/>
      <c r="N21" s="513"/>
      <c r="O21" s="513"/>
      <c r="P21" s="513"/>
      <c r="Q21" s="513"/>
      <c r="R21" s="513"/>
      <c r="S21" s="513"/>
      <c r="T21" s="513"/>
      <c r="U21" s="513"/>
      <c r="V21" s="513"/>
      <c r="W21" s="513"/>
      <c r="X21" s="513"/>
      <c r="Y21" s="513"/>
      <c r="Z21" s="513"/>
    </row>
    <row r="22" spans="1:26">
      <c r="A22" s="513"/>
      <c r="B22" s="513"/>
      <c r="C22" s="513"/>
      <c r="D22" s="513"/>
      <c r="E22" s="513"/>
      <c r="F22" s="513"/>
      <c r="G22" s="513"/>
      <c r="H22" s="513"/>
      <c r="I22" s="513"/>
      <c r="J22" s="513"/>
      <c r="K22" s="513"/>
      <c r="L22" s="513"/>
      <c r="M22" s="513"/>
      <c r="N22" s="513"/>
      <c r="O22" s="513"/>
      <c r="P22" s="513"/>
      <c r="Q22" s="513"/>
      <c r="R22" s="513"/>
      <c r="S22" s="513"/>
      <c r="T22" s="513"/>
      <c r="U22" s="513"/>
      <c r="V22" s="513"/>
      <c r="W22" s="513"/>
      <c r="X22" s="513"/>
      <c r="Y22" s="513"/>
      <c r="Z22" s="513"/>
    </row>
    <row r="23" spans="1:26">
      <c r="A23" s="513"/>
      <c r="B23" s="513"/>
      <c r="C23" s="513"/>
      <c r="D23" s="513"/>
      <c r="E23" s="513"/>
      <c r="F23" s="513"/>
      <c r="G23" s="513"/>
      <c r="H23" s="513"/>
      <c r="I23" s="513"/>
      <c r="J23" s="513"/>
      <c r="K23" s="513"/>
      <c r="L23" s="513"/>
      <c r="M23" s="513"/>
      <c r="N23" s="513"/>
      <c r="O23" s="513"/>
      <c r="P23" s="513"/>
      <c r="Q23" s="513"/>
      <c r="R23" s="513"/>
      <c r="S23" s="513"/>
      <c r="T23" s="513"/>
      <c r="U23" s="513"/>
      <c r="V23" s="513"/>
      <c r="W23" s="513"/>
      <c r="X23" s="513"/>
      <c r="Y23" s="513"/>
      <c r="Z23" s="513"/>
    </row>
    <row r="24" spans="1:26">
      <c r="A24" s="513"/>
      <c r="B24" s="513"/>
      <c r="C24" s="513"/>
      <c r="D24" s="513"/>
      <c r="E24" s="513"/>
      <c r="F24" s="513"/>
      <c r="G24" s="513"/>
      <c r="H24" s="513"/>
      <c r="I24" s="513"/>
      <c r="J24" s="513"/>
      <c r="K24" s="513"/>
      <c r="L24" s="513"/>
      <c r="M24" s="513"/>
      <c r="N24" s="513"/>
      <c r="O24" s="513"/>
      <c r="P24" s="513"/>
      <c r="Q24" s="513"/>
      <c r="R24" s="513"/>
      <c r="S24" s="513"/>
      <c r="T24" s="513"/>
      <c r="U24" s="513"/>
      <c r="V24" s="513"/>
      <c r="W24" s="513"/>
      <c r="X24" s="513"/>
      <c r="Y24" s="513"/>
      <c r="Z24" s="513"/>
    </row>
    <row r="25" spans="1:26">
      <c r="A25" s="513"/>
      <c r="B25" s="513"/>
      <c r="C25" s="513"/>
      <c r="D25" s="513"/>
      <c r="E25" s="513"/>
      <c r="F25" s="513"/>
      <c r="G25" s="513"/>
      <c r="H25" s="513"/>
      <c r="I25" s="513"/>
      <c r="J25" s="513"/>
      <c r="K25" s="513"/>
      <c r="L25" s="513"/>
      <c r="M25" s="513"/>
      <c r="N25" s="513"/>
      <c r="O25" s="513"/>
      <c r="P25" s="513"/>
      <c r="Q25" s="513"/>
      <c r="R25" s="513"/>
      <c r="S25" s="513"/>
      <c r="T25" s="513"/>
      <c r="U25" s="513"/>
      <c r="V25" s="513"/>
      <c r="W25" s="513"/>
      <c r="X25" s="513"/>
      <c r="Y25" s="513"/>
      <c r="Z25" s="513"/>
    </row>
    <row r="26" spans="1:26">
      <c r="A26" s="513"/>
      <c r="B26" s="513"/>
      <c r="C26" s="513"/>
      <c r="D26" s="513"/>
      <c r="E26" s="513"/>
      <c r="F26" s="513"/>
      <c r="G26" s="513"/>
      <c r="H26" s="513"/>
      <c r="I26" s="513"/>
      <c r="J26" s="513"/>
      <c r="K26" s="513"/>
      <c r="L26" s="513"/>
      <c r="M26" s="513"/>
      <c r="N26" s="513"/>
      <c r="O26" s="513"/>
      <c r="P26" s="513"/>
      <c r="Q26" s="513"/>
      <c r="R26" s="513"/>
      <c r="S26" s="513"/>
      <c r="T26" s="513"/>
      <c r="U26" s="513"/>
      <c r="V26" s="513"/>
      <c r="W26" s="513"/>
      <c r="X26" s="513"/>
      <c r="Y26" s="513"/>
      <c r="Z26" s="513"/>
    </row>
    <row r="27" spans="1:26">
      <c r="A27" s="513"/>
      <c r="B27" s="513"/>
      <c r="C27" s="513"/>
      <c r="D27" s="513"/>
      <c r="E27" s="513"/>
      <c r="F27" s="513"/>
      <c r="G27" s="513"/>
      <c r="H27" s="513"/>
      <c r="I27" s="513"/>
      <c r="J27" s="513"/>
      <c r="K27" s="513"/>
      <c r="L27" s="513"/>
      <c r="M27" s="513"/>
      <c r="N27" s="513"/>
      <c r="O27" s="513"/>
      <c r="P27" s="513"/>
      <c r="Q27" s="513"/>
      <c r="R27" s="513"/>
      <c r="S27" s="513"/>
      <c r="T27" s="513"/>
      <c r="U27" s="513"/>
      <c r="V27" s="513"/>
      <c r="W27" s="513"/>
      <c r="X27" s="513"/>
      <c r="Y27" s="513"/>
      <c r="Z27" s="513"/>
    </row>
    <row r="28" spans="1:26">
      <c r="A28" s="513"/>
      <c r="B28" s="513"/>
      <c r="C28" s="513"/>
      <c r="D28" s="513"/>
      <c r="E28" s="513"/>
      <c r="F28" s="513"/>
      <c r="G28" s="513"/>
      <c r="H28" s="513"/>
      <c r="I28" s="513"/>
      <c r="J28" s="513"/>
      <c r="K28" s="513"/>
      <c r="L28" s="513"/>
      <c r="M28" s="513"/>
      <c r="N28" s="513"/>
      <c r="O28" s="513"/>
      <c r="P28" s="513"/>
      <c r="Q28" s="513"/>
      <c r="R28" s="513"/>
      <c r="S28" s="513"/>
      <c r="T28" s="513"/>
      <c r="U28" s="513"/>
      <c r="V28" s="513"/>
      <c r="W28" s="513"/>
      <c r="X28" s="513"/>
      <c r="Y28" s="513"/>
      <c r="Z28" s="513"/>
    </row>
    <row r="29" spans="1:26">
      <c r="A29" s="513"/>
      <c r="B29" s="513"/>
      <c r="C29" s="513"/>
      <c r="D29" s="513"/>
      <c r="E29" s="513"/>
      <c r="F29" s="513"/>
      <c r="G29" s="513"/>
      <c r="H29" s="513"/>
      <c r="I29" s="513"/>
      <c r="J29" s="513"/>
      <c r="K29" s="513"/>
      <c r="L29" s="513"/>
      <c r="M29" s="513"/>
      <c r="N29" s="513"/>
      <c r="O29" s="513"/>
      <c r="P29" s="513"/>
      <c r="Q29" s="513"/>
      <c r="R29" s="513"/>
      <c r="S29" s="513"/>
      <c r="T29" s="513"/>
      <c r="U29" s="513"/>
      <c r="V29" s="513"/>
      <c r="W29" s="513"/>
      <c r="X29" s="513"/>
      <c r="Y29" s="513"/>
      <c r="Z29" s="513"/>
    </row>
    <row r="30" spans="1:26">
      <c r="A30" s="513"/>
      <c r="B30" s="513"/>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row>
    <row r="31" spans="1:26">
      <c r="A31" s="513"/>
      <c r="B31" s="513"/>
      <c r="C31" s="513"/>
      <c r="D31" s="513"/>
      <c r="E31" s="513"/>
      <c r="F31" s="513"/>
      <c r="G31" s="513"/>
      <c r="H31" s="513"/>
      <c r="I31" s="513"/>
      <c r="J31" s="513"/>
      <c r="K31" s="513"/>
      <c r="L31" s="513"/>
      <c r="M31" s="513"/>
      <c r="N31" s="513"/>
      <c r="O31" s="513"/>
      <c r="P31" s="513"/>
      <c r="Q31" s="513"/>
      <c r="R31" s="513"/>
      <c r="S31" s="513"/>
      <c r="T31" s="513"/>
      <c r="U31" s="513"/>
      <c r="V31" s="513"/>
      <c r="W31" s="513"/>
      <c r="X31" s="513"/>
      <c r="Y31" s="513"/>
      <c r="Z31" s="513"/>
    </row>
    <row r="32" spans="1:26">
      <c r="A32" s="513"/>
      <c r="B32" s="513"/>
      <c r="C32" s="513"/>
      <c r="D32" s="513"/>
      <c r="E32" s="513"/>
      <c r="F32" s="513"/>
      <c r="G32" s="513"/>
      <c r="H32" s="513"/>
      <c r="I32" s="513"/>
      <c r="J32" s="513"/>
      <c r="K32" s="513"/>
      <c r="L32" s="513"/>
      <c r="M32" s="513"/>
      <c r="N32" s="513"/>
      <c r="O32" s="513"/>
      <c r="P32" s="513"/>
      <c r="Q32" s="513"/>
      <c r="R32" s="513"/>
      <c r="S32" s="513"/>
      <c r="T32" s="513"/>
      <c r="U32" s="513"/>
      <c r="V32" s="513"/>
      <c r="W32" s="513"/>
      <c r="X32" s="513"/>
      <c r="Y32" s="513"/>
      <c r="Z32" s="513"/>
    </row>
    <row r="33" spans="1:26">
      <c r="A33" s="513"/>
      <c r="B33" s="513"/>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row>
    <row r="34" spans="1:26">
      <c r="A34" s="513"/>
      <c r="B34" s="513"/>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row>
    <row r="35" spans="1:26">
      <c r="A35" s="513"/>
      <c r="B35" s="513"/>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row>
    <row r="36" spans="1:26">
      <c r="A36" s="513"/>
      <c r="B36" s="513"/>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row>
    <row r="37" spans="1:26">
      <c r="A37" s="513"/>
      <c r="B37" s="513"/>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row>
    <row r="38" spans="1:26">
      <c r="A38" s="513"/>
      <c r="B38" s="513"/>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row>
    <row r="39" spans="1:26">
      <c r="A39" s="513"/>
      <c r="B39" s="513"/>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row>
    <row r="40" spans="1:26">
      <c r="A40" s="513"/>
      <c r="B40" s="513"/>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row>
    <row r="41" spans="1:26">
      <c r="A41" s="513"/>
      <c r="B41" s="513"/>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row>
    <row r="42" spans="1:26">
      <c r="A42" s="513"/>
      <c r="B42" s="513"/>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row>
    <row r="43" spans="1:26">
      <c r="A43" s="513"/>
      <c r="B43" s="513"/>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row>
    <row r="44" spans="1:26">
      <c r="A44" s="513"/>
      <c r="B44" s="513"/>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row>
    <row r="45" spans="1:26">
      <c r="A45" s="513"/>
      <c r="B45" s="513"/>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row>
    <row r="46" spans="1:26">
      <c r="A46" s="513"/>
      <c r="B46" s="513"/>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row>
    <row r="47" spans="1:26">
      <c r="A47" s="513"/>
      <c r="B47" s="513"/>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row>
    <row r="48" spans="1:26">
      <c r="A48" s="513"/>
      <c r="B48" s="513"/>
      <c r="C48" s="513"/>
      <c r="D48" s="513"/>
      <c r="E48" s="513"/>
      <c r="F48" s="513"/>
      <c r="G48" s="513"/>
      <c r="H48" s="513"/>
      <c r="I48" s="513"/>
      <c r="J48" s="513"/>
      <c r="K48" s="513"/>
      <c r="L48" s="513"/>
      <c r="M48" s="513"/>
      <c r="N48" s="513"/>
      <c r="O48" s="513"/>
      <c r="P48" s="513"/>
      <c r="Q48" s="513"/>
      <c r="R48" s="513"/>
      <c r="S48" s="513"/>
      <c r="T48" s="513"/>
      <c r="U48" s="513"/>
      <c r="V48" s="513"/>
      <c r="W48" s="513"/>
      <c r="X48" s="513"/>
      <c r="Y48" s="513"/>
      <c r="Z48" s="513"/>
    </row>
    <row r="49" spans="1:26">
      <c r="A49" s="513"/>
      <c r="B49" s="513"/>
      <c r="C49" s="513"/>
      <c r="D49" s="513"/>
      <c r="E49" s="513"/>
      <c r="F49" s="513"/>
      <c r="G49" s="513"/>
      <c r="H49" s="513"/>
      <c r="I49" s="513"/>
      <c r="J49" s="513"/>
      <c r="K49" s="513"/>
      <c r="L49" s="513"/>
      <c r="M49" s="513"/>
      <c r="N49" s="513"/>
      <c r="O49" s="513"/>
      <c r="P49" s="513"/>
      <c r="Q49" s="513"/>
      <c r="R49" s="513"/>
      <c r="S49" s="513"/>
      <c r="T49" s="513"/>
      <c r="U49" s="513"/>
      <c r="V49" s="513"/>
      <c r="W49" s="513"/>
      <c r="X49" s="513"/>
      <c r="Y49" s="513"/>
      <c r="Z49" s="513"/>
    </row>
    <row r="50" spans="1:26">
      <c r="A50" s="513"/>
      <c r="B50" s="513"/>
      <c r="C50" s="513"/>
      <c r="D50" s="513"/>
      <c r="E50" s="513"/>
      <c r="F50" s="513"/>
      <c r="G50" s="513"/>
      <c r="H50" s="513"/>
      <c r="I50" s="513"/>
      <c r="J50" s="513"/>
      <c r="K50" s="513"/>
      <c r="L50" s="513"/>
      <c r="M50" s="513"/>
      <c r="N50" s="513"/>
      <c r="O50" s="513"/>
      <c r="P50" s="513"/>
      <c r="Q50" s="513"/>
      <c r="R50" s="513"/>
      <c r="S50" s="513"/>
      <c r="T50" s="513"/>
      <c r="U50" s="513"/>
      <c r="V50" s="513"/>
      <c r="W50" s="513"/>
      <c r="X50" s="513"/>
      <c r="Y50" s="513"/>
      <c r="Z50" s="513"/>
    </row>
    <row r="51" spans="1:26">
      <c r="A51" s="513"/>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row>
    <row r="52" spans="1:26">
      <c r="A52" s="513"/>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row>
    <row r="53" spans="1:26">
      <c r="A53" s="513"/>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row>
    <row r="54" spans="1:26">
      <c r="A54" s="513"/>
      <c r="B54" s="513"/>
      <c r="C54" s="513"/>
      <c r="D54" s="513"/>
      <c r="E54" s="513"/>
      <c r="F54" s="513"/>
      <c r="G54" s="513"/>
      <c r="H54" s="513"/>
      <c r="I54" s="513"/>
      <c r="J54" s="513"/>
      <c r="K54" s="513"/>
      <c r="L54" s="513"/>
      <c r="M54" s="513"/>
      <c r="N54" s="513"/>
      <c r="O54" s="513"/>
      <c r="P54" s="513"/>
      <c r="Q54" s="513"/>
      <c r="R54" s="513"/>
      <c r="S54" s="513"/>
      <c r="T54" s="513"/>
      <c r="U54" s="513"/>
      <c r="V54" s="513"/>
      <c r="W54" s="513"/>
      <c r="X54" s="513"/>
      <c r="Y54" s="513"/>
      <c r="Z54" s="513"/>
    </row>
    <row r="55" spans="1:26">
      <c r="A55" s="513"/>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row>
    <row r="56" spans="1:26">
      <c r="A56" s="513"/>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row>
    <row r="57" spans="1:26">
      <c r="A57" s="513"/>
      <c r="B57" s="513"/>
      <c r="C57" s="513"/>
      <c r="D57" s="513"/>
      <c r="E57" s="513"/>
      <c r="F57" s="513"/>
      <c r="G57" s="513"/>
      <c r="H57" s="513"/>
      <c r="I57" s="513"/>
      <c r="J57" s="513"/>
      <c r="K57" s="513"/>
      <c r="L57" s="513"/>
      <c r="M57" s="513"/>
      <c r="N57" s="513"/>
      <c r="O57" s="513"/>
      <c r="P57" s="513"/>
      <c r="Q57" s="513"/>
      <c r="R57" s="513"/>
      <c r="S57" s="513"/>
      <c r="T57" s="513"/>
      <c r="U57" s="513"/>
      <c r="V57" s="513"/>
      <c r="W57" s="513"/>
      <c r="X57" s="513"/>
      <c r="Y57" s="513"/>
      <c r="Z57" s="513"/>
    </row>
    <row r="58" spans="1:26">
      <c r="A58" s="513"/>
      <c r="B58" s="513"/>
      <c r="C58" s="513"/>
      <c r="D58" s="513"/>
      <c r="E58" s="513"/>
      <c r="F58" s="513"/>
      <c r="G58" s="513"/>
      <c r="H58" s="513"/>
      <c r="I58" s="513"/>
      <c r="J58" s="513"/>
      <c r="K58" s="513"/>
      <c r="L58" s="513"/>
      <c r="M58" s="513"/>
      <c r="N58" s="513"/>
      <c r="O58" s="513"/>
      <c r="P58" s="513"/>
      <c r="Q58" s="513"/>
      <c r="R58" s="513"/>
      <c r="S58" s="513"/>
      <c r="T58" s="513"/>
      <c r="U58" s="513"/>
      <c r="V58" s="513"/>
      <c r="W58" s="513"/>
      <c r="X58" s="513"/>
      <c r="Y58" s="513"/>
      <c r="Z58" s="513"/>
    </row>
    <row r="59" spans="1:26">
      <c r="A59" s="513"/>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row>
    <row r="60" spans="1:26">
      <c r="A60" s="513"/>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row>
    <row r="61" spans="1:26">
      <c r="A61" s="513"/>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row>
    <row r="62" spans="1:26">
      <c r="A62" s="513"/>
      <c r="B62" s="513"/>
      <c r="C62" s="513"/>
      <c r="D62" s="513"/>
      <c r="E62" s="513"/>
      <c r="F62" s="513"/>
      <c r="G62" s="513"/>
      <c r="H62" s="513"/>
      <c r="I62" s="513"/>
      <c r="J62" s="513"/>
      <c r="K62" s="513"/>
      <c r="L62" s="513"/>
      <c r="M62" s="513"/>
      <c r="N62" s="513"/>
      <c r="O62" s="513"/>
      <c r="P62" s="513"/>
      <c r="Q62" s="513"/>
      <c r="R62" s="513"/>
      <c r="S62" s="513"/>
      <c r="T62" s="513"/>
      <c r="U62" s="513"/>
      <c r="V62" s="513"/>
      <c r="W62" s="513"/>
      <c r="X62" s="513"/>
      <c r="Y62" s="513"/>
      <c r="Z62" s="513"/>
    </row>
    <row r="63" spans="1:26">
      <c r="A63" s="513"/>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row>
    <row r="64" spans="1:26">
      <c r="A64" s="513"/>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row>
    <row r="65" spans="1:26">
      <c r="A65" s="513"/>
      <c r="B65" s="513"/>
      <c r="C65" s="513"/>
      <c r="D65" s="513"/>
      <c r="E65" s="513"/>
      <c r="F65" s="513"/>
      <c r="G65" s="513"/>
      <c r="H65" s="513"/>
      <c r="I65" s="513"/>
      <c r="J65" s="513"/>
      <c r="K65" s="513"/>
      <c r="L65" s="513"/>
      <c r="M65" s="513"/>
      <c r="N65" s="513"/>
      <c r="O65" s="513"/>
      <c r="P65" s="513"/>
      <c r="Q65" s="513"/>
      <c r="R65" s="513"/>
      <c r="S65" s="513"/>
      <c r="T65" s="513"/>
      <c r="U65" s="513"/>
      <c r="V65" s="513"/>
      <c r="W65" s="513"/>
      <c r="X65" s="513"/>
      <c r="Y65" s="513"/>
      <c r="Z65" s="513"/>
    </row>
    <row r="66" spans="1:26">
      <c r="A66" s="513"/>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row>
    <row r="67" spans="1:26">
      <c r="A67" s="513"/>
      <c r="B67" s="513"/>
      <c r="C67" s="513"/>
      <c r="D67" s="513"/>
      <c r="E67" s="513"/>
      <c r="F67" s="513"/>
      <c r="G67" s="513"/>
      <c r="H67" s="513"/>
      <c r="I67" s="513"/>
      <c r="J67" s="513"/>
      <c r="K67" s="513"/>
      <c r="L67" s="513"/>
      <c r="M67" s="513"/>
      <c r="N67" s="513"/>
      <c r="O67" s="513"/>
      <c r="P67" s="513"/>
      <c r="Q67" s="513"/>
      <c r="R67" s="513"/>
      <c r="S67" s="513"/>
      <c r="T67" s="513"/>
      <c r="U67" s="513"/>
      <c r="V67" s="513"/>
      <c r="W67" s="513"/>
      <c r="X67" s="513"/>
      <c r="Y67" s="513"/>
      <c r="Z67" s="513"/>
    </row>
    <row r="68" spans="1:26">
      <c r="A68" s="513"/>
      <c r="B68" s="513"/>
      <c r="C68" s="513"/>
      <c r="D68" s="513"/>
      <c r="E68" s="513"/>
      <c r="F68" s="513"/>
      <c r="G68" s="513"/>
      <c r="H68" s="513"/>
      <c r="I68" s="513"/>
      <c r="J68" s="513"/>
      <c r="K68" s="513"/>
      <c r="L68" s="513"/>
      <c r="M68" s="513"/>
      <c r="N68" s="513"/>
      <c r="O68" s="513"/>
      <c r="P68" s="513"/>
      <c r="Q68" s="513"/>
      <c r="R68" s="513"/>
      <c r="S68" s="513"/>
      <c r="T68" s="513"/>
      <c r="U68" s="513"/>
      <c r="V68" s="513"/>
      <c r="W68" s="513"/>
      <c r="X68" s="513"/>
      <c r="Y68" s="513"/>
      <c r="Z68" s="513"/>
    </row>
    <row r="69" spans="1:26">
      <c r="A69" s="513"/>
      <c r="B69" s="513"/>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row>
    <row r="70" spans="1:26">
      <c r="A70" s="513"/>
      <c r="B70" s="513"/>
      <c r="C70" s="513"/>
      <c r="D70" s="513"/>
      <c r="E70" s="513"/>
      <c r="F70" s="513"/>
      <c r="G70" s="513"/>
      <c r="H70" s="513"/>
      <c r="I70" s="513"/>
      <c r="J70" s="513"/>
      <c r="K70" s="513"/>
      <c r="L70" s="513"/>
      <c r="M70" s="513"/>
      <c r="N70" s="513"/>
      <c r="O70" s="513"/>
      <c r="P70" s="513"/>
      <c r="Q70" s="513"/>
      <c r="R70" s="513"/>
      <c r="S70" s="513"/>
      <c r="T70" s="513"/>
      <c r="U70" s="513"/>
      <c r="V70" s="513"/>
      <c r="W70" s="513"/>
      <c r="X70" s="513"/>
      <c r="Y70" s="513"/>
      <c r="Z70" s="513"/>
    </row>
    <row r="71" spans="1:26">
      <c r="A71" s="513"/>
      <c r="B71" s="513"/>
      <c r="C71" s="513"/>
      <c r="D71" s="513"/>
      <c r="E71" s="513"/>
      <c r="F71" s="513"/>
      <c r="G71" s="513"/>
      <c r="H71" s="513"/>
      <c r="I71" s="513"/>
      <c r="J71" s="513"/>
      <c r="K71" s="513"/>
      <c r="L71" s="513"/>
      <c r="M71" s="513"/>
      <c r="N71" s="513"/>
      <c r="O71" s="513"/>
      <c r="P71" s="513"/>
      <c r="Q71" s="513"/>
      <c r="R71" s="513"/>
      <c r="S71" s="513"/>
      <c r="T71" s="513"/>
      <c r="U71" s="513"/>
      <c r="V71" s="513"/>
      <c r="W71" s="513"/>
      <c r="X71" s="513"/>
      <c r="Y71" s="513"/>
      <c r="Z71" s="513"/>
    </row>
    <row r="72" spans="1:26">
      <c r="A72" s="513"/>
      <c r="B72" s="513"/>
      <c r="C72" s="513"/>
      <c r="D72" s="513"/>
      <c r="E72" s="513"/>
      <c r="F72" s="513"/>
      <c r="G72" s="513"/>
      <c r="H72" s="513"/>
      <c r="I72" s="513"/>
      <c r="J72" s="513"/>
      <c r="K72" s="513"/>
      <c r="L72" s="513"/>
      <c r="M72" s="513"/>
      <c r="N72" s="513"/>
      <c r="O72" s="513"/>
      <c r="P72" s="513"/>
      <c r="Q72" s="513"/>
      <c r="R72" s="513"/>
      <c r="S72" s="513"/>
      <c r="T72" s="513"/>
      <c r="U72" s="513"/>
      <c r="V72" s="513"/>
      <c r="W72" s="513"/>
      <c r="X72" s="513"/>
      <c r="Y72" s="513"/>
      <c r="Z72" s="513"/>
    </row>
    <row r="73" spans="1:26">
      <c r="A73" s="513"/>
      <c r="B73" s="513"/>
      <c r="C73" s="513"/>
      <c r="D73" s="513"/>
      <c r="E73" s="513"/>
      <c r="F73" s="513"/>
      <c r="G73" s="513"/>
      <c r="H73" s="513"/>
      <c r="I73" s="513"/>
      <c r="J73" s="513"/>
      <c r="K73" s="513"/>
      <c r="L73" s="513"/>
      <c r="M73" s="513"/>
      <c r="N73" s="513"/>
      <c r="O73" s="513"/>
      <c r="P73" s="513"/>
      <c r="Q73" s="513"/>
      <c r="R73" s="513"/>
      <c r="S73" s="513"/>
      <c r="T73" s="513"/>
      <c r="U73" s="513"/>
      <c r="V73" s="513"/>
      <c r="W73" s="513"/>
      <c r="X73" s="513"/>
      <c r="Y73" s="513"/>
      <c r="Z73" s="513"/>
    </row>
    <row r="74" spans="1:26">
      <c r="A74" s="513"/>
      <c r="B74" s="513"/>
      <c r="C74" s="513"/>
      <c r="D74" s="513"/>
      <c r="E74" s="513"/>
      <c r="F74" s="513"/>
      <c r="G74" s="513"/>
      <c r="H74" s="513"/>
      <c r="I74" s="513"/>
      <c r="J74" s="513"/>
      <c r="K74" s="513"/>
      <c r="L74" s="513"/>
      <c r="M74" s="513"/>
      <c r="N74" s="513"/>
      <c r="O74" s="513"/>
      <c r="P74" s="513"/>
      <c r="Q74" s="513"/>
      <c r="R74" s="513"/>
      <c r="S74" s="513"/>
      <c r="T74" s="513"/>
      <c r="U74" s="513"/>
      <c r="V74" s="513"/>
      <c r="W74" s="513"/>
      <c r="X74" s="513"/>
      <c r="Y74" s="513"/>
      <c r="Z74" s="513"/>
    </row>
    <row r="75" spans="1:26">
      <c r="A75" s="513"/>
      <c r="B75" s="513"/>
      <c r="C75" s="513"/>
      <c r="D75" s="513"/>
      <c r="E75" s="513"/>
      <c r="F75" s="513"/>
      <c r="G75" s="513"/>
      <c r="H75" s="513"/>
      <c r="I75" s="513"/>
      <c r="J75" s="513"/>
      <c r="K75" s="513"/>
      <c r="L75" s="513"/>
      <c r="M75" s="513"/>
      <c r="N75" s="513"/>
      <c r="O75" s="513"/>
      <c r="P75" s="513"/>
      <c r="Q75" s="513"/>
      <c r="R75" s="513"/>
      <c r="S75" s="513"/>
      <c r="T75" s="513"/>
      <c r="U75" s="513"/>
      <c r="V75" s="513"/>
      <c r="W75" s="513"/>
      <c r="X75" s="513"/>
      <c r="Y75" s="513"/>
      <c r="Z75" s="513"/>
    </row>
    <row r="76" spans="1:26">
      <c r="A76" s="513"/>
      <c r="B76" s="513"/>
      <c r="C76" s="513"/>
      <c r="D76" s="513"/>
      <c r="E76" s="513"/>
      <c r="F76" s="513"/>
      <c r="G76" s="513"/>
      <c r="H76" s="513"/>
      <c r="I76" s="513"/>
      <c r="J76" s="513"/>
      <c r="K76" s="513"/>
      <c r="L76" s="513"/>
      <c r="M76" s="513"/>
      <c r="N76" s="513"/>
      <c r="O76" s="513"/>
      <c r="P76" s="513"/>
      <c r="Q76" s="513"/>
      <c r="R76" s="513"/>
      <c r="S76" s="513"/>
      <c r="T76" s="513"/>
      <c r="U76" s="513"/>
      <c r="V76" s="513"/>
      <c r="W76" s="513"/>
      <c r="X76" s="513"/>
      <c r="Y76" s="513"/>
      <c r="Z76" s="513"/>
    </row>
    <row r="77" spans="1:26">
      <c r="A77" s="513"/>
      <c r="B77" s="513"/>
      <c r="C77" s="513"/>
      <c r="D77" s="513"/>
      <c r="E77" s="513"/>
      <c r="F77" s="513"/>
      <c r="G77" s="513"/>
      <c r="H77" s="513"/>
      <c r="I77" s="513"/>
      <c r="J77" s="513"/>
      <c r="K77" s="513"/>
      <c r="L77" s="513"/>
      <c r="M77" s="513"/>
      <c r="N77" s="513"/>
      <c r="O77" s="513"/>
      <c r="P77" s="513"/>
      <c r="Q77" s="513"/>
      <c r="R77" s="513"/>
      <c r="S77" s="513"/>
      <c r="T77" s="513"/>
      <c r="U77" s="513"/>
      <c r="V77" s="513"/>
      <c r="W77" s="513"/>
      <c r="X77" s="513"/>
      <c r="Y77" s="513"/>
      <c r="Z77" s="513"/>
    </row>
    <row r="78" spans="1:26">
      <c r="A78" s="513"/>
      <c r="B78" s="513"/>
      <c r="C78" s="513"/>
      <c r="D78" s="513"/>
      <c r="E78" s="513"/>
      <c r="F78" s="513"/>
      <c r="G78" s="513"/>
      <c r="H78" s="513"/>
      <c r="I78" s="513"/>
      <c r="J78" s="513"/>
      <c r="K78" s="513"/>
      <c r="L78" s="513"/>
      <c r="M78" s="513"/>
      <c r="N78" s="513"/>
      <c r="O78" s="513"/>
      <c r="P78" s="513"/>
      <c r="Q78" s="513"/>
      <c r="R78" s="513"/>
      <c r="S78" s="513"/>
      <c r="T78" s="513"/>
      <c r="U78" s="513"/>
      <c r="V78" s="513"/>
      <c r="W78" s="513"/>
      <c r="X78" s="513"/>
      <c r="Y78" s="513"/>
      <c r="Z78" s="513"/>
    </row>
    <row r="79" spans="1:26">
      <c r="A79" s="513"/>
      <c r="B79" s="513"/>
      <c r="C79" s="513"/>
      <c r="D79" s="513"/>
      <c r="E79" s="513"/>
      <c r="F79" s="513"/>
      <c r="G79" s="513"/>
      <c r="H79" s="513"/>
      <c r="I79" s="513"/>
      <c r="J79" s="513"/>
      <c r="K79" s="513"/>
      <c r="L79" s="513"/>
      <c r="M79" s="513"/>
      <c r="N79" s="513"/>
      <c r="O79" s="513"/>
      <c r="P79" s="513"/>
      <c r="Q79" s="513"/>
      <c r="R79" s="513"/>
      <c r="S79" s="513"/>
      <c r="T79" s="513"/>
      <c r="U79" s="513"/>
      <c r="V79" s="513"/>
      <c r="W79" s="513"/>
      <c r="X79" s="513"/>
      <c r="Y79" s="513"/>
      <c r="Z79" s="513"/>
    </row>
    <row r="80" spans="1:26">
      <c r="A80" s="513"/>
      <c r="B80" s="513"/>
      <c r="C80" s="513"/>
      <c r="D80" s="513"/>
      <c r="E80" s="513"/>
      <c r="F80" s="513"/>
      <c r="G80" s="513"/>
      <c r="H80" s="513"/>
      <c r="I80" s="513"/>
      <c r="J80" s="513"/>
      <c r="K80" s="513"/>
      <c r="L80" s="513"/>
      <c r="M80" s="513"/>
      <c r="N80" s="513"/>
      <c r="O80" s="513"/>
      <c r="P80" s="513"/>
      <c r="Q80" s="513"/>
      <c r="R80" s="513"/>
      <c r="S80" s="513"/>
      <c r="T80" s="513"/>
      <c r="U80" s="513"/>
      <c r="V80" s="513"/>
      <c r="W80" s="513"/>
      <c r="X80" s="513"/>
      <c r="Y80" s="513"/>
      <c r="Z80" s="513"/>
    </row>
    <row r="81" spans="1:26">
      <c r="A81" s="513"/>
      <c r="B81" s="513"/>
      <c r="C81" s="513"/>
      <c r="D81" s="513"/>
      <c r="E81" s="513"/>
      <c r="F81" s="513"/>
      <c r="G81" s="513"/>
      <c r="H81" s="513"/>
      <c r="I81" s="513"/>
      <c r="J81" s="513"/>
      <c r="K81" s="513"/>
      <c r="L81" s="513"/>
      <c r="M81" s="513"/>
      <c r="N81" s="513"/>
      <c r="O81" s="513"/>
      <c r="P81" s="513"/>
      <c r="Q81" s="513"/>
      <c r="R81" s="513"/>
      <c r="S81" s="513"/>
      <c r="T81" s="513"/>
      <c r="U81" s="513"/>
      <c r="V81" s="513"/>
      <c r="W81" s="513"/>
      <c r="X81" s="513"/>
      <c r="Y81" s="513"/>
      <c r="Z81" s="513"/>
    </row>
    <row r="82" spans="1:26">
      <c r="A82" s="513"/>
      <c r="B82" s="513"/>
      <c r="C82" s="513"/>
      <c r="D82" s="513"/>
      <c r="E82" s="513"/>
      <c r="F82" s="513"/>
      <c r="G82" s="513"/>
      <c r="H82" s="513"/>
      <c r="I82" s="513"/>
      <c r="J82" s="513"/>
      <c r="K82" s="513"/>
      <c r="L82" s="513"/>
      <c r="M82" s="513"/>
      <c r="N82" s="513"/>
      <c r="O82" s="513"/>
      <c r="P82" s="513"/>
      <c r="Q82" s="513"/>
      <c r="R82" s="513"/>
      <c r="S82" s="513"/>
      <c r="T82" s="513"/>
      <c r="U82" s="513"/>
      <c r="V82" s="513"/>
      <c r="W82" s="513"/>
      <c r="X82" s="513"/>
      <c r="Y82" s="513"/>
      <c r="Z82" s="513"/>
    </row>
    <row r="83" spans="1:26">
      <c r="A83" s="513"/>
      <c r="B83" s="513"/>
      <c r="C83" s="513"/>
      <c r="D83" s="513"/>
      <c r="E83" s="513"/>
      <c r="F83" s="513"/>
      <c r="G83" s="513"/>
      <c r="H83" s="513"/>
      <c r="I83" s="513"/>
      <c r="J83" s="513"/>
      <c r="K83" s="513"/>
      <c r="L83" s="513"/>
      <c r="M83" s="513"/>
      <c r="N83" s="513"/>
      <c r="O83" s="513"/>
      <c r="P83" s="513"/>
      <c r="Q83" s="513"/>
      <c r="R83" s="513"/>
      <c r="S83" s="513"/>
      <c r="T83" s="513"/>
      <c r="U83" s="513"/>
      <c r="V83" s="513"/>
      <c r="W83" s="513"/>
      <c r="X83" s="513"/>
      <c r="Y83" s="513"/>
      <c r="Z83" s="513"/>
    </row>
    <row r="84" spans="1:26">
      <c r="A84" s="513"/>
      <c r="B84" s="513"/>
      <c r="C84" s="513"/>
      <c r="D84" s="513"/>
      <c r="E84" s="513"/>
      <c r="F84" s="513"/>
      <c r="G84" s="513"/>
      <c r="H84" s="513"/>
      <c r="I84" s="513"/>
      <c r="J84" s="513"/>
      <c r="K84" s="513"/>
      <c r="L84" s="513"/>
      <c r="M84" s="513"/>
      <c r="N84" s="513"/>
      <c r="O84" s="513"/>
      <c r="P84" s="513"/>
      <c r="Q84" s="513"/>
      <c r="R84" s="513"/>
      <c r="S84" s="513"/>
      <c r="T84" s="513"/>
      <c r="U84" s="513"/>
      <c r="V84" s="513"/>
      <c r="W84" s="513"/>
      <c r="X84" s="513"/>
      <c r="Y84" s="513"/>
      <c r="Z84" s="513"/>
    </row>
    <row r="85" spans="1:26">
      <c r="A85" s="513"/>
      <c r="B85" s="513"/>
      <c r="C85" s="513"/>
      <c r="D85" s="513"/>
      <c r="E85" s="513"/>
      <c r="F85" s="513"/>
      <c r="G85" s="513"/>
      <c r="H85" s="513"/>
      <c r="I85" s="513"/>
      <c r="J85" s="513"/>
      <c r="K85" s="513"/>
      <c r="L85" s="513"/>
      <c r="M85" s="513"/>
      <c r="N85" s="513"/>
      <c r="O85" s="513"/>
      <c r="P85" s="513"/>
      <c r="Q85" s="513"/>
      <c r="R85" s="513"/>
      <c r="S85" s="513"/>
      <c r="T85" s="513"/>
      <c r="U85" s="513"/>
      <c r="V85" s="513"/>
      <c r="W85" s="513"/>
      <c r="X85" s="513"/>
      <c r="Y85" s="513"/>
      <c r="Z85" s="513"/>
    </row>
    <row r="86" spans="1:26">
      <c r="A86" s="513"/>
      <c r="B86" s="513"/>
      <c r="C86" s="513"/>
      <c r="D86" s="513"/>
      <c r="E86" s="513"/>
      <c r="F86" s="513"/>
      <c r="G86" s="513"/>
      <c r="H86" s="513"/>
      <c r="I86" s="513"/>
      <c r="J86" s="513"/>
      <c r="K86" s="513"/>
      <c r="L86" s="513"/>
      <c r="M86" s="513"/>
      <c r="N86" s="513"/>
      <c r="O86" s="513"/>
      <c r="P86" s="513"/>
      <c r="Q86" s="513"/>
      <c r="R86" s="513"/>
      <c r="S86" s="513"/>
      <c r="T86" s="513"/>
      <c r="U86" s="513"/>
      <c r="V86" s="513"/>
      <c r="W86" s="513"/>
      <c r="X86" s="513"/>
      <c r="Y86" s="513"/>
      <c r="Z86" s="513"/>
    </row>
    <row r="87" spans="1:26">
      <c r="A87" s="513"/>
      <c r="B87" s="513"/>
      <c r="C87" s="513"/>
      <c r="D87" s="513"/>
      <c r="E87" s="513"/>
      <c r="F87" s="513"/>
      <c r="G87" s="513"/>
      <c r="H87" s="513"/>
      <c r="I87" s="513"/>
      <c r="J87" s="513"/>
      <c r="K87" s="513"/>
      <c r="L87" s="513"/>
      <c r="M87" s="513"/>
      <c r="N87" s="513"/>
      <c r="O87" s="513"/>
      <c r="P87" s="513"/>
      <c r="Q87" s="513"/>
      <c r="R87" s="513"/>
      <c r="S87" s="513"/>
      <c r="T87" s="513"/>
      <c r="U87" s="513"/>
      <c r="V87" s="513"/>
      <c r="W87" s="513"/>
      <c r="X87" s="513"/>
      <c r="Y87" s="513"/>
      <c r="Z87" s="513"/>
    </row>
    <row r="88" spans="1:26">
      <c r="A88" s="513"/>
      <c r="B88" s="513"/>
      <c r="C88" s="513"/>
      <c r="D88" s="513"/>
      <c r="E88" s="513"/>
      <c r="F88" s="513"/>
      <c r="G88" s="513"/>
      <c r="H88" s="513"/>
      <c r="I88" s="513"/>
      <c r="J88" s="513"/>
      <c r="K88" s="513"/>
      <c r="L88" s="513"/>
      <c r="M88" s="513"/>
      <c r="N88" s="513"/>
      <c r="O88" s="513"/>
      <c r="P88" s="513"/>
      <c r="Q88" s="513"/>
      <c r="R88" s="513"/>
      <c r="S88" s="513"/>
      <c r="T88" s="513"/>
      <c r="U88" s="513"/>
      <c r="V88" s="513"/>
      <c r="W88" s="513"/>
      <c r="X88" s="513"/>
      <c r="Y88" s="513"/>
      <c r="Z88" s="513"/>
    </row>
    <row r="89" spans="1:26">
      <c r="A89" s="513"/>
      <c r="B89" s="513"/>
      <c r="C89" s="513"/>
      <c r="D89" s="513"/>
      <c r="E89" s="513"/>
      <c r="F89" s="513"/>
      <c r="G89" s="513"/>
      <c r="H89" s="513"/>
      <c r="I89" s="513"/>
      <c r="J89" s="513"/>
      <c r="K89" s="513"/>
      <c r="L89" s="513"/>
      <c r="M89" s="513"/>
      <c r="N89" s="513"/>
      <c r="O89" s="513"/>
      <c r="P89" s="513"/>
      <c r="Q89" s="513"/>
      <c r="R89" s="513"/>
      <c r="S89" s="513"/>
      <c r="T89" s="513"/>
      <c r="U89" s="513"/>
      <c r="V89" s="513"/>
      <c r="W89" s="513"/>
      <c r="X89" s="513"/>
      <c r="Y89" s="513"/>
      <c r="Z89" s="513"/>
    </row>
    <row r="90" spans="1:26">
      <c r="A90" s="513"/>
      <c r="B90" s="513"/>
      <c r="C90" s="513"/>
      <c r="D90" s="513"/>
      <c r="E90" s="513"/>
      <c r="F90" s="513"/>
      <c r="G90" s="513"/>
      <c r="H90" s="513"/>
      <c r="I90" s="513"/>
      <c r="J90" s="513"/>
      <c r="K90" s="513"/>
      <c r="L90" s="513"/>
      <c r="M90" s="513"/>
      <c r="N90" s="513"/>
      <c r="O90" s="513"/>
      <c r="P90" s="513"/>
      <c r="Q90" s="513"/>
      <c r="R90" s="513"/>
      <c r="S90" s="513"/>
      <c r="T90" s="513"/>
      <c r="U90" s="513"/>
      <c r="V90" s="513"/>
      <c r="W90" s="513"/>
      <c r="X90" s="513"/>
      <c r="Y90" s="513"/>
      <c r="Z90" s="513"/>
    </row>
    <row r="91" spans="1:26">
      <c r="A91" s="513"/>
      <c r="B91" s="513"/>
      <c r="C91" s="513"/>
      <c r="D91" s="513"/>
      <c r="E91" s="513"/>
      <c r="F91" s="513"/>
      <c r="G91" s="513"/>
      <c r="H91" s="513"/>
      <c r="I91" s="513"/>
      <c r="J91" s="513"/>
      <c r="K91" s="513"/>
      <c r="L91" s="513"/>
      <c r="M91" s="513"/>
      <c r="N91" s="513"/>
      <c r="O91" s="513"/>
      <c r="P91" s="513"/>
      <c r="Q91" s="513"/>
      <c r="R91" s="513"/>
      <c r="S91" s="513"/>
      <c r="T91" s="513"/>
      <c r="U91" s="513"/>
      <c r="V91" s="513"/>
      <c r="W91" s="513"/>
      <c r="X91" s="513"/>
      <c r="Y91" s="513"/>
      <c r="Z91" s="513"/>
    </row>
    <row r="92" spans="1:26">
      <c r="A92" s="513"/>
      <c r="B92" s="513"/>
      <c r="C92" s="513"/>
      <c r="D92" s="513"/>
      <c r="E92" s="513"/>
      <c r="F92" s="513"/>
      <c r="G92" s="513"/>
      <c r="H92" s="513"/>
      <c r="I92" s="513"/>
      <c r="J92" s="513"/>
      <c r="K92" s="513"/>
      <c r="L92" s="513"/>
      <c r="M92" s="513"/>
      <c r="N92" s="513"/>
      <c r="O92" s="513"/>
      <c r="P92" s="513"/>
      <c r="Q92" s="513"/>
      <c r="R92" s="513"/>
      <c r="S92" s="513"/>
      <c r="T92" s="513"/>
      <c r="U92" s="513"/>
      <c r="V92" s="513"/>
      <c r="W92" s="513"/>
      <c r="X92" s="513"/>
      <c r="Y92" s="513"/>
      <c r="Z92" s="513"/>
    </row>
    <row r="93" spans="1:26">
      <c r="A93" s="513"/>
      <c r="B93" s="513"/>
      <c r="C93" s="513"/>
      <c r="D93" s="513"/>
      <c r="E93" s="513"/>
      <c r="F93" s="513"/>
      <c r="G93" s="513"/>
      <c r="H93" s="513"/>
      <c r="I93" s="513"/>
      <c r="J93" s="513"/>
      <c r="K93" s="513"/>
      <c r="L93" s="513"/>
      <c r="M93" s="513"/>
      <c r="N93" s="513"/>
      <c r="O93" s="513"/>
      <c r="P93" s="513"/>
      <c r="Q93" s="513"/>
      <c r="R93" s="513"/>
      <c r="S93" s="513"/>
      <c r="T93" s="513"/>
      <c r="U93" s="513"/>
      <c r="V93" s="513"/>
      <c r="W93" s="513"/>
      <c r="X93" s="513"/>
      <c r="Y93" s="513"/>
      <c r="Z93" s="513"/>
    </row>
    <row r="94" spans="1:26">
      <c r="A94" s="513"/>
      <c r="B94" s="513"/>
      <c r="C94" s="513"/>
      <c r="D94" s="513"/>
      <c r="E94" s="513"/>
      <c r="F94" s="513"/>
      <c r="G94" s="513"/>
      <c r="H94" s="513"/>
      <c r="I94" s="513"/>
      <c r="J94" s="513"/>
      <c r="K94" s="513"/>
      <c r="L94" s="513"/>
      <c r="M94" s="513"/>
      <c r="N94" s="513"/>
      <c r="O94" s="513"/>
      <c r="P94" s="513"/>
      <c r="Q94" s="513"/>
      <c r="R94" s="513"/>
      <c r="S94" s="513"/>
      <c r="T94" s="513"/>
      <c r="U94" s="513"/>
      <c r="V94" s="513"/>
      <c r="W94" s="513"/>
      <c r="X94" s="513"/>
      <c r="Y94" s="513"/>
      <c r="Z94" s="513"/>
    </row>
    <row r="95" spans="1:26">
      <c r="A95" s="513"/>
      <c r="B95" s="513"/>
      <c r="C95" s="513"/>
      <c r="D95" s="513"/>
      <c r="E95" s="513"/>
      <c r="F95" s="513"/>
      <c r="G95" s="513"/>
      <c r="H95" s="513"/>
      <c r="I95" s="513"/>
      <c r="J95" s="513"/>
      <c r="K95" s="513"/>
      <c r="L95" s="513"/>
      <c r="M95" s="513"/>
      <c r="N95" s="513"/>
      <c r="O95" s="513"/>
      <c r="P95" s="513"/>
      <c r="Q95" s="513"/>
      <c r="R95" s="513"/>
      <c r="S95" s="513"/>
      <c r="T95" s="513"/>
      <c r="U95" s="513"/>
      <c r="V95" s="513"/>
      <c r="W95" s="513"/>
      <c r="X95" s="513"/>
      <c r="Y95" s="513"/>
      <c r="Z95" s="513"/>
    </row>
    <row r="96" spans="1:26">
      <c r="A96" s="513"/>
      <c r="B96" s="513"/>
      <c r="C96" s="513"/>
      <c r="D96" s="513"/>
      <c r="E96" s="513"/>
      <c r="F96" s="513"/>
      <c r="G96" s="513"/>
      <c r="H96" s="513"/>
      <c r="I96" s="513"/>
      <c r="J96" s="513"/>
      <c r="K96" s="513"/>
      <c r="L96" s="513"/>
      <c r="M96" s="513"/>
      <c r="N96" s="513"/>
      <c r="O96" s="513"/>
      <c r="P96" s="513"/>
      <c r="Q96" s="513"/>
      <c r="R96" s="513"/>
      <c r="S96" s="513"/>
      <c r="T96" s="513"/>
      <c r="U96" s="513"/>
      <c r="V96" s="513"/>
      <c r="W96" s="513"/>
      <c r="X96" s="513"/>
      <c r="Y96" s="513"/>
      <c r="Z96" s="513"/>
    </row>
    <row r="97" spans="1:26">
      <c r="A97" s="513"/>
      <c r="B97" s="513"/>
      <c r="C97" s="513"/>
      <c r="D97" s="513"/>
      <c r="E97" s="513"/>
      <c r="F97" s="513"/>
      <c r="G97" s="513"/>
      <c r="H97" s="513"/>
      <c r="I97" s="513"/>
      <c r="J97" s="513"/>
      <c r="K97" s="513"/>
      <c r="L97" s="513"/>
      <c r="M97" s="513"/>
      <c r="N97" s="513"/>
      <c r="O97" s="513"/>
      <c r="P97" s="513"/>
      <c r="Q97" s="513"/>
      <c r="R97" s="513"/>
      <c r="S97" s="513"/>
      <c r="T97" s="513"/>
      <c r="U97" s="513"/>
      <c r="V97" s="513"/>
      <c r="W97" s="513"/>
      <c r="X97" s="513"/>
      <c r="Y97" s="513"/>
      <c r="Z97" s="513"/>
    </row>
    <row r="98" spans="1:26">
      <c r="A98" s="513"/>
      <c r="B98" s="513"/>
      <c r="C98" s="513"/>
      <c r="D98" s="513"/>
      <c r="E98" s="513"/>
      <c r="F98" s="513"/>
      <c r="G98" s="513"/>
      <c r="H98" s="513"/>
      <c r="I98" s="513"/>
      <c r="J98" s="513"/>
      <c r="K98" s="513"/>
      <c r="L98" s="513"/>
      <c r="M98" s="513"/>
      <c r="N98" s="513"/>
      <c r="O98" s="513"/>
      <c r="P98" s="513"/>
      <c r="Q98" s="513"/>
      <c r="R98" s="513"/>
      <c r="S98" s="513"/>
      <c r="T98" s="513"/>
      <c r="U98" s="513"/>
      <c r="V98" s="513"/>
      <c r="W98" s="513"/>
      <c r="X98" s="513"/>
      <c r="Y98" s="513"/>
      <c r="Z98" s="513"/>
    </row>
    <row r="99" spans="1:26">
      <c r="A99" s="513"/>
      <c r="B99" s="513"/>
      <c r="C99" s="513"/>
      <c r="D99" s="513"/>
      <c r="E99" s="513"/>
      <c r="F99" s="513"/>
      <c r="G99" s="513"/>
      <c r="H99" s="513"/>
      <c r="I99" s="513"/>
      <c r="J99" s="513"/>
      <c r="K99" s="513"/>
      <c r="L99" s="513"/>
      <c r="M99" s="513"/>
      <c r="N99" s="513"/>
      <c r="O99" s="513"/>
      <c r="P99" s="513"/>
      <c r="Q99" s="513"/>
      <c r="R99" s="513"/>
      <c r="S99" s="513"/>
      <c r="T99" s="513"/>
      <c r="U99" s="513"/>
      <c r="V99" s="513"/>
      <c r="W99" s="513"/>
      <c r="X99" s="513"/>
      <c r="Y99" s="513"/>
      <c r="Z99" s="513"/>
    </row>
    <row r="100" spans="1:26">
      <c r="A100" s="513"/>
      <c r="B100" s="513"/>
      <c r="C100" s="513"/>
      <c r="D100" s="513"/>
      <c r="E100" s="513"/>
      <c r="F100" s="513"/>
      <c r="G100" s="513"/>
      <c r="H100" s="513"/>
      <c r="I100" s="513"/>
      <c r="J100" s="513"/>
      <c r="K100" s="513"/>
      <c r="L100" s="513"/>
      <c r="M100" s="513"/>
      <c r="N100" s="513"/>
      <c r="O100" s="513"/>
      <c r="P100" s="513"/>
      <c r="Q100" s="513"/>
      <c r="R100" s="513"/>
      <c r="S100" s="513"/>
      <c r="T100" s="513"/>
      <c r="U100" s="513"/>
      <c r="V100" s="513"/>
      <c r="W100" s="513"/>
      <c r="X100" s="513"/>
      <c r="Y100" s="513"/>
      <c r="Z100" s="513"/>
    </row>
    <row r="101" spans="1:26">
      <c r="A101" s="513"/>
      <c r="B101" s="513"/>
      <c r="C101" s="513"/>
      <c r="D101" s="513"/>
      <c r="E101" s="513"/>
      <c r="F101" s="513"/>
      <c r="G101" s="513"/>
      <c r="H101" s="513"/>
      <c r="I101" s="513"/>
      <c r="J101" s="513"/>
      <c r="K101" s="513"/>
      <c r="L101" s="513"/>
      <c r="M101" s="513"/>
      <c r="N101" s="513"/>
      <c r="O101" s="513"/>
      <c r="P101" s="513"/>
      <c r="Q101" s="513"/>
      <c r="R101" s="513"/>
      <c r="S101" s="513"/>
      <c r="T101" s="513"/>
      <c r="U101" s="513"/>
      <c r="V101" s="513"/>
      <c r="W101" s="513"/>
      <c r="X101" s="513"/>
      <c r="Y101" s="513"/>
      <c r="Z101" s="513"/>
    </row>
    <row r="102" spans="1:26">
      <c r="A102" s="513"/>
      <c r="B102" s="513"/>
      <c r="C102" s="513"/>
      <c r="D102" s="513"/>
      <c r="E102" s="513"/>
      <c r="F102" s="513"/>
      <c r="G102" s="513"/>
      <c r="H102" s="513"/>
      <c r="I102" s="513"/>
      <c r="J102" s="513"/>
      <c r="K102" s="513"/>
      <c r="L102" s="513"/>
      <c r="M102" s="513"/>
      <c r="N102" s="513"/>
      <c r="O102" s="513"/>
      <c r="P102" s="513"/>
      <c r="Q102" s="513"/>
      <c r="R102" s="513"/>
      <c r="S102" s="513"/>
      <c r="T102" s="513"/>
      <c r="U102" s="513"/>
      <c r="V102" s="513"/>
      <c r="W102" s="513"/>
      <c r="X102" s="513"/>
      <c r="Y102" s="513"/>
      <c r="Z102" s="513"/>
    </row>
    <row r="103" spans="1:26">
      <c r="A103" s="513"/>
      <c r="B103" s="513"/>
      <c r="C103" s="513"/>
      <c r="D103" s="513"/>
      <c r="E103" s="513"/>
      <c r="F103" s="513"/>
      <c r="G103" s="513"/>
      <c r="H103" s="513"/>
      <c r="I103" s="513"/>
      <c r="J103" s="513"/>
      <c r="K103" s="513"/>
      <c r="L103" s="513"/>
      <c r="M103" s="513"/>
      <c r="N103" s="513"/>
      <c r="O103" s="513"/>
      <c r="P103" s="513"/>
      <c r="Q103" s="513"/>
      <c r="R103" s="513"/>
      <c r="S103" s="513"/>
      <c r="T103" s="513"/>
      <c r="U103" s="513"/>
      <c r="V103" s="513"/>
      <c r="W103" s="513"/>
      <c r="X103" s="513"/>
      <c r="Y103" s="513"/>
      <c r="Z103" s="513"/>
    </row>
    <row r="104" spans="1:26">
      <c r="A104" s="513"/>
      <c r="B104" s="513"/>
      <c r="C104" s="513"/>
      <c r="D104" s="513"/>
      <c r="E104" s="513"/>
      <c r="F104" s="513"/>
      <c r="G104" s="513"/>
      <c r="H104" s="513"/>
      <c r="I104" s="513"/>
      <c r="J104" s="513"/>
      <c r="K104" s="513"/>
      <c r="L104" s="513"/>
      <c r="M104" s="513"/>
      <c r="N104" s="513"/>
      <c r="O104" s="513"/>
      <c r="P104" s="513"/>
      <c r="Q104" s="513"/>
      <c r="R104" s="513"/>
      <c r="S104" s="513"/>
      <c r="T104" s="513"/>
      <c r="U104" s="513"/>
      <c r="V104" s="513"/>
      <c r="W104" s="513"/>
      <c r="X104" s="513"/>
      <c r="Y104" s="513"/>
      <c r="Z104" s="513"/>
    </row>
    <row r="105" spans="1:26">
      <c r="A105" s="513"/>
      <c r="B105" s="513"/>
      <c r="C105" s="513"/>
      <c r="D105" s="513"/>
      <c r="E105" s="513"/>
      <c r="F105" s="513"/>
      <c r="G105" s="513"/>
      <c r="H105" s="513"/>
      <c r="I105" s="513"/>
      <c r="J105" s="513"/>
      <c r="K105" s="513"/>
      <c r="L105" s="513"/>
      <c r="M105" s="513"/>
      <c r="N105" s="513"/>
      <c r="O105" s="513"/>
      <c r="P105" s="513"/>
      <c r="Q105" s="513"/>
      <c r="R105" s="513"/>
      <c r="S105" s="513"/>
      <c r="T105" s="513"/>
      <c r="U105" s="513"/>
      <c r="V105" s="513"/>
      <c r="W105" s="513"/>
      <c r="X105" s="513"/>
      <c r="Y105" s="513"/>
      <c r="Z105" s="513"/>
    </row>
    <row r="106" spans="1:26">
      <c r="A106" s="513"/>
      <c r="B106" s="513"/>
      <c r="C106" s="513"/>
      <c r="D106" s="513"/>
      <c r="E106" s="513"/>
      <c r="F106" s="513"/>
      <c r="G106" s="513"/>
      <c r="H106" s="513"/>
      <c r="I106" s="513"/>
      <c r="J106" s="513"/>
      <c r="K106" s="513"/>
      <c r="L106" s="513"/>
      <c r="M106" s="513"/>
      <c r="N106" s="513"/>
      <c r="O106" s="513"/>
      <c r="P106" s="513"/>
      <c r="Q106" s="513"/>
      <c r="R106" s="513"/>
      <c r="S106" s="513"/>
      <c r="T106" s="513"/>
      <c r="U106" s="513"/>
      <c r="V106" s="513"/>
      <c r="W106" s="513"/>
      <c r="X106" s="513"/>
      <c r="Y106" s="513"/>
      <c r="Z106" s="513"/>
    </row>
    <row r="107" spans="1:26">
      <c r="A107" s="513"/>
      <c r="B107" s="513"/>
      <c r="C107" s="513"/>
      <c r="D107" s="513"/>
      <c r="E107" s="513"/>
      <c r="F107" s="513"/>
      <c r="G107" s="513"/>
      <c r="H107" s="513"/>
      <c r="I107" s="513"/>
      <c r="J107" s="513"/>
      <c r="K107" s="513"/>
      <c r="L107" s="513"/>
      <c r="M107" s="513"/>
      <c r="N107" s="513"/>
      <c r="O107" s="513"/>
      <c r="P107" s="513"/>
      <c r="Q107" s="513"/>
      <c r="R107" s="513"/>
      <c r="S107" s="513"/>
      <c r="T107" s="513"/>
      <c r="U107" s="513"/>
      <c r="V107" s="513"/>
      <c r="W107" s="513"/>
      <c r="X107" s="513"/>
      <c r="Y107" s="513"/>
      <c r="Z107" s="513"/>
    </row>
    <row r="108" spans="1:26">
      <c r="A108" s="513"/>
      <c r="B108" s="513"/>
      <c r="C108" s="513"/>
      <c r="D108" s="513"/>
      <c r="E108" s="513"/>
      <c r="F108" s="513"/>
      <c r="G108" s="513"/>
      <c r="H108" s="513"/>
      <c r="I108" s="513"/>
      <c r="J108" s="513"/>
      <c r="K108" s="513"/>
      <c r="L108" s="513"/>
      <c r="M108" s="513"/>
      <c r="N108" s="513"/>
      <c r="O108" s="513"/>
      <c r="P108" s="513"/>
      <c r="Q108" s="513"/>
      <c r="R108" s="513"/>
      <c r="S108" s="513"/>
      <c r="T108" s="513"/>
      <c r="U108" s="513"/>
      <c r="V108" s="513"/>
      <c r="W108" s="513"/>
      <c r="X108" s="513"/>
      <c r="Y108" s="513"/>
      <c r="Z108" s="513"/>
    </row>
    <row r="109" spans="1:26">
      <c r="A109" s="513"/>
      <c r="B109" s="513"/>
      <c r="C109" s="513"/>
      <c r="D109" s="513"/>
      <c r="E109" s="513"/>
      <c r="F109" s="513"/>
      <c r="G109" s="513"/>
      <c r="H109" s="513"/>
      <c r="I109" s="513"/>
      <c r="J109" s="513"/>
      <c r="K109" s="513"/>
      <c r="L109" s="513"/>
      <c r="M109" s="513"/>
      <c r="N109" s="513"/>
      <c r="O109" s="513"/>
      <c r="P109" s="513"/>
      <c r="Q109" s="513"/>
      <c r="R109" s="513"/>
      <c r="S109" s="513"/>
      <c r="T109" s="513"/>
      <c r="U109" s="513"/>
      <c r="V109" s="513"/>
      <c r="W109" s="513"/>
      <c r="X109" s="513"/>
      <c r="Y109" s="513"/>
      <c r="Z109" s="513"/>
    </row>
    <row r="110" spans="1:26">
      <c r="A110" s="513"/>
      <c r="B110" s="513"/>
      <c r="C110" s="513"/>
      <c r="D110" s="513"/>
      <c r="E110" s="513"/>
      <c r="F110" s="513"/>
      <c r="G110" s="513"/>
      <c r="H110" s="513"/>
      <c r="I110" s="513"/>
      <c r="J110" s="513"/>
      <c r="K110" s="513"/>
      <c r="L110" s="513"/>
      <c r="M110" s="513"/>
      <c r="N110" s="513"/>
      <c r="O110" s="513"/>
      <c r="P110" s="513"/>
      <c r="Q110" s="513"/>
      <c r="R110" s="513"/>
      <c r="S110" s="513"/>
      <c r="T110" s="513"/>
      <c r="U110" s="513"/>
      <c r="V110" s="513"/>
      <c r="W110" s="513"/>
      <c r="X110" s="513"/>
      <c r="Y110" s="513"/>
      <c r="Z110" s="513"/>
    </row>
    <row r="111" spans="1:26">
      <c r="A111" s="513"/>
      <c r="B111" s="513"/>
      <c r="C111" s="513"/>
      <c r="D111" s="513"/>
      <c r="E111" s="513"/>
      <c r="F111" s="513"/>
      <c r="G111" s="513"/>
      <c r="H111" s="513"/>
      <c r="I111" s="513"/>
      <c r="J111" s="513"/>
      <c r="K111" s="513"/>
      <c r="L111" s="513"/>
      <c r="M111" s="513"/>
      <c r="N111" s="513"/>
      <c r="O111" s="513"/>
      <c r="P111" s="513"/>
      <c r="Q111" s="513"/>
      <c r="R111" s="513"/>
      <c r="S111" s="513"/>
      <c r="T111" s="513"/>
      <c r="U111" s="513"/>
      <c r="V111" s="513"/>
      <c r="W111" s="513"/>
      <c r="X111" s="513"/>
      <c r="Y111" s="513"/>
      <c r="Z111" s="513"/>
    </row>
    <row r="112" spans="1:26">
      <c r="A112" s="513"/>
      <c r="B112" s="513"/>
      <c r="C112" s="513"/>
      <c r="D112" s="513"/>
      <c r="E112" s="513"/>
      <c r="F112" s="513"/>
      <c r="G112" s="513"/>
      <c r="H112" s="513"/>
      <c r="I112" s="513"/>
      <c r="J112" s="513"/>
      <c r="K112" s="513"/>
      <c r="L112" s="513"/>
      <c r="M112" s="513"/>
      <c r="N112" s="513"/>
      <c r="O112" s="513"/>
      <c r="P112" s="513"/>
      <c r="Q112" s="513"/>
      <c r="R112" s="513"/>
      <c r="S112" s="513"/>
      <c r="T112" s="513"/>
      <c r="U112" s="513"/>
      <c r="V112" s="513"/>
      <c r="W112" s="513"/>
      <c r="X112" s="513"/>
      <c r="Y112" s="513"/>
      <c r="Z112" s="513"/>
    </row>
    <row r="113" spans="1:26">
      <c r="A113" s="513"/>
      <c r="B113" s="513"/>
      <c r="C113" s="513"/>
      <c r="D113" s="513"/>
      <c r="E113" s="513"/>
      <c r="F113" s="513"/>
      <c r="G113" s="513"/>
      <c r="H113" s="513"/>
      <c r="I113" s="513"/>
      <c r="J113" s="513"/>
      <c r="K113" s="513"/>
      <c r="L113" s="513"/>
      <c r="M113" s="513"/>
      <c r="N113" s="513"/>
      <c r="O113" s="513"/>
      <c r="P113" s="513"/>
      <c r="Q113" s="513"/>
      <c r="R113" s="513"/>
      <c r="S113" s="513"/>
      <c r="T113" s="513"/>
      <c r="U113" s="513"/>
      <c r="V113" s="513"/>
      <c r="W113" s="513"/>
      <c r="X113" s="513"/>
      <c r="Y113" s="513"/>
      <c r="Z113" s="513"/>
    </row>
    <row r="114" spans="1:26">
      <c r="A114" s="513"/>
      <c r="B114" s="513"/>
      <c r="C114" s="513"/>
      <c r="D114" s="513"/>
      <c r="E114" s="513"/>
      <c r="F114" s="513"/>
      <c r="G114" s="513"/>
      <c r="H114" s="513"/>
      <c r="I114" s="513"/>
      <c r="J114" s="513"/>
      <c r="K114" s="513"/>
      <c r="L114" s="513"/>
      <c r="M114" s="513"/>
      <c r="N114" s="513"/>
      <c r="O114" s="513"/>
      <c r="P114" s="513"/>
      <c r="Q114" s="513"/>
      <c r="R114" s="513"/>
      <c r="S114" s="513"/>
      <c r="T114" s="513"/>
      <c r="U114" s="513"/>
      <c r="V114" s="513"/>
      <c r="W114" s="513"/>
      <c r="X114" s="513"/>
      <c r="Y114" s="513"/>
      <c r="Z114" s="513"/>
    </row>
    <row r="115" spans="1:26">
      <c r="A115" s="513"/>
      <c r="B115" s="513"/>
      <c r="C115" s="513"/>
      <c r="D115" s="513"/>
      <c r="E115" s="513"/>
      <c r="F115" s="513"/>
      <c r="G115" s="513"/>
      <c r="H115" s="513"/>
      <c r="I115" s="513"/>
      <c r="J115" s="513"/>
      <c r="K115" s="513"/>
      <c r="L115" s="513"/>
      <c r="M115" s="513"/>
      <c r="N115" s="513"/>
      <c r="O115" s="513"/>
      <c r="P115" s="513"/>
      <c r="Q115" s="513"/>
      <c r="R115" s="513"/>
      <c r="S115" s="513"/>
      <c r="T115" s="513"/>
      <c r="U115" s="513"/>
      <c r="V115" s="513"/>
      <c r="W115" s="513"/>
      <c r="X115" s="513"/>
      <c r="Y115" s="513"/>
      <c r="Z115" s="513"/>
    </row>
    <row r="116" spans="1:26">
      <c r="A116" s="513"/>
      <c r="B116" s="513"/>
      <c r="C116" s="513"/>
      <c r="D116" s="513"/>
      <c r="E116" s="513"/>
      <c r="F116" s="513"/>
      <c r="G116" s="513"/>
      <c r="H116" s="513"/>
      <c r="I116" s="513"/>
      <c r="J116" s="513"/>
      <c r="K116" s="513"/>
      <c r="L116" s="513"/>
      <c r="M116" s="513"/>
      <c r="N116" s="513"/>
      <c r="O116" s="513"/>
      <c r="P116" s="513"/>
      <c r="Q116" s="513"/>
      <c r="R116" s="513"/>
      <c r="S116" s="513"/>
      <c r="T116" s="513"/>
      <c r="U116" s="513"/>
      <c r="V116" s="513"/>
      <c r="W116" s="513"/>
      <c r="X116" s="513"/>
      <c r="Y116" s="513"/>
      <c r="Z116" s="513"/>
    </row>
    <row r="117" spans="1:26">
      <c r="A117" s="513"/>
      <c r="B117" s="513"/>
      <c r="C117" s="513"/>
      <c r="D117" s="513"/>
      <c r="E117" s="513"/>
      <c r="F117" s="513"/>
      <c r="G117" s="513"/>
      <c r="H117" s="513"/>
      <c r="I117" s="513"/>
      <c r="J117" s="513"/>
      <c r="K117" s="513"/>
      <c r="L117" s="513"/>
      <c r="M117" s="513"/>
      <c r="N117" s="513"/>
      <c r="O117" s="513"/>
      <c r="P117" s="513"/>
      <c r="Q117" s="513"/>
      <c r="R117" s="513"/>
      <c r="S117" s="513"/>
      <c r="T117" s="513"/>
      <c r="U117" s="513"/>
      <c r="V117" s="513"/>
      <c r="W117" s="513"/>
      <c r="X117" s="513"/>
      <c r="Y117" s="513"/>
      <c r="Z117" s="513"/>
    </row>
    <row r="118" spans="1:26">
      <c r="A118" s="513"/>
      <c r="B118" s="513"/>
      <c r="C118" s="513"/>
      <c r="D118" s="513"/>
      <c r="E118" s="513"/>
      <c r="F118" s="513"/>
      <c r="G118" s="513"/>
      <c r="H118" s="513"/>
      <c r="I118" s="513"/>
      <c r="J118" s="513"/>
      <c r="K118" s="513"/>
      <c r="L118" s="513"/>
      <c r="M118" s="513"/>
      <c r="N118" s="513"/>
      <c r="O118" s="513"/>
      <c r="P118" s="513"/>
      <c r="Q118" s="513"/>
      <c r="R118" s="513"/>
      <c r="S118" s="513"/>
      <c r="T118" s="513"/>
      <c r="U118" s="513"/>
      <c r="V118" s="513"/>
      <c r="W118" s="513"/>
      <c r="X118" s="513"/>
      <c r="Y118" s="513"/>
      <c r="Z118" s="513"/>
    </row>
    <row r="119" spans="1:26">
      <c r="A119" s="513"/>
      <c r="B119" s="513"/>
      <c r="C119" s="513"/>
      <c r="D119" s="513"/>
      <c r="E119" s="513"/>
      <c r="F119" s="513"/>
      <c r="G119" s="513"/>
      <c r="H119" s="513"/>
      <c r="I119" s="513"/>
      <c r="J119" s="513"/>
      <c r="K119" s="513"/>
      <c r="L119" s="513"/>
      <c r="M119" s="513"/>
      <c r="N119" s="513"/>
      <c r="O119" s="513"/>
      <c r="P119" s="513"/>
      <c r="Q119" s="513"/>
      <c r="R119" s="513"/>
      <c r="S119" s="513"/>
      <c r="T119" s="513"/>
      <c r="U119" s="513"/>
      <c r="V119" s="513"/>
      <c r="W119" s="513"/>
      <c r="X119" s="513"/>
      <c r="Y119" s="513"/>
      <c r="Z119" s="513"/>
    </row>
    <row r="120" spans="1:26">
      <c r="A120" s="513"/>
      <c r="B120" s="513"/>
      <c r="C120" s="513"/>
      <c r="D120" s="513"/>
      <c r="E120" s="513"/>
      <c r="F120" s="513"/>
      <c r="G120" s="513"/>
      <c r="H120" s="513"/>
      <c r="I120" s="513"/>
      <c r="J120" s="513"/>
      <c r="K120" s="513"/>
      <c r="L120" s="513"/>
      <c r="M120" s="513"/>
      <c r="N120" s="513"/>
      <c r="O120" s="513"/>
      <c r="P120" s="513"/>
      <c r="Q120" s="513"/>
      <c r="R120" s="513"/>
      <c r="S120" s="513"/>
      <c r="T120" s="513"/>
      <c r="U120" s="513"/>
      <c r="V120" s="513"/>
      <c r="W120" s="513"/>
      <c r="X120" s="513"/>
      <c r="Y120" s="513"/>
      <c r="Z120" s="513"/>
    </row>
    <row r="121" spans="1:26">
      <c r="A121" s="513"/>
      <c r="B121" s="513"/>
      <c r="C121" s="513"/>
      <c r="D121" s="513"/>
      <c r="E121" s="513"/>
      <c r="F121" s="513"/>
      <c r="G121" s="513"/>
      <c r="H121" s="513"/>
      <c r="I121" s="513"/>
      <c r="J121" s="513"/>
      <c r="K121" s="513"/>
      <c r="L121" s="513"/>
      <c r="M121" s="513"/>
      <c r="N121" s="513"/>
      <c r="O121" s="513"/>
      <c r="P121" s="513"/>
      <c r="Q121" s="513"/>
      <c r="R121" s="513"/>
      <c r="S121" s="513"/>
      <c r="T121" s="513"/>
      <c r="U121" s="513"/>
      <c r="V121" s="513"/>
      <c r="W121" s="513"/>
      <c r="X121" s="513"/>
      <c r="Y121" s="513"/>
      <c r="Z121" s="513"/>
    </row>
    <row r="122" spans="1:26">
      <c r="A122" s="513"/>
      <c r="B122" s="513"/>
      <c r="C122" s="513"/>
      <c r="D122" s="513"/>
      <c r="E122" s="513"/>
      <c r="F122" s="513"/>
      <c r="G122" s="513"/>
      <c r="H122" s="513"/>
      <c r="I122" s="513"/>
      <c r="J122" s="513"/>
      <c r="K122" s="513"/>
      <c r="L122" s="513"/>
      <c r="M122" s="513"/>
      <c r="N122" s="513"/>
      <c r="O122" s="513"/>
      <c r="P122" s="513"/>
      <c r="Q122" s="513"/>
      <c r="R122" s="513"/>
      <c r="S122" s="513"/>
      <c r="T122" s="513"/>
      <c r="U122" s="513"/>
      <c r="V122" s="513"/>
      <c r="W122" s="513"/>
      <c r="X122" s="513"/>
      <c r="Y122" s="513"/>
      <c r="Z122" s="513"/>
    </row>
    <row r="123" spans="1:26">
      <c r="A123" s="513"/>
      <c r="B123" s="513"/>
      <c r="C123" s="513"/>
      <c r="D123" s="513"/>
      <c r="E123" s="513"/>
      <c r="F123" s="513"/>
      <c r="G123" s="513"/>
      <c r="H123" s="513"/>
      <c r="I123" s="513"/>
      <c r="J123" s="513"/>
      <c r="K123" s="513"/>
      <c r="L123" s="513"/>
      <c r="M123" s="513"/>
      <c r="N123" s="513"/>
      <c r="O123" s="513"/>
      <c r="P123" s="513"/>
      <c r="Q123" s="513"/>
      <c r="R123" s="513"/>
      <c r="S123" s="513"/>
      <c r="T123" s="513"/>
      <c r="U123" s="513"/>
      <c r="V123" s="513"/>
      <c r="W123" s="513"/>
      <c r="X123" s="513"/>
      <c r="Y123" s="513"/>
      <c r="Z123" s="513"/>
    </row>
    <row r="124" spans="1:26">
      <c r="A124" s="513"/>
      <c r="B124" s="513"/>
      <c r="C124" s="513"/>
      <c r="D124" s="513"/>
      <c r="E124" s="513"/>
      <c r="F124" s="513"/>
      <c r="G124" s="513"/>
      <c r="H124" s="513"/>
      <c r="I124" s="513"/>
      <c r="J124" s="513"/>
      <c r="K124" s="513"/>
      <c r="L124" s="513"/>
      <c r="M124" s="513"/>
      <c r="N124" s="513"/>
      <c r="O124" s="513"/>
      <c r="P124" s="513"/>
      <c r="Q124" s="513"/>
      <c r="R124" s="513"/>
      <c r="S124" s="513"/>
      <c r="T124" s="513"/>
      <c r="U124" s="513"/>
      <c r="V124" s="513"/>
      <c r="W124" s="513"/>
      <c r="X124" s="513"/>
      <c r="Y124" s="513"/>
      <c r="Z124" s="513"/>
    </row>
    <row r="125" spans="1:26">
      <c r="A125" s="513"/>
      <c r="B125" s="513"/>
      <c r="C125" s="513"/>
      <c r="D125" s="513"/>
      <c r="E125" s="513"/>
      <c r="F125" s="513"/>
      <c r="G125" s="513"/>
      <c r="H125" s="513"/>
      <c r="I125" s="513"/>
      <c r="J125" s="513"/>
      <c r="K125" s="513"/>
      <c r="L125" s="513"/>
      <c r="M125" s="513"/>
      <c r="N125" s="513"/>
      <c r="O125" s="513"/>
      <c r="P125" s="513"/>
      <c r="Q125" s="513"/>
      <c r="R125" s="513"/>
      <c r="S125" s="513"/>
      <c r="T125" s="513"/>
      <c r="U125" s="513"/>
      <c r="V125" s="513"/>
      <c r="W125" s="513"/>
      <c r="X125" s="513"/>
      <c r="Y125" s="513"/>
      <c r="Z125" s="513"/>
    </row>
    <row r="126" spans="1:26">
      <c r="A126" s="513"/>
      <c r="B126" s="513"/>
      <c r="C126" s="513"/>
      <c r="D126" s="513"/>
      <c r="E126" s="513"/>
      <c r="F126" s="513"/>
      <c r="G126" s="513"/>
      <c r="H126" s="513"/>
      <c r="I126" s="513"/>
      <c r="J126" s="513"/>
      <c r="K126" s="513"/>
      <c r="L126" s="513"/>
      <c r="M126" s="513"/>
      <c r="N126" s="513"/>
      <c r="O126" s="513"/>
      <c r="P126" s="513"/>
      <c r="Q126" s="513"/>
      <c r="R126" s="513"/>
      <c r="S126" s="513"/>
      <c r="T126" s="513"/>
      <c r="U126" s="513"/>
      <c r="V126" s="513"/>
      <c r="W126" s="513"/>
      <c r="X126" s="513"/>
      <c r="Y126" s="513"/>
      <c r="Z126" s="513"/>
    </row>
    <row r="127" spans="1:26">
      <c r="A127" s="513"/>
      <c r="B127" s="513"/>
      <c r="C127" s="513"/>
      <c r="D127" s="513"/>
      <c r="E127" s="513"/>
      <c r="F127" s="513"/>
      <c r="G127" s="513"/>
      <c r="H127" s="513"/>
      <c r="I127" s="513"/>
      <c r="J127" s="513"/>
      <c r="K127" s="513"/>
      <c r="L127" s="513"/>
      <c r="M127" s="513"/>
      <c r="N127" s="513"/>
      <c r="O127" s="513"/>
      <c r="P127" s="513"/>
      <c r="Q127" s="513"/>
      <c r="R127" s="513"/>
      <c r="S127" s="513"/>
      <c r="T127" s="513"/>
      <c r="U127" s="513"/>
      <c r="V127" s="513"/>
      <c r="W127" s="513"/>
      <c r="X127" s="513"/>
      <c r="Y127" s="513"/>
      <c r="Z127" s="513"/>
    </row>
    <row r="128" spans="1:26">
      <c r="A128" s="513"/>
      <c r="B128" s="513"/>
      <c r="C128" s="513"/>
      <c r="D128" s="513"/>
      <c r="E128" s="513"/>
      <c r="F128" s="513"/>
      <c r="G128" s="513"/>
      <c r="H128" s="513"/>
      <c r="I128" s="513"/>
      <c r="J128" s="513"/>
      <c r="K128" s="513"/>
      <c r="L128" s="513"/>
      <c r="M128" s="513"/>
      <c r="N128" s="513"/>
      <c r="O128" s="513"/>
      <c r="P128" s="513"/>
      <c r="Q128" s="513"/>
      <c r="R128" s="513"/>
      <c r="S128" s="513"/>
      <c r="T128" s="513"/>
      <c r="U128" s="513"/>
      <c r="V128" s="513"/>
      <c r="W128" s="513"/>
      <c r="X128" s="513"/>
      <c r="Y128" s="513"/>
      <c r="Z128" s="513"/>
    </row>
    <row r="129" spans="1:26">
      <c r="A129" s="513"/>
      <c r="B129" s="513"/>
      <c r="C129" s="513"/>
      <c r="D129" s="513"/>
      <c r="E129" s="513"/>
      <c r="F129" s="513"/>
      <c r="G129" s="513"/>
      <c r="H129" s="513"/>
      <c r="I129" s="513"/>
      <c r="J129" s="513"/>
      <c r="K129" s="513"/>
      <c r="L129" s="513"/>
      <c r="M129" s="513"/>
      <c r="N129" s="513"/>
      <c r="O129" s="513"/>
      <c r="P129" s="513"/>
      <c r="Q129" s="513"/>
      <c r="R129" s="513"/>
      <c r="S129" s="513"/>
      <c r="T129" s="513"/>
      <c r="U129" s="513"/>
      <c r="V129" s="513"/>
      <c r="W129" s="513"/>
      <c r="X129" s="513"/>
      <c r="Y129" s="513"/>
      <c r="Z129" s="513"/>
    </row>
    <row r="130" spans="1:26">
      <c r="A130" s="513"/>
      <c r="B130" s="513"/>
      <c r="C130" s="513"/>
      <c r="D130" s="513"/>
      <c r="E130" s="513"/>
      <c r="F130" s="513"/>
      <c r="G130" s="513"/>
      <c r="H130" s="513"/>
      <c r="I130" s="513"/>
      <c r="J130" s="513"/>
      <c r="K130" s="513"/>
      <c r="L130" s="513"/>
      <c r="M130" s="513"/>
      <c r="N130" s="513"/>
      <c r="O130" s="513"/>
      <c r="P130" s="513"/>
      <c r="Q130" s="513"/>
      <c r="R130" s="513"/>
      <c r="S130" s="513"/>
      <c r="T130" s="513"/>
      <c r="U130" s="513"/>
      <c r="V130" s="513"/>
      <c r="W130" s="513"/>
      <c r="X130" s="513"/>
      <c r="Y130" s="513"/>
      <c r="Z130" s="513"/>
    </row>
    <row r="131" spans="1:26">
      <c r="A131" s="513"/>
      <c r="B131" s="513"/>
      <c r="C131" s="513"/>
      <c r="D131" s="513"/>
      <c r="E131" s="513"/>
      <c r="F131" s="513"/>
      <c r="G131" s="513"/>
      <c r="H131" s="513"/>
      <c r="I131" s="513"/>
      <c r="J131" s="513"/>
      <c r="K131" s="513"/>
      <c r="L131" s="513"/>
      <c r="M131" s="513"/>
      <c r="N131" s="513"/>
      <c r="O131" s="513"/>
      <c r="P131" s="513"/>
      <c r="Q131" s="513"/>
      <c r="R131" s="513"/>
      <c r="S131" s="513"/>
      <c r="T131" s="513"/>
      <c r="U131" s="513"/>
      <c r="V131" s="513"/>
      <c r="W131" s="513"/>
      <c r="X131" s="513"/>
      <c r="Y131" s="513"/>
      <c r="Z131" s="513"/>
    </row>
    <row r="132" spans="1:26">
      <c r="A132" s="513"/>
      <c r="B132" s="513"/>
      <c r="C132" s="513"/>
      <c r="D132" s="513"/>
      <c r="E132" s="513"/>
      <c r="F132" s="513"/>
      <c r="G132" s="513"/>
      <c r="H132" s="513"/>
      <c r="I132" s="513"/>
      <c r="J132" s="513"/>
      <c r="K132" s="513"/>
      <c r="L132" s="513"/>
      <c r="M132" s="513"/>
      <c r="N132" s="513"/>
      <c r="O132" s="513"/>
      <c r="P132" s="513"/>
      <c r="Q132" s="513"/>
      <c r="R132" s="513"/>
      <c r="S132" s="513"/>
      <c r="T132" s="513"/>
      <c r="U132" s="513"/>
      <c r="V132" s="513"/>
      <c r="W132" s="513"/>
      <c r="X132" s="513"/>
      <c r="Y132" s="513"/>
      <c r="Z132" s="513"/>
    </row>
    <row r="133" spans="1:26">
      <c r="A133" s="513"/>
      <c r="B133" s="513"/>
      <c r="C133" s="513"/>
      <c r="D133" s="513"/>
      <c r="E133" s="513"/>
      <c r="F133" s="513"/>
      <c r="G133" s="513"/>
      <c r="H133" s="513"/>
      <c r="I133" s="513"/>
      <c r="J133" s="513"/>
      <c r="K133" s="513"/>
      <c r="L133" s="513"/>
      <c r="M133" s="513"/>
      <c r="N133" s="513"/>
      <c r="O133" s="513"/>
      <c r="P133" s="513"/>
      <c r="Q133" s="513"/>
      <c r="R133" s="513"/>
      <c r="S133" s="513"/>
      <c r="T133" s="513"/>
      <c r="U133" s="513"/>
      <c r="V133" s="513"/>
      <c r="W133" s="513"/>
      <c r="X133" s="513"/>
      <c r="Y133" s="513"/>
      <c r="Z133" s="513"/>
    </row>
    <row r="134" spans="1:26">
      <c r="A134" s="513"/>
      <c r="B134" s="513"/>
      <c r="C134" s="513"/>
      <c r="D134" s="513"/>
      <c r="E134" s="513"/>
      <c r="F134" s="513"/>
      <c r="G134" s="513"/>
      <c r="H134" s="513"/>
      <c r="I134" s="513"/>
      <c r="J134" s="513"/>
      <c r="K134" s="513"/>
      <c r="L134" s="513"/>
      <c r="M134" s="513"/>
      <c r="N134" s="513"/>
      <c r="O134" s="513"/>
      <c r="P134" s="513"/>
      <c r="Q134" s="513"/>
      <c r="R134" s="513"/>
      <c r="S134" s="513"/>
      <c r="T134" s="513"/>
      <c r="U134" s="513"/>
      <c r="V134" s="513"/>
      <c r="W134" s="513"/>
      <c r="X134" s="513"/>
      <c r="Y134" s="513"/>
      <c r="Z134" s="513"/>
    </row>
    <row r="135" spans="1:26">
      <c r="A135" s="513"/>
      <c r="B135" s="513"/>
      <c r="C135" s="513"/>
      <c r="D135" s="513"/>
      <c r="E135" s="513"/>
      <c r="F135" s="513"/>
      <c r="G135" s="513"/>
      <c r="H135" s="513"/>
      <c r="I135" s="513"/>
      <c r="J135" s="513"/>
      <c r="K135" s="513"/>
      <c r="L135" s="513"/>
      <c r="M135" s="513"/>
      <c r="N135" s="513"/>
      <c r="O135" s="513"/>
      <c r="P135" s="513"/>
      <c r="Q135" s="513"/>
      <c r="R135" s="513"/>
      <c r="S135" s="513"/>
      <c r="T135" s="513"/>
      <c r="U135" s="513"/>
      <c r="V135" s="513"/>
      <c r="W135" s="513"/>
      <c r="X135" s="513"/>
      <c r="Y135" s="513"/>
      <c r="Z135" s="513"/>
    </row>
    <row r="136" spans="1:26">
      <c r="A136" s="513"/>
      <c r="B136" s="513"/>
      <c r="C136" s="513"/>
      <c r="D136" s="513"/>
      <c r="E136" s="513"/>
      <c r="F136" s="513"/>
      <c r="G136" s="513"/>
      <c r="H136" s="513"/>
      <c r="I136" s="513"/>
      <c r="J136" s="513"/>
      <c r="K136" s="513"/>
      <c r="L136" s="513"/>
      <c r="M136" s="513"/>
      <c r="N136" s="513"/>
      <c r="O136" s="513"/>
      <c r="P136" s="513"/>
      <c r="Q136" s="513"/>
      <c r="R136" s="513"/>
      <c r="S136" s="513"/>
      <c r="T136" s="513"/>
      <c r="U136" s="513"/>
      <c r="V136" s="513"/>
      <c r="W136" s="513"/>
      <c r="X136" s="513"/>
      <c r="Y136" s="513"/>
      <c r="Z136" s="513"/>
    </row>
    <row r="137" spans="1:26">
      <c r="A137" s="513"/>
      <c r="B137" s="513"/>
      <c r="C137" s="513"/>
      <c r="D137" s="513"/>
      <c r="E137" s="513"/>
      <c r="F137" s="513"/>
      <c r="G137" s="513"/>
      <c r="H137" s="513"/>
      <c r="I137" s="513"/>
      <c r="J137" s="513"/>
      <c r="K137" s="513"/>
      <c r="L137" s="513"/>
      <c r="M137" s="513"/>
      <c r="N137" s="513"/>
      <c r="O137" s="513"/>
      <c r="P137" s="513"/>
      <c r="Q137" s="513"/>
      <c r="R137" s="513"/>
      <c r="S137" s="513"/>
      <c r="T137" s="513"/>
      <c r="U137" s="513"/>
      <c r="V137" s="513"/>
      <c r="W137" s="513"/>
      <c r="X137" s="513"/>
      <c r="Y137" s="513"/>
      <c r="Z137" s="513"/>
    </row>
    <row r="138" spans="1:26">
      <c r="A138" s="513"/>
      <c r="B138" s="513"/>
      <c r="C138" s="513"/>
      <c r="D138" s="513"/>
      <c r="E138" s="513"/>
      <c r="F138" s="513"/>
      <c r="G138" s="513"/>
      <c r="H138" s="513"/>
      <c r="I138" s="513"/>
      <c r="J138" s="513"/>
      <c r="K138" s="513"/>
      <c r="L138" s="513"/>
      <c r="M138" s="513"/>
      <c r="N138" s="513"/>
      <c r="O138" s="513"/>
      <c r="P138" s="513"/>
      <c r="Q138" s="513"/>
      <c r="R138" s="513"/>
      <c r="S138" s="513"/>
      <c r="T138" s="513"/>
      <c r="U138" s="513"/>
      <c r="V138" s="513"/>
      <c r="W138" s="513"/>
      <c r="X138" s="513"/>
      <c r="Y138" s="513"/>
      <c r="Z138" s="513"/>
    </row>
    <row r="139" spans="1:26">
      <c r="A139" s="513"/>
      <c r="B139" s="513"/>
      <c r="C139" s="513"/>
      <c r="D139" s="513"/>
      <c r="E139" s="513"/>
      <c r="F139" s="513"/>
      <c r="G139" s="513"/>
      <c r="H139" s="513"/>
      <c r="I139" s="513"/>
      <c r="J139" s="513"/>
      <c r="K139" s="513"/>
      <c r="L139" s="513"/>
      <c r="M139" s="513"/>
      <c r="N139" s="513"/>
      <c r="O139" s="513"/>
      <c r="P139" s="513"/>
      <c r="Q139" s="513"/>
      <c r="R139" s="513"/>
      <c r="S139" s="513"/>
      <c r="T139" s="513"/>
      <c r="U139" s="513"/>
      <c r="V139" s="513"/>
      <c r="W139" s="513"/>
      <c r="X139" s="513"/>
      <c r="Y139" s="513"/>
      <c r="Z139" s="513"/>
    </row>
    <row r="140" spans="1:26">
      <c r="A140" s="513"/>
      <c r="B140" s="513"/>
      <c r="C140" s="513"/>
      <c r="D140" s="513"/>
      <c r="E140" s="513"/>
      <c r="F140" s="513"/>
      <c r="G140" s="513"/>
      <c r="H140" s="513"/>
      <c r="I140" s="513"/>
      <c r="J140" s="513"/>
      <c r="K140" s="513"/>
      <c r="L140" s="513"/>
      <c r="M140" s="513"/>
      <c r="N140" s="513"/>
      <c r="O140" s="513"/>
      <c r="P140" s="513"/>
      <c r="Q140" s="513"/>
      <c r="R140" s="513"/>
      <c r="S140" s="513"/>
      <c r="T140" s="513"/>
      <c r="U140" s="513"/>
      <c r="V140" s="513"/>
      <c r="W140" s="513"/>
      <c r="X140" s="513"/>
      <c r="Y140" s="513"/>
      <c r="Z140" s="513"/>
    </row>
    <row r="141" spans="1:26">
      <c r="A141" s="513"/>
      <c r="B141" s="513"/>
      <c r="C141" s="513"/>
      <c r="D141" s="513"/>
      <c r="E141" s="513"/>
      <c r="F141" s="513"/>
      <c r="G141" s="513"/>
      <c r="H141" s="513"/>
      <c r="I141" s="513"/>
      <c r="J141" s="513"/>
      <c r="K141" s="513"/>
      <c r="L141" s="513"/>
      <c r="M141" s="513"/>
      <c r="N141" s="513"/>
      <c r="O141" s="513"/>
      <c r="P141" s="513"/>
      <c r="Q141" s="513"/>
      <c r="R141" s="513"/>
      <c r="S141" s="513"/>
      <c r="T141" s="513"/>
      <c r="U141" s="513"/>
      <c r="V141" s="513"/>
      <c r="W141" s="513"/>
      <c r="X141" s="513"/>
      <c r="Y141" s="513"/>
      <c r="Z141" s="513"/>
    </row>
    <row r="142" spans="1:26">
      <c r="A142" s="513"/>
      <c r="B142" s="513"/>
      <c r="C142" s="513"/>
      <c r="D142" s="513"/>
      <c r="E142" s="513"/>
      <c r="F142" s="513"/>
      <c r="G142" s="513"/>
      <c r="H142" s="513"/>
      <c r="I142" s="513"/>
      <c r="J142" s="513"/>
      <c r="K142" s="513"/>
      <c r="L142" s="513"/>
      <c r="M142" s="513"/>
      <c r="N142" s="513"/>
      <c r="O142" s="513"/>
      <c r="P142" s="513"/>
      <c r="Q142" s="513"/>
      <c r="R142" s="513"/>
      <c r="S142" s="513"/>
      <c r="T142" s="513"/>
      <c r="U142" s="513"/>
      <c r="V142" s="513"/>
      <c r="W142" s="513"/>
      <c r="X142" s="513"/>
      <c r="Y142" s="513"/>
      <c r="Z142" s="513"/>
    </row>
    <row r="143" spans="1:26">
      <c r="A143" s="513"/>
      <c r="B143" s="513"/>
      <c r="C143" s="513"/>
      <c r="D143" s="513"/>
      <c r="E143" s="513"/>
      <c r="F143" s="513"/>
      <c r="G143" s="513"/>
      <c r="H143" s="513"/>
      <c r="I143" s="513"/>
      <c r="J143" s="513"/>
      <c r="K143" s="513"/>
      <c r="L143" s="513"/>
      <c r="M143" s="513"/>
      <c r="N143" s="513"/>
      <c r="O143" s="513"/>
      <c r="P143" s="513"/>
      <c r="Q143" s="513"/>
      <c r="R143" s="513"/>
      <c r="S143" s="513"/>
      <c r="T143" s="513"/>
      <c r="U143" s="513"/>
      <c r="V143" s="513"/>
      <c r="W143" s="513"/>
      <c r="X143" s="513"/>
      <c r="Y143" s="513"/>
      <c r="Z143" s="513"/>
    </row>
    <row r="144" spans="1:26">
      <c r="A144" s="513"/>
      <c r="B144" s="513"/>
      <c r="C144" s="513"/>
      <c r="D144" s="513"/>
      <c r="E144" s="513"/>
      <c r="F144" s="513"/>
      <c r="G144" s="513"/>
      <c r="H144" s="513"/>
      <c r="I144" s="513"/>
      <c r="J144" s="513"/>
      <c r="K144" s="513"/>
      <c r="L144" s="513"/>
      <c r="M144" s="513"/>
      <c r="N144" s="513"/>
      <c r="O144" s="513"/>
      <c r="P144" s="513"/>
      <c r="Q144" s="513"/>
      <c r="R144" s="513"/>
      <c r="S144" s="513"/>
      <c r="T144" s="513"/>
      <c r="U144" s="513"/>
      <c r="V144" s="513"/>
      <c r="W144" s="513"/>
      <c r="X144" s="513"/>
      <c r="Y144" s="513"/>
      <c r="Z144" s="513"/>
    </row>
    <row r="145" spans="1:26">
      <c r="A145" s="513"/>
      <c r="B145" s="513"/>
      <c r="C145" s="513"/>
      <c r="D145" s="513"/>
      <c r="E145" s="513"/>
      <c r="F145" s="513"/>
      <c r="G145" s="513"/>
      <c r="H145" s="513"/>
      <c r="I145" s="513"/>
      <c r="J145" s="513"/>
      <c r="K145" s="513"/>
      <c r="L145" s="513"/>
      <c r="M145" s="513"/>
      <c r="N145" s="513"/>
      <c r="O145" s="513"/>
      <c r="P145" s="513"/>
      <c r="Q145" s="513"/>
      <c r="R145" s="513"/>
      <c r="S145" s="513"/>
      <c r="T145" s="513"/>
      <c r="U145" s="513"/>
      <c r="V145" s="513"/>
      <c r="W145" s="513"/>
      <c r="X145" s="513"/>
      <c r="Y145" s="513"/>
      <c r="Z145" s="513"/>
    </row>
    <row r="146" spans="1:26">
      <c r="A146" s="513"/>
      <c r="B146" s="513"/>
      <c r="C146" s="513"/>
      <c r="D146" s="513"/>
      <c r="E146" s="513"/>
      <c r="F146" s="513"/>
      <c r="G146" s="513"/>
      <c r="H146" s="513"/>
      <c r="I146" s="513"/>
      <c r="J146" s="513"/>
      <c r="K146" s="513"/>
      <c r="L146" s="513"/>
      <c r="M146" s="513"/>
      <c r="N146" s="513"/>
      <c r="O146" s="513"/>
      <c r="P146" s="513"/>
      <c r="Q146" s="513"/>
      <c r="R146" s="513"/>
      <c r="S146" s="513"/>
      <c r="T146" s="513"/>
      <c r="U146" s="513"/>
      <c r="V146" s="513"/>
      <c r="W146" s="513"/>
      <c r="X146" s="513"/>
      <c r="Y146" s="513"/>
      <c r="Z146" s="513"/>
    </row>
    <row r="147" spans="1:26">
      <c r="A147" s="513"/>
      <c r="B147" s="513"/>
      <c r="C147" s="513"/>
      <c r="D147" s="513"/>
      <c r="E147" s="513"/>
      <c r="F147" s="513"/>
      <c r="G147" s="513"/>
      <c r="H147" s="513"/>
      <c r="I147" s="513"/>
      <c r="J147" s="513"/>
      <c r="K147" s="513"/>
      <c r="L147" s="513"/>
      <c r="M147" s="513"/>
      <c r="N147" s="513"/>
      <c r="O147" s="513"/>
      <c r="P147" s="513"/>
      <c r="Q147" s="513"/>
      <c r="R147" s="513"/>
      <c r="S147" s="513"/>
      <c r="T147" s="513"/>
      <c r="U147" s="513"/>
      <c r="V147" s="513"/>
      <c r="W147" s="513"/>
      <c r="X147" s="513"/>
      <c r="Y147" s="513"/>
      <c r="Z147" s="513"/>
    </row>
    <row r="148" spans="1:26">
      <c r="A148" s="513"/>
      <c r="B148" s="513"/>
      <c r="C148" s="513"/>
      <c r="D148" s="513"/>
      <c r="E148" s="513"/>
      <c r="F148" s="513"/>
      <c r="G148" s="513"/>
      <c r="H148" s="513"/>
      <c r="I148" s="513"/>
      <c r="J148" s="513"/>
      <c r="K148" s="513"/>
      <c r="L148" s="513"/>
      <c r="M148" s="513"/>
      <c r="N148" s="513"/>
      <c r="O148" s="513"/>
      <c r="P148" s="513"/>
      <c r="Q148" s="513"/>
      <c r="R148" s="513"/>
      <c r="S148" s="513"/>
      <c r="T148" s="513"/>
      <c r="U148" s="513"/>
      <c r="V148" s="513"/>
      <c r="W148" s="513"/>
      <c r="X148" s="513"/>
      <c r="Y148" s="513"/>
      <c r="Z148" s="513"/>
    </row>
    <row r="149" spans="1:26">
      <c r="A149" s="513"/>
      <c r="B149" s="513"/>
      <c r="C149" s="513"/>
      <c r="D149" s="513"/>
      <c r="E149" s="513"/>
      <c r="F149" s="513"/>
      <c r="G149" s="513"/>
      <c r="H149" s="513"/>
      <c r="I149" s="513"/>
      <c r="J149" s="513"/>
      <c r="K149" s="513"/>
      <c r="L149" s="513"/>
      <c r="M149" s="513"/>
      <c r="N149" s="513"/>
      <c r="O149" s="513"/>
      <c r="P149" s="513"/>
      <c r="Q149" s="513"/>
      <c r="R149" s="513"/>
      <c r="S149" s="513"/>
      <c r="T149" s="513"/>
      <c r="U149" s="513"/>
      <c r="V149" s="513"/>
      <c r="W149" s="513"/>
      <c r="X149" s="513"/>
      <c r="Y149" s="513"/>
      <c r="Z149" s="513"/>
    </row>
    <row r="150" spans="1:26">
      <c r="A150" s="513"/>
      <c r="B150" s="513"/>
      <c r="C150" s="513"/>
      <c r="D150" s="513"/>
      <c r="E150" s="513"/>
      <c r="F150" s="513"/>
      <c r="G150" s="513"/>
      <c r="H150" s="513"/>
      <c r="I150" s="513"/>
      <c r="J150" s="513"/>
      <c r="K150" s="513"/>
      <c r="L150" s="513"/>
      <c r="M150" s="513"/>
      <c r="N150" s="513"/>
      <c r="O150" s="513"/>
      <c r="P150" s="513"/>
      <c r="Q150" s="513"/>
      <c r="R150" s="513"/>
      <c r="S150" s="513"/>
      <c r="T150" s="513"/>
      <c r="U150" s="513"/>
      <c r="V150" s="513"/>
      <c r="W150" s="513"/>
      <c r="X150" s="513"/>
      <c r="Y150" s="513"/>
      <c r="Z150" s="513"/>
    </row>
    <row r="151" spans="1:26">
      <c r="A151" s="513"/>
      <c r="B151" s="513"/>
      <c r="C151" s="513"/>
      <c r="D151" s="513"/>
      <c r="E151" s="513"/>
      <c r="F151" s="513"/>
      <c r="G151" s="513"/>
      <c r="H151" s="513"/>
      <c r="I151" s="513"/>
      <c r="J151" s="513"/>
      <c r="K151" s="513"/>
      <c r="L151" s="513"/>
      <c r="M151" s="513"/>
      <c r="N151" s="513"/>
      <c r="O151" s="513"/>
      <c r="P151" s="513"/>
      <c r="Q151" s="513"/>
      <c r="R151" s="513"/>
      <c r="S151" s="513"/>
      <c r="T151" s="513"/>
      <c r="U151" s="513"/>
      <c r="V151" s="513"/>
      <c r="W151" s="513"/>
      <c r="X151" s="513"/>
      <c r="Y151" s="513"/>
      <c r="Z151" s="513"/>
    </row>
    <row r="152" spans="1:26">
      <c r="A152" s="513"/>
      <c r="B152" s="513"/>
      <c r="C152" s="513"/>
      <c r="D152" s="513"/>
      <c r="E152" s="513"/>
      <c r="F152" s="513"/>
      <c r="G152" s="513"/>
      <c r="H152" s="513"/>
      <c r="I152" s="513"/>
      <c r="J152" s="513"/>
      <c r="K152" s="513"/>
      <c r="L152" s="513"/>
      <c r="M152" s="513"/>
      <c r="N152" s="513"/>
      <c r="O152" s="513"/>
      <c r="P152" s="513"/>
      <c r="Q152" s="513"/>
      <c r="R152" s="513"/>
      <c r="S152" s="513"/>
      <c r="T152" s="513"/>
      <c r="U152" s="513"/>
      <c r="V152" s="513"/>
      <c r="W152" s="513"/>
      <c r="X152" s="513"/>
      <c r="Y152" s="513"/>
      <c r="Z152" s="513"/>
    </row>
    <row r="153" spans="1:26">
      <c r="A153" s="513"/>
      <c r="B153" s="513"/>
      <c r="C153" s="513"/>
      <c r="D153" s="513"/>
      <c r="E153" s="513"/>
      <c r="F153" s="513"/>
      <c r="G153" s="513"/>
      <c r="H153" s="513"/>
      <c r="I153" s="513"/>
      <c r="J153" s="513"/>
      <c r="K153" s="513"/>
      <c r="L153" s="513"/>
      <c r="M153" s="513"/>
      <c r="N153" s="513"/>
      <c r="O153" s="513"/>
      <c r="P153" s="513"/>
      <c r="Q153" s="513"/>
      <c r="R153" s="513"/>
      <c r="S153" s="513"/>
      <c r="T153" s="513"/>
      <c r="U153" s="513"/>
      <c r="V153" s="513"/>
      <c r="W153" s="513"/>
      <c r="X153" s="513"/>
      <c r="Y153" s="513"/>
      <c r="Z153" s="513"/>
    </row>
    <row r="154" spans="1:26">
      <c r="A154" s="513"/>
      <c r="B154" s="513"/>
      <c r="C154" s="513"/>
      <c r="D154" s="513"/>
      <c r="E154" s="513"/>
      <c r="F154" s="513"/>
      <c r="G154" s="513"/>
      <c r="H154" s="513"/>
      <c r="I154" s="513"/>
      <c r="J154" s="513"/>
      <c r="K154" s="513"/>
      <c r="L154" s="513"/>
      <c r="M154" s="513"/>
      <c r="N154" s="513"/>
      <c r="O154" s="513"/>
      <c r="P154" s="513"/>
      <c r="Q154" s="513"/>
      <c r="R154" s="513"/>
      <c r="S154" s="513"/>
      <c r="T154" s="513"/>
      <c r="U154" s="513"/>
      <c r="V154" s="513"/>
      <c r="W154" s="513"/>
      <c r="X154" s="513"/>
      <c r="Y154" s="513"/>
      <c r="Z154" s="513"/>
    </row>
    <row r="155" spans="1:26">
      <c r="A155" s="513"/>
      <c r="B155" s="513"/>
      <c r="C155" s="513"/>
      <c r="D155" s="513"/>
      <c r="E155" s="513"/>
      <c r="F155" s="513"/>
      <c r="G155" s="513"/>
      <c r="H155" s="513"/>
      <c r="I155" s="513"/>
      <c r="J155" s="513"/>
      <c r="K155" s="513"/>
      <c r="L155" s="513"/>
      <c r="M155" s="513"/>
      <c r="N155" s="513"/>
      <c r="O155" s="513"/>
      <c r="P155" s="513"/>
      <c r="Q155" s="513"/>
      <c r="R155" s="513"/>
      <c r="S155" s="513"/>
      <c r="T155" s="513"/>
      <c r="U155" s="513"/>
      <c r="V155" s="513"/>
      <c r="W155" s="513"/>
      <c r="X155" s="513"/>
      <c r="Y155" s="513"/>
      <c r="Z155" s="513"/>
    </row>
    <row r="156" spans="1:26">
      <c r="A156" s="513"/>
      <c r="B156" s="513"/>
      <c r="C156" s="513"/>
      <c r="D156" s="513"/>
      <c r="E156" s="513"/>
      <c r="F156" s="513"/>
      <c r="G156" s="513"/>
      <c r="H156" s="513"/>
      <c r="I156" s="513"/>
      <c r="J156" s="513"/>
      <c r="K156" s="513"/>
      <c r="L156" s="513"/>
      <c r="M156" s="513"/>
      <c r="N156" s="513"/>
      <c r="O156" s="513"/>
      <c r="P156" s="513"/>
      <c r="Q156" s="513"/>
      <c r="R156" s="513"/>
      <c r="S156" s="513"/>
      <c r="T156" s="513"/>
      <c r="U156" s="513"/>
      <c r="V156" s="513"/>
      <c r="W156" s="513"/>
      <c r="X156" s="513"/>
      <c r="Y156" s="513"/>
      <c r="Z156" s="513"/>
    </row>
    <row r="157" spans="1:26">
      <c r="A157" s="513"/>
      <c r="B157" s="513"/>
      <c r="C157" s="513"/>
      <c r="D157" s="513"/>
      <c r="E157" s="513"/>
      <c r="F157" s="513"/>
      <c r="G157" s="513"/>
      <c r="H157" s="513"/>
      <c r="I157" s="513"/>
      <c r="J157" s="513"/>
      <c r="K157" s="513"/>
      <c r="L157" s="513"/>
      <c r="M157" s="513"/>
      <c r="N157" s="513"/>
      <c r="O157" s="513"/>
      <c r="P157" s="513"/>
      <c r="Q157" s="513"/>
      <c r="R157" s="513"/>
      <c r="S157" s="513"/>
      <c r="T157" s="513"/>
      <c r="U157" s="513"/>
      <c r="V157" s="513"/>
      <c r="W157" s="513"/>
      <c r="X157" s="513"/>
      <c r="Y157" s="513"/>
      <c r="Z157" s="513"/>
    </row>
    <row r="158" spans="1:26">
      <c r="A158" s="513"/>
      <c r="B158" s="513"/>
      <c r="C158" s="513"/>
      <c r="D158" s="513"/>
      <c r="E158" s="513"/>
      <c r="F158" s="513"/>
      <c r="G158" s="513"/>
      <c r="H158" s="513"/>
      <c r="I158" s="513"/>
      <c r="J158" s="513"/>
      <c r="K158" s="513"/>
      <c r="L158" s="513"/>
      <c r="M158" s="513"/>
      <c r="N158" s="513"/>
      <c r="O158" s="513"/>
      <c r="P158" s="513"/>
      <c r="Q158" s="513"/>
      <c r="R158" s="513"/>
      <c r="S158" s="513"/>
      <c r="T158" s="513"/>
      <c r="U158" s="513"/>
      <c r="V158" s="513"/>
      <c r="W158" s="513"/>
      <c r="X158" s="513"/>
      <c r="Y158" s="513"/>
      <c r="Z158" s="513"/>
    </row>
    <row r="159" spans="1:26">
      <c r="A159" s="513"/>
      <c r="B159" s="513"/>
      <c r="C159" s="513"/>
      <c r="D159" s="513"/>
      <c r="E159" s="513"/>
      <c r="F159" s="513"/>
      <c r="G159" s="513"/>
      <c r="H159" s="513"/>
      <c r="I159" s="513"/>
      <c r="J159" s="513"/>
      <c r="K159" s="513"/>
      <c r="L159" s="513"/>
      <c r="M159" s="513"/>
      <c r="N159" s="513"/>
      <c r="O159" s="513"/>
      <c r="P159" s="513"/>
      <c r="Q159" s="513"/>
      <c r="R159" s="513"/>
      <c r="S159" s="513"/>
      <c r="T159" s="513"/>
      <c r="U159" s="513"/>
      <c r="V159" s="513"/>
      <c r="W159" s="513"/>
      <c r="X159" s="513"/>
      <c r="Y159" s="513"/>
      <c r="Z159" s="513"/>
    </row>
    <row r="160" spans="1:26">
      <c r="A160" s="513"/>
      <c r="B160" s="513"/>
      <c r="C160" s="513"/>
      <c r="D160" s="513"/>
      <c r="E160" s="513"/>
      <c r="F160" s="513"/>
      <c r="G160" s="513"/>
      <c r="H160" s="513"/>
      <c r="I160" s="513"/>
      <c r="J160" s="513"/>
      <c r="K160" s="513"/>
      <c r="L160" s="513"/>
      <c r="M160" s="513"/>
      <c r="N160" s="513"/>
      <c r="O160" s="513"/>
      <c r="P160" s="513"/>
      <c r="Q160" s="513"/>
      <c r="R160" s="513"/>
      <c r="S160" s="513"/>
      <c r="T160" s="513"/>
      <c r="U160" s="513"/>
      <c r="V160" s="513"/>
      <c r="W160" s="513"/>
      <c r="X160" s="513"/>
      <c r="Y160" s="513"/>
      <c r="Z160" s="513"/>
    </row>
    <row r="161" spans="1:26">
      <c r="A161" s="513"/>
      <c r="B161" s="513"/>
      <c r="C161" s="513"/>
      <c r="D161" s="513"/>
      <c r="E161" s="513"/>
      <c r="F161" s="513"/>
      <c r="G161" s="513"/>
      <c r="H161" s="513"/>
      <c r="I161" s="513"/>
      <c r="J161" s="513"/>
      <c r="K161" s="513"/>
      <c r="L161" s="513"/>
      <c r="M161" s="513"/>
      <c r="N161" s="513"/>
      <c r="O161" s="513"/>
      <c r="P161" s="513"/>
      <c r="Q161" s="513"/>
      <c r="R161" s="513"/>
      <c r="S161" s="513"/>
      <c r="T161" s="513"/>
      <c r="U161" s="513"/>
      <c r="V161" s="513"/>
      <c r="W161" s="513"/>
      <c r="X161" s="513"/>
      <c r="Y161" s="513"/>
      <c r="Z161" s="513"/>
    </row>
    <row r="162" spans="1:26">
      <c r="A162" s="513"/>
      <c r="B162" s="513"/>
      <c r="C162" s="513"/>
      <c r="D162" s="513"/>
      <c r="E162" s="513"/>
      <c r="F162" s="513"/>
      <c r="G162" s="513"/>
      <c r="H162" s="513"/>
      <c r="I162" s="513"/>
      <c r="J162" s="513"/>
      <c r="K162" s="513"/>
      <c r="L162" s="513"/>
      <c r="M162" s="513"/>
      <c r="N162" s="513"/>
      <c r="O162" s="513"/>
      <c r="P162" s="513"/>
      <c r="Q162" s="513"/>
      <c r="R162" s="513"/>
      <c r="S162" s="513"/>
      <c r="T162" s="513"/>
      <c r="U162" s="513"/>
      <c r="V162" s="513"/>
      <c r="W162" s="513"/>
      <c r="X162" s="513"/>
      <c r="Y162" s="513"/>
      <c r="Z162" s="513"/>
    </row>
    <row r="163" spans="1:26">
      <c r="A163" s="513"/>
      <c r="B163" s="513"/>
      <c r="C163" s="513"/>
      <c r="D163" s="513"/>
      <c r="E163" s="513"/>
      <c r="F163" s="513"/>
      <c r="G163" s="513"/>
      <c r="H163" s="513"/>
      <c r="I163" s="513"/>
      <c r="J163" s="513"/>
      <c r="K163" s="513"/>
      <c r="L163" s="513"/>
      <c r="M163" s="513"/>
      <c r="N163" s="513"/>
      <c r="O163" s="513"/>
      <c r="P163" s="513"/>
      <c r="Q163" s="513"/>
      <c r="R163" s="513"/>
      <c r="S163" s="513"/>
      <c r="T163" s="513"/>
      <c r="U163" s="513"/>
      <c r="V163" s="513"/>
      <c r="W163" s="513"/>
      <c r="X163" s="513"/>
      <c r="Y163" s="513"/>
      <c r="Z163" s="513"/>
    </row>
    <row r="164" spans="1:26">
      <c r="A164" s="513"/>
      <c r="B164" s="513"/>
      <c r="C164" s="513"/>
      <c r="D164" s="513"/>
      <c r="E164" s="513"/>
      <c r="F164" s="513"/>
      <c r="G164" s="513"/>
      <c r="H164" s="513"/>
      <c r="I164" s="513"/>
      <c r="J164" s="513"/>
      <c r="K164" s="513"/>
      <c r="L164" s="513"/>
      <c r="M164" s="513"/>
      <c r="N164" s="513"/>
      <c r="O164" s="513"/>
      <c r="P164" s="513"/>
      <c r="Q164" s="513"/>
      <c r="R164" s="513"/>
      <c r="S164" s="513"/>
      <c r="T164" s="513"/>
      <c r="U164" s="513"/>
      <c r="V164" s="513"/>
      <c r="W164" s="513"/>
      <c r="X164" s="513"/>
      <c r="Y164" s="513"/>
      <c r="Z164" s="513"/>
    </row>
    <row r="165" spans="1:26">
      <c r="A165" s="513"/>
      <c r="B165" s="513"/>
      <c r="C165" s="513"/>
      <c r="D165" s="513"/>
      <c r="E165" s="513"/>
      <c r="F165" s="513"/>
      <c r="G165" s="513"/>
      <c r="H165" s="513"/>
      <c r="I165" s="513"/>
      <c r="J165" s="513"/>
      <c r="K165" s="513"/>
      <c r="L165" s="513"/>
      <c r="M165" s="513"/>
      <c r="N165" s="513"/>
      <c r="O165" s="513"/>
      <c r="P165" s="513"/>
      <c r="Q165" s="513"/>
      <c r="R165" s="513"/>
      <c r="S165" s="513"/>
      <c r="T165" s="513"/>
      <c r="U165" s="513"/>
      <c r="V165" s="513"/>
      <c r="W165" s="513"/>
      <c r="X165" s="513"/>
      <c r="Y165" s="513"/>
      <c r="Z165" s="513"/>
    </row>
    <row r="166" spans="1:26">
      <c r="A166" s="513"/>
      <c r="B166" s="513"/>
      <c r="C166" s="513"/>
      <c r="D166" s="513"/>
      <c r="E166" s="513"/>
      <c r="F166" s="513"/>
      <c r="G166" s="513"/>
      <c r="H166" s="513"/>
      <c r="I166" s="513"/>
      <c r="J166" s="513"/>
      <c r="K166" s="513"/>
      <c r="L166" s="513"/>
      <c r="M166" s="513"/>
      <c r="N166" s="513"/>
      <c r="O166" s="513"/>
      <c r="P166" s="513"/>
      <c r="Q166" s="513"/>
      <c r="R166" s="513"/>
      <c r="S166" s="513"/>
      <c r="T166" s="513"/>
      <c r="U166" s="513"/>
      <c r="V166" s="513"/>
      <c r="W166" s="513"/>
      <c r="X166" s="513"/>
      <c r="Y166" s="513"/>
      <c r="Z166" s="513"/>
    </row>
    <row r="167" spans="1:26">
      <c r="A167" s="513"/>
      <c r="B167" s="513"/>
      <c r="C167" s="513"/>
      <c r="D167" s="513"/>
      <c r="E167" s="513"/>
      <c r="F167" s="513"/>
      <c r="G167" s="513"/>
      <c r="H167" s="513"/>
      <c r="I167" s="513"/>
      <c r="J167" s="513"/>
      <c r="K167" s="513"/>
      <c r="L167" s="513"/>
      <c r="M167" s="513"/>
      <c r="N167" s="513"/>
      <c r="O167" s="513"/>
      <c r="P167" s="513"/>
      <c r="Q167" s="513"/>
      <c r="R167" s="513"/>
      <c r="S167" s="513"/>
      <c r="T167" s="513"/>
      <c r="U167" s="513"/>
      <c r="V167" s="513"/>
      <c r="W167" s="513"/>
      <c r="X167" s="513"/>
      <c r="Y167" s="513"/>
      <c r="Z167" s="513"/>
    </row>
    <row r="168" spans="1:26">
      <c r="A168" s="513"/>
      <c r="B168" s="513"/>
      <c r="C168" s="513"/>
      <c r="D168" s="513"/>
      <c r="E168" s="513"/>
      <c r="F168" s="513"/>
      <c r="G168" s="513"/>
      <c r="H168" s="513"/>
      <c r="I168" s="513"/>
      <c r="J168" s="513"/>
      <c r="K168" s="513"/>
      <c r="L168" s="513"/>
      <c r="M168" s="513"/>
      <c r="N168" s="513"/>
      <c r="O168" s="513"/>
      <c r="P168" s="513"/>
      <c r="Q168" s="513"/>
      <c r="R168" s="513"/>
      <c r="S168" s="513"/>
      <c r="T168" s="513"/>
      <c r="U168" s="513"/>
      <c r="V168" s="513"/>
      <c r="W168" s="513"/>
      <c r="X168" s="513"/>
      <c r="Y168" s="513"/>
      <c r="Z168" s="513"/>
    </row>
    <row r="169" spans="1:26">
      <c r="A169" s="513"/>
      <c r="B169" s="513"/>
      <c r="C169" s="513"/>
      <c r="D169" s="513"/>
      <c r="E169" s="513"/>
      <c r="F169" s="513"/>
      <c r="G169" s="513"/>
      <c r="H169" s="513"/>
      <c r="I169" s="513"/>
      <c r="J169" s="513"/>
      <c r="K169" s="513"/>
      <c r="L169" s="513"/>
      <c r="M169" s="513"/>
      <c r="N169" s="513"/>
      <c r="O169" s="513"/>
      <c r="P169" s="513"/>
      <c r="Q169" s="513"/>
      <c r="R169" s="513"/>
      <c r="S169" s="513"/>
      <c r="T169" s="513"/>
      <c r="U169" s="513"/>
      <c r="V169" s="513"/>
      <c r="W169" s="513"/>
      <c r="X169" s="513"/>
      <c r="Y169" s="513"/>
      <c r="Z169" s="513"/>
    </row>
    <row r="170" spans="1:26">
      <c r="A170" s="513"/>
      <c r="B170" s="513"/>
      <c r="C170" s="513"/>
      <c r="D170" s="513"/>
      <c r="E170" s="513"/>
      <c r="F170" s="513"/>
      <c r="G170" s="513"/>
      <c r="H170" s="513"/>
      <c r="I170" s="513"/>
      <c r="J170" s="513"/>
      <c r="K170" s="513"/>
      <c r="L170" s="513"/>
      <c r="M170" s="513"/>
      <c r="N170" s="513"/>
      <c r="O170" s="513"/>
      <c r="P170" s="513"/>
      <c r="Q170" s="513"/>
      <c r="R170" s="513"/>
      <c r="S170" s="513"/>
      <c r="T170" s="513"/>
      <c r="U170" s="513"/>
      <c r="V170" s="513"/>
      <c r="W170" s="513"/>
      <c r="X170" s="513"/>
      <c r="Y170" s="513"/>
      <c r="Z170" s="513"/>
    </row>
    <row r="171" spans="1:26">
      <c r="A171" s="513"/>
      <c r="B171" s="513"/>
      <c r="C171" s="513"/>
      <c r="D171" s="513"/>
      <c r="E171" s="513"/>
      <c r="F171" s="513"/>
      <c r="G171" s="513"/>
      <c r="H171" s="513"/>
      <c r="I171" s="513"/>
      <c r="J171" s="513"/>
      <c r="K171" s="513"/>
      <c r="L171" s="513"/>
      <c r="M171" s="513"/>
      <c r="N171" s="513"/>
      <c r="O171" s="513"/>
      <c r="P171" s="513"/>
      <c r="Q171" s="513"/>
      <c r="R171" s="513"/>
      <c r="S171" s="513"/>
      <c r="T171" s="513"/>
      <c r="U171" s="513"/>
      <c r="V171" s="513"/>
      <c r="W171" s="513"/>
      <c r="X171" s="513"/>
      <c r="Y171" s="513"/>
      <c r="Z171" s="513"/>
    </row>
    <row r="172" spans="1:26">
      <c r="A172" s="513"/>
      <c r="B172" s="513"/>
      <c r="C172" s="513"/>
      <c r="D172" s="513"/>
      <c r="E172" s="513"/>
      <c r="F172" s="513"/>
      <c r="G172" s="513"/>
      <c r="H172" s="513"/>
      <c r="I172" s="513"/>
      <c r="J172" s="513"/>
      <c r="K172" s="513"/>
      <c r="L172" s="513"/>
      <c r="M172" s="513"/>
      <c r="N172" s="513"/>
      <c r="O172" s="513"/>
      <c r="P172" s="513"/>
      <c r="Q172" s="513"/>
      <c r="R172" s="513"/>
      <c r="S172" s="513"/>
      <c r="T172" s="513"/>
      <c r="U172" s="513"/>
      <c r="V172" s="513"/>
      <c r="W172" s="513"/>
      <c r="X172" s="513"/>
      <c r="Y172" s="513"/>
      <c r="Z172" s="513"/>
    </row>
    <row r="173" spans="1:26">
      <c r="A173" s="513"/>
      <c r="B173" s="513"/>
      <c r="C173" s="513"/>
      <c r="D173" s="513"/>
      <c r="E173" s="513"/>
      <c r="F173" s="513"/>
      <c r="G173" s="513"/>
      <c r="H173" s="513"/>
      <c r="I173" s="513"/>
      <c r="J173" s="513"/>
      <c r="K173" s="513"/>
      <c r="L173" s="513"/>
      <c r="M173" s="513"/>
      <c r="N173" s="513"/>
      <c r="O173" s="513"/>
      <c r="P173" s="513"/>
      <c r="Q173" s="513"/>
      <c r="R173" s="513"/>
      <c r="S173" s="513"/>
      <c r="T173" s="513"/>
      <c r="U173" s="513"/>
      <c r="V173" s="513"/>
      <c r="W173" s="513"/>
      <c r="X173" s="513"/>
      <c r="Y173" s="513"/>
      <c r="Z173" s="513"/>
    </row>
    <row r="174" spans="1:26">
      <c r="A174" s="513"/>
      <c r="B174" s="513"/>
      <c r="C174" s="513"/>
      <c r="D174" s="513"/>
      <c r="E174" s="513"/>
      <c r="F174" s="513"/>
      <c r="G174" s="513"/>
      <c r="H174" s="513"/>
      <c r="I174" s="513"/>
      <c r="J174" s="513"/>
      <c r="K174" s="513"/>
      <c r="L174" s="513"/>
      <c r="M174" s="513"/>
      <c r="N174" s="513"/>
      <c r="O174" s="513"/>
      <c r="P174" s="513"/>
      <c r="Q174" s="513"/>
      <c r="R174" s="513"/>
      <c r="S174" s="513"/>
      <c r="T174" s="513"/>
      <c r="U174" s="513"/>
      <c r="V174" s="513"/>
      <c r="W174" s="513"/>
      <c r="X174" s="513"/>
      <c r="Y174" s="513"/>
      <c r="Z174" s="513"/>
    </row>
    <row r="175" spans="1:26">
      <c r="A175" s="513"/>
      <c r="B175" s="513"/>
      <c r="C175" s="513"/>
      <c r="D175" s="513"/>
      <c r="E175" s="513"/>
      <c r="F175" s="513"/>
      <c r="G175" s="513"/>
      <c r="H175" s="513"/>
      <c r="I175" s="513"/>
      <c r="J175" s="513"/>
      <c r="K175" s="513"/>
      <c r="L175" s="513"/>
      <c r="M175" s="513"/>
      <c r="N175" s="513"/>
      <c r="O175" s="513"/>
      <c r="P175" s="513"/>
      <c r="Q175" s="513"/>
      <c r="R175" s="513"/>
      <c r="S175" s="513"/>
      <c r="T175" s="513"/>
      <c r="U175" s="513"/>
      <c r="V175" s="513"/>
      <c r="W175" s="513"/>
      <c r="X175" s="513"/>
      <c r="Y175" s="513"/>
      <c r="Z175" s="513"/>
    </row>
    <row r="176" spans="1:26">
      <c r="A176" s="513"/>
      <c r="B176" s="513"/>
      <c r="C176" s="513"/>
      <c r="D176" s="513"/>
      <c r="E176" s="513"/>
      <c r="F176" s="513"/>
      <c r="G176" s="513"/>
      <c r="H176" s="513"/>
      <c r="I176" s="513"/>
      <c r="J176" s="513"/>
      <c r="K176" s="513"/>
      <c r="L176" s="513"/>
      <c r="M176" s="513"/>
      <c r="N176" s="513"/>
      <c r="O176" s="513"/>
      <c r="P176" s="513"/>
      <c r="Q176" s="513"/>
      <c r="R176" s="513"/>
      <c r="S176" s="513"/>
      <c r="T176" s="513"/>
      <c r="U176" s="513"/>
      <c r="V176" s="513"/>
      <c r="W176" s="513"/>
      <c r="X176" s="513"/>
      <c r="Y176" s="513"/>
      <c r="Z176" s="513"/>
    </row>
    <row r="177" spans="1:26">
      <c r="A177" s="513"/>
      <c r="B177" s="513"/>
      <c r="C177" s="513"/>
      <c r="D177" s="513"/>
      <c r="E177" s="513"/>
      <c r="F177" s="513"/>
      <c r="G177" s="513"/>
      <c r="H177" s="513"/>
      <c r="I177" s="513"/>
      <c r="J177" s="513"/>
      <c r="K177" s="513"/>
      <c r="L177" s="513"/>
      <c r="M177" s="513"/>
      <c r="N177" s="513"/>
      <c r="O177" s="513"/>
      <c r="P177" s="513"/>
      <c r="Q177" s="513"/>
      <c r="R177" s="513"/>
      <c r="S177" s="513"/>
      <c r="T177" s="513"/>
      <c r="U177" s="513"/>
      <c r="V177" s="513"/>
      <c r="W177" s="513"/>
      <c r="X177" s="513"/>
      <c r="Y177" s="513"/>
      <c r="Z177" s="513"/>
    </row>
    <row r="178" spans="1:26">
      <c r="A178" s="513"/>
      <c r="B178" s="513"/>
      <c r="C178" s="513"/>
      <c r="D178" s="513"/>
      <c r="E178" s="513"/>
      <c r="F178" s="513"/>
      <c r="G178" s="513"/>
      <c r="H178" s="513"/>
      <c r="I178" s="513"/>
      <c r="J178" s="513"/>
      <c r="K178" s="513"/>
      <c r="L178" s="513"/>
      <c r="M178" s="513"/>
      <c r="N178" s="513"/>
      <c r="O178" s="513"/>
      <c r="P178" s="513"/>
      <c r="Q178" s="513"/>
      <c r="R178" s="513"/>
      <c r="S178" s="513"/>
      <c r="T178" s="513"/>
      <c r="U178" s="513"/>
      <c r="V178" s="513"/>
      <c r="W178" s="513"/>
      <c r="X178" s="513"/>
      <c r="Y178" s="513"/>
      <c r="Z178" s="513"/>
    </row>
    <row r="179" spans="1:26">
      <c r="A179" s="513"/>
      <c r="B179" s="513"/>
      <c r="C179" s="513"/>
      <c r="D179" s="513"/>
      <c r="E179" s="513"/>
      <c r="F179" s="513"/>
      <c r="G179" s="513"/>
      <c r="H179" s="513"/>
      <c r="I179" s="513"/>
      <c r="J179" s="513"/>
      <c r="K179" s="513"/>
      <c r="L179" s="513"/>
      <c r="M179" s="513"/>
      <c r="N179" s="513"/>
      <c r="O179" s="513"/>
      <c r="P179" s="513"/>
      <c r="Q179" s="513"/>
      <c r="R179" s="513"/>
      <c r="S179" s="513"/>
      <c r="T179" s="513"/>
      <c r="U179" s="513"/>
      <c r="V179" s="513"/>
      <c r="W179" s="513"/>
      <c r="X179" s="513"/>
      <c r="Y179" s="513"/>
      <c r="Z179" s="513"/>
    </row>
    <row r="180" spans="1:26">
      <c r="A180" s="513"/>
      <c r="B180" s="513"/>
      <c r="C180" s="513"/>
      <c r="D180" s="513"/>
      <c r="E180" s="513"/>
      <c r="F180" s="513"/>
      <c r="G180" s="513"/>
      <c r="H180" s="513"/>
      <c r="I180" s="513"/>
      <c r="J180" s="513"/>
      <c r="K180" s="513"/>
      <c r="L180" s="513"/>
      <c r="M180" s="513"/>
      <c r="N180" s="513"/>
      <c r="O180" s="513"/>
      <c r="P180" s="513"/>
      <c r="Q180" s="513"/>
      <c r="R180" s="513"/>
      <c r="S180" s="513"/>
      <c r="T180" s="513"/>
      <c r="U180" s="513"/>
      <c r="V180" s="513"/>
      <c r="W180" s="513"/>
      <c r="X180" s="513"/>
      <c r="Y180" s="513"/>
      <c r="Z180" s="513"/>
    </row>
    <row r="181" spans="1:26">
      <c r="A181" s="513"/>
      <c r="B181" s="513"/>
      <c r="C181" s="513"/>
      <c r="D181" s="513"/>
      <c r="E181" s="513"/>
      <c r="F181" s="513"/>
      <c r="G181" s="513"/>
      <c r="H181" s="513"/>
      <c r="I181" s="513"/>
      <c r="J181" s="513"/>
      <c r="K181" s="513"/>
      <c r="L181" s="513"/>
      <c r="M181" s="513"/>
      <c r="N181" s="513"/>
      <c r="O181" s="513"/>
      <c r="P181" s="513"/>
      <c r="Q181" s="513"/>
      <c r="R181" s="513"/>
      <c r="S181" s="513"/>
      <c r="T181" s="513"/>
      <c r="U181" s="513"/>
      <c r="V181" s="513"/>
      <c r="W181" s="513"/>
      <c r="X181" s="513"/>
      <c r="Y181" s="513"/>
      <c r="Z181" s="513"/>
    </row>
    <row r="182" spans="1:26">
      <c r="A182" s="513"/>
      <c r="B182" s="513"/>
      <c r="C182" s="513"/>
      <c r="D182" s="513"/>
      <c r="E182" s="513"/>
      <c r="F182" s="513"/>
      <c r="G182" s="513"/>
      <c r="H182" s="513"/>
      <c r="I182" s="513"/>
      <c r="J182" s="513"/>
      <c r="K182" s="513"/>
      <c r="L182" s="513"/>
      <c r="M182" s="513"/>
      <c r="N182" s="513"/>
      <c r="O182" s="513"/>
      <c r="P182" s="513"/>
      <c r="Q182" s="513"/>
      <c r="R182" s="513"/>
      <c r="S182" s="513"/>
      <c r="T182" s="513"/>
      <c r="U182" s="513"/>
      <c r="V182" s="513"/>
      <c r="W182" s="513"/>
      <c r="X182" s="513"/>
      <c r="Y182" s="513"/>
      <c r="Z182" s="513"/>
    </row>
    <row r="183" spans="1:26">
      <c r="A183" s="513"/>
      <c r="B183" s="513"/>
      <c r="C183" s="513"/>
      <c r="D183" s="513"/>
      <c r="E183" s="513"/>
      <c r="F183" s="513"/>
      <c r="G183" s="513"/>
      <c r="H183" s="513"/>
      <c r="I183" s="513"/>
      <c r="J183" s="513"/>
      <c r="K183" s="513"/>
      <c r="L183" s="513"/>
      <c r="M183" s="513"/>
      <c r="N183" s="513"/>
      <c r="O183" s="513"/>
      <c r="P183" s="513"/>
      <c r="Q183" s="513"/>
      <c r="R183" s="513"/>
      <c r="S183" s="513"/>
      <c r="T183" s="513"/>
      <c r="U183" s="513"/>
      <c r="V183" s="513"/>
      <c r="W183" s="513"/>
      <c r="X183" s="513"/>
      <c r="Y183" s="513"/>
      <c r="Z183" s="513"/>
    </row>
    <row r="184" spans="1:26">
      <c r="A184" s="513"/>
      <c r="B184" s="513"/>
      <c r="C184" s="513"/>
      <c r="D184" s="513"/>
      <c r="E184" s="513"/>
      <c r="F184" s="513"/>
      <c r="G184" s="513"/>
      <c r="H184" s="513"/>
      <c r="I184" s="513"/>
      <c r="J184" s="513"/>
      <c r="K184" s="513"/>
      <c r="L184" s="513"/>
      <c r="M184" s="513"/>
      <c r="N184" s="513"/>
      <c r="O184" s="513"/>
      <c r="P184" s="513"/>
      <c r="Q184" s="513"/>
      <c r="R184" s="513"/>
      <c r="S184" s="513"/>
      <c r="T184" s="513"/>
      <c r="U184" s="513"/>
      <c r="V184" s="513"/>
      <c r="W184" s="513"/>
      <c r="X184" s="513"/>
      <c r="Y184" s="513"/>
      <c r="Z184" s="513"/>
    </row>
    <row r="185" spans="1:26">
      <c r="A185" s="513"/>
      <c r="B185" s="513"/>
      <c r="C185" s="513"/>
      <c r="D185" s="513"/>
      <c r="E185" s="513"/>
      <c r="F185" s="513"/>
      <c r="G185" s="513"/>
      <c r="H185" s="513"/>
      <c r="I185" s="513"/>
      <c r="J185" s="513"/>
      <c r="K185" s="513"/>
      <c r="L185" s="513"/>
      <c r="M185" s="513"/>
      <c r="N185" s="513"/>
      <c r="O185" s="513"/>
      <c r="P185" s="513"/>
      <c r="Q185" s="513"/>
      <c r="R185" s="513"/>
      <c r="S185" s="513"/>
      <c r="T185" s="513"/>
      <c r="U185" s="513"/>
      <c r="V185" s="513"/>
      <c r="W185" s="513"/>
      <c r="X185" s="513"/>
      <c r="Y185" s="513"/>
      <c r="Z185" s="513"/>
    </row>
    <row r="186" spans="1:26">
      <c r="A186" s="513"/>
      <c r="B186" s="513"/>
      <c r="C186" s="513"/>
      <c r="D186" s="513"/>
      <c r="E186" s="513"/>
      <c r="F186" s="513"/>
      <c r="G186" s="513"/>
      <c r="H186" s="513"/>
      <c r="I186" s="513"/>
      <c r="J186" s="513"/>
      <c r="K186" s="513"/>
      <c r="L186" s="513"/>
      <c r="M186" s="513"/>
      <c r="N186" s="513"/>
      <c r="O186" s="513"/>
      <c r="P186" s="513"/>
      <c r="Q186" s="513"/>
      <c r="R186" s="513"/>
      <c r="S186" s="513"/>
      <c r="T186" s="513"/>
      <c r="U186" s="513"/>
      <c r="V186" s="513"/>
      <c r="W186" s="513"/>
      <c r="X186" s="513"/>
      <c r="Y186" s="513"/>
      <c r="Z186" s="513"/>
    </row>
    <row r="187" spans="1:26">
      <c r="A187" s="513"/>
      <c r="B187" s="513"/>
      <c r="C187" s="513"/>
      <c r="D187" s="513"/>
      <c r="E187" s="513"/>
      <c r="F187" s="513"/>
      <c r="G187" s="513"/>
      <c r="H187" s="513"/>
      <c r="I187" s="513"/>
      <c r="J187" s="513"/>
      <c r="K187" s="513"/>
      <c r="L187" s="513"/>
      <c r="M187" s="513"/>
      <c r="N187" s="513"/>
      <c r="O187" s="513"/>
      <c r="P187" s="513"/>
      <c r="Q187" s="513"/>
      <c r="R187" s="513"/>
      <c r="S187" s="513"/>
      <c r="T187" s="513"/>
      <c r="U187" s="513"/>
      <c r="V187" s="513"/>
      <c r="W187" s="513"/>
      <c r="X187" s="513"/>
      <c r="Y187" s="513"/>
      <c r="Z187" s="513"/>
    </row>
    <row r="188" spans="1:26">
      <c r="A188" s="513"/>
      <c r="B188" s="513"/>
      <c r="C188" s="513"/>
      <c r="D188" s="513"/>
      <c r="E188" s="513"/>
      <c r="F188" s="513"/>
      <c r="G188" s="513"/>
      <c r="H188" s="513"/>
      <c r="I188" s="513"/>
      <c r="J188" s="513"/>
      <c r="K188" s="513"/>
      <c r="L188" s="513"/>
      <c r="M188" s="513"/>
      <c r="N188" s="513"/>
      <c r="O188" s="513"/>
      <c r="P188" s="513"/>
      <c r="Q188" s="513"/>
      <c r="R188" s="513"/>
      <c r="S188" s="513"/>
      <c r="T188" s="513"/>
      <c r="U188" s="513"/>
      <c r="V188" s="513"/>
      <c r="W188" s="513"/>
      <c r="X188" s="513"/>
      <c r="Y188" s="513"/>
      <c r="Z188" s="513"/>
    </row>
    <row r="189" spans="1:26">
      <c r="A189" s="513"/>
      <c r="B189" s="513"/>
      <c r="C189" s="513"/>
      <c r="D189" s="513"/>
      <c r="E189" s="513"/>
      <c r="F189" s="513"/>
      <c r="G189" s="513"/>
      <c r="H189" s="513"/>
      <c r="I189" s="513"/>
      <c r="J189" s="513"/>
      <c r="K189" s="513"/>
      <c r="L189" s="513"/>
      <c r="M189" s="513"/>
      <c r="N189" s="513"/>
      <c r="O189" s="513"/>
      <c r="P189" s="513"/>
      <c r="Q189" s="513"/>
      <c r="R189" s="513"/>
      <c r="S189" s="513"/>
      <c r="T189" s="513"/>
      <c r="U189" s="513"/>
      <c r="V189" s="513"/>
      <c r="W189" s="513"/>
      <c r="X189" s="513"/>
      <c r="Y189" s="513"/>
      <c r="Z189" s="513"/>
    </row>
    <row r="190" spans="1:26">
      <c r="A190" s="513"/>
      <c r="B190" s="513"/>
      <c r="C190" s="513"/>
      <c r="D190" s="513"/>
      <c r="E190" s="513"/>
      <c r="F190" s="513"/>
      <c r="G190" s="513"/>
      <c r="H190" s="513"/>
      <c r="I190" s="513"/>
      <c r="J190" s="513"/>
      <c r="K190" s="513"/>
      <c r="L190" s="513"/>
      <c r="M190" s="513"/>
      <c r="N190" s="513"/>
      <c r="O190" s="513"/>
      <c r="P190" s="513"/>
      <c r="Q190" s="513"/>
      <c r="R190" s="513"/>
      <c r="S190" s="513"/>
      <c r="T190" s="513"/>
      <c r="U190" s="513"/>
      <c r="V190" s="513"/>
      <c r="W190" s="513"/>
      <c r="X190" s="513"/>
      <c r="Y190" s="513"/>
      <c r="Z190" s="513"/>
    </row>
    <row r="191" spans="1:26">
      <c r="A191" s="513"/>
      <c r="B191" s="513"/>
      <c r="C191" s="513"/>
      <c r="D191" s="513"/>
      <c r="E191" s="513"/>
      <c r="F191" s="513"/>
      <c r="G191" s="513"/>
      <c r="H191" s="513"/>
      <c r="I191" s="513"/>
      <c r="J191" s="513"/>
      <c r="K191" s="513"/>
      <c r="L191" s="513"/>
      <c r="M191" s="513"/>
      <c r="N191" s="513"/>
      <c r="O191" s="513"/>
      <c r="P191" s="513"/>
      <c r="Q191" s="513"/>
      <c r="R191" s="513"/>
      <c r="S191" s="513"/>
      <c r="T191" s="513"/>
      <c r="U191" s="513"/>
      <c r="V191" s="513"/>
      <c r="W191" s="513"/>
      <c r="X191" s="513"/>
      <c r="Y191" s="513"/>
      <c r="Z191" s="513"/>
    </row>
    <row r="192" spans="1:26">
      <c r="A192" s="513"/>
      <c r="B192" s="513"/>
      <c r="C192" s="513"/>
      <c r="D192" s="513"/>
      <c r="E192" s="513"/>
      <c r="F192" s="513"/>
      <c r="G192" s="513"/>
      <c r="H192" s="513"/>
      <c r="I192" s="513"/>
      <c r="J192" s="513"/>
      <c r="K192" s="513"/>
      <c r="L192" s="513"/>
      <c r="M192" s="513"/>
      <c r="N192" s="513"/>
      <c r="O192" s="513"/>
      <c r="P192" s="513"/>
      <c r="Q192" s="513"/>
      <c r="R192" s="513"/>
      <c r="S192" s="513"/>
      <c r="T192" s="513"/>
      <c r="U192" s="513"/>
      <c r="V192" s="513"/>
      <c r="W192" s="513"/>
      <c r="X192" s="513"/>
      <c r="Y192" s="513"/>
      <c r="Z192" s="513"/>
    </row>
    <row r="193" spans="1:26">
      <c r="A193" s="513"/>
      <c r="B193" s="513"/>
      <c r="C193" s="513"/>
      <c r="D193" s="513"/>
      <c r="E193" s="513"/>
      <c r="F193" s="513"/>
      <c r="G193" s="513"/>
      <c r="H193" s="513"/>
      <c r="I193" s="513"/>
      <c r="J193" s="513"/>
      <c r="K193" s="513"/>
      <c r="L193" s="513"/>
      <c r="M193" s="513"/>
      <c r="N193" s="513"/>
      <c r="O193" s="513"/>
      <c r="P193" s="513"/>
      <c r="Q193" s="513"/>
      <c r="R193" s="513"/>
      <c r="S193" s="513"/>
      <c r="T193" s="513"/>
      <c r="U193" s="513"/>
      <c r="V193" s="513"/>
      <c r="W193" s="513"/>
      <c r="X193" s="513"/>
      <c r="Y193" s="513"/>
      <c r="Z193" s="513"/>
    </row>
    <row r="194" spans="1:26">
      <c r="A194" s="513"/>
      <c r="B194" s="513"/>
      <c r="C194" s="513"/>
      <c r="D194" s="513"/>
      <c r="E194" s="513"/>
      <c r="F194" s="513"/>
      <c r="G194" s="513"/>
      <c r="H194" s="513"/>
      <c r="I194" s="513"/>
      <c r="J194" s="513"/>
      <c r="K194" s="513"/>
      <c r="L194" s="513"/>
      <c r="M194" s="513"/>
      <c r="N194" s="513"/>
      <c r="O194" s="513"/>
      <c r="P194" s="513"/>
      <c r="Q194" s="513"/>
      <c r="R194" s="513"/>
      <c r="S194" s="513"/>
      <c r="T194" s="513"/>
      <c r="U194" s="513"/>
      <c r="V194" s="513"/>
      <c r="W194" s="513"/>
      <c r="X194" s="513"/>
      <c r="Y194" s="513"/>
      <c r="Z194" s="513"/>
    </row>
    <row r="195" spans="1:26">
      <c r="A195" s="513"/>
      <c r="B195" s="513"/>
      <c r="C195" s="513"/>
      <c r="D195" s="513"/>
      <c r="E195" s="513"/>
      <c r="F195" s="513"/>
      <c r="G195" s="513"/>
      <c r="H195" s="513"/>
      <c r="I195" s="513"/>
      <c r="J195" s="513"/>
      <c r="K195" s="513"/>
      <c r="L195" s="513"/>
      <c r="M195" s="513"/>
      <c r="N195" s="513"/>
      <c r="O195" s="513"/>
      <c r="P195" s="513"/>
      <c r="Q195" s="513"/>
      <c r="R195" s="513"/>
      <c r="S195" s="513"/>
      <c r="T195" s="513"/>
      <c r="U195" s="513"/>
      <c r="V195" s="513"/>
      <c r="W195" s="513"/>
      <c r="X195" s="513"/>
      <c r="Y195" s="513"/>
      <c r="Z195" s="513"/>
    </row>
    <row r="196" spans="1:26">
      <c r="A196" s="513"/>
      <c r="B196" s="513"/>
      <c r="C196" s="513"/>
      <c r="D196" s="513"/>
      <c r="E196" s="513"/>
      <c r="F196" s="513"/>
      <c r="G196" s="513"/>
      <c r="H196" s="513"/>
      <c r="I196" s="513"/>
      <c r="J196" s="513"/>
      <c r="K196" s="513"/>
      <c r="L196" s="513"/>
      <c r="M196" s="513"/>
      <c r="N196" s="513"/>
      <c r="O196" s="513"/>
      <c r="P196" s="513"/>
      <c r="Q196" s="513"/>
      <c r="R196" s="513"/>
      <c r="S196" s="513"/>
      <c r="T196" s="513"/>
      <c r="U196" s="513"/>
      <c r="V196" s="513"/>
      <c r="W196" s="513"/>
      <c r="X196" s="513"/>
      <c r="Y196" s="513"/>
      <c r="Z196" s="513"/>
    </row>
    <row r="197" spans="1:26">
      <c r="A197" s="513"/>
      <c r="B197" s="513"/>
      <c r="C197" s="513"/>
      <c r="D197" s="513"/>
      <c r="E197" s="513"/>
      <c r="F197" s="513"/>
      <c r="G197" s="513"/>
      <c r="H197" s="513"/>
      <c r="I197" s="513"/>
      <c r="J197" s="513"/>
      <c r="K197" s="513"/>
      <c r="L197" s="513"/>
      <c r="M197" s="513"/>
      <c r="N197" s="513"/>
      <c r="O197" s="513"/>
      <c r="P197" s="513"/>
      <c r="Q197" s="513"/>
      <c r="R197" s="513"/>
      <c r="S197" s="513"/>
      <c r="T197" s="513"/>
      <c r="U197" s="513"/>
      <c r="V197" s="513"/>
      <c r="W197" s="513"/>
      <c r="X197" s="513"/>
      <c r="Y197" s="513"/>
      <c r="Z197" s="513"/>
    </row>
    <row r="198" spans="1:26">
      <c r="A198" s="513"/>
      <c r="B198" s="513"/>
      <c r="C198" s="513"/>
      <c r="D198" s="513"/>
      <c r="E198" s="513"/>
      <c r="F198" s="513"/>
      <c r="G198" s="513"/>
      <c r="H198" s="513"/>
      <c r="I198" s="513"/>
      <c r="J198" s="513"/>
      <c r="K198" s="513"/>
      <c r="L198" s="513"/>
      <c r="M198" s="513"/>
      <c r="N198" s="513"/>
      <c r="O198" s="513"/>
      <c r="P198" s="513"/>
      <c r="Q198" s="513"/>
      <c r="R198" s="513"/>
      <c r="S198" s="513"/>
      <c r="T198" s="513"/>
      <c r="U198" s="513"/>
      <c r="V198" s="513"/>
      <c r="W198" s="513"/>
      <c r="X198" s="513"/>
      <c r="Y198" s="513"/>
      <c r="Z198" s="513"/>
    </row>
    <row r="199" spans="1:26">
      <c r="A199" s="513"/>
      <c r="B199" s="513"/>
      <c r="C199" s="513"/>
      <c r="D199" s="513"/>
      <c r="E199" s="513"/>
      <c r="F199" s="513"/>
      <c r="G199" s="513"/>
      <c r="H199" s="513"/>
      <c r="I199" s="513"/>
      <c r="J199" s="513"/>
      <c r="K199" s="513"/>
      <c r="L199" s="513"/>
      <c r="M199" s="513"/>
      <c r="N199" s="513"/>
      <c r="O199" s="513"/>
      <c r="P199" s="513"/>
      <c r="Q199" s="513"/>
      <c r="R199" s="513"/>
      <c r="S199" s="513"/>
      <c r="T199" s="513"/>
      <c r="U199" s="513"/>
      <c r="V199" s="513"/>
      <c r="W199" s="513"/>
      <c r="X199" s="513"/>
      <c r="Y199" s="513"/>
      <c r="Z199" s="513"/>
    </row>
    <row r="200" spans="1:26">
      <c r="A200" s="513"/>
      <c r="B200" s="513"/>
      <c r="C200" s="513"/>
      <c r="D200" s="513"/>
      <c r="E200" s="513"/>
      <c r="F200" s="513"/>
      <c r="G200" s="513"/>
      <c r="H200" s="513"/>
      <c r="I200" s="513"/>
      <c r="J200" s="513"/>
      <c r="K200" s="513"/>
      <c r="L200" s="513"/>
      <c r="M200" s="513"/>
      <c r="N200" s="513"/>
      <c r="O200" s="513"/>
      <c r="P200" s="513"/>
      <c r="Q200" s="513"/>
      <c r="R200" s="513"/>
      <c r="S200" s="513"/>
      <c r="T200" s="513"/>
      <c r="U200" s="513"/>
      <c r="V200" s="513"/>
      <c r="W200" s="513"/>
      <c r="X200" s="513"/>
      <c r="Y200" s="513"/>
      <c r="Z200" s="513"/>
    </row>
    <row r="201" spans="1:26">
      <c r="A201" s="513"/>
      <c r="B201" s="513"/>
      <c r="C201" s="513"/>
      <c r="D201" s="513"/>
      <c r="E201" s="513"/>
      <c r="F201" s="513"/>
      <c r="G201" s="513"/>
      <c r="H201" s="513"/>
      <c r="I201" s="513"/>
      <c r="J201" s="513"/>
      <c r="K201" s="513"/>
      <c r="L201" s="513"/>
      <c r="M201" s="513"/>
      <c r="N201" s="513"/>
      <c r="O201" s="513"/>
      <c r="P201" s="513"/>
      <c r="Q201" s="513"/>
      <c r="R201" s="513"/>
      <c r="S201" s="513"/>
      <c r="T201" s="513"/>
      <c r="U201" s="513"/>
      <c r="V201" s="513"/>
      <c r="W201" s="513"/>
      <c r="X201" s="513"/>
      <c r="Y201" s="513"/>
      <c r="Z201" s="513"/>
    </row>
    <row r="202" spans="1:26">
      <c r="A202" s="513"/>
      <c r="B202" s="513"/>
      <c r="C202" s="513"/>
      <c r="D202" s="513"/>
      <c r="E202" s="513"/>
      <c r="F202" s="513"/>
      <c r="G202" s="513"/>
      <c r="H202" s="513"/>
      <c r="I202" s="513"/>
      <c r="J202" s="513"/>
      <c r="K202" s="513"/>
      <c r="L202" s="513"/>
      <c r="M202" s="513"/>
      <c r="N202" s="513"/>
      <c r="O202" s="513"/>
      <c r="P202" s="513"/>
      <c r="Q202" s="513"/>
      <c r="R202" s="513"/>
      <c r="S202" s="513"/>
      <c r="T202" s="513"/>
      <c r="U202" s="513"/>
      <c r="V202" s="513"/>
      <c r="W202" s="513"/>
      <c r="X202" s="513"/>
      <c r="Y202" s="513"/>
      <c r="Z202" s="513"/>
    </row>
    <row r="203" spans="1:26">
      <c r="A203" s="513"/>
      <c r="B203" s="513"/>
      <c r="C203" s="513"/>
      <c r="D203" s="513"/>
      <c r="E203" s="513"/>
      <c r="F203" s="513"/>
      <c r="G203" s="513"/>
      <c r="H203" s="513"/>
      <c r="I203" s="513"/>
      <c r="J203" s="513"/>
      <c r="K203" s="513"/>
      <c r="L203" s="513"/>
      <c r="M203" s="513"/>
      <c r="N203" s="513"/>
      <c r="O203" s="513"/>
      <c r="P203" s="513"/>
      <c r="Q203" s="513"/>
      <c r="R203" s="513"/>
      <c r="S203" s="513"/>
      <c r="T203" s="513"/>
      <c r="U203" s="513"/>
      <c r="V203" s="513"/>
      <c r="W203" s="513"/>
      <c r="X203" s="513"/>
      <c r="Y203" s="513"/>
      <c r="Z203" s="513"/>
    </row>
    <row r="204" spans="1:26">
      <c r="A204" s="513"/>
      <c r="B204" s="513"/>
      <c r="C204" s="513"/>
      <c r="D204" s="513"/>
      <c r="E204" s="513"/>
      <c r="F204" s="513"/>
      <c r="G204" s="513"/>
      <c r="H204" s="513"/>
      <c r="I204" s="513"/>
      <c r="J204" s="513"/>
      <c r="K204" s="513"/>
      <c r="L204" s="513"/>
      <c r="M204" s="513"/>
      <c r="N204" s="513"/>
      <c r="O204" s="513"/>
      <c r="P204" s="513"/>
      <c r="Q204" s="513"/>
      <c r="R204" s="513"/>
      <c r="S204" s="513"/>
      <c r="T204" s="513"/>
      <c r="U204" s="513"/>
      <c r="V204" s="513"/>
      <c r="W204" s="513"/>
      <c r="X204" s="513"/>
      <c r="Y204" s="513"/>
      <c r="Z204" s="513"/>
    </row>
    <row r="205" spans="1:26">
      <c r="A205" s="513"/>
      <c r="B205" s="513"/>
      <c r="C205" s="513"/>
      <c r="D205" s="513"/>
      <c r="E205" s="513"/>
      <c r="F205" s="513"/>
      <c r="G205" s="513"/>
      <c r="H205" s="513"/>
      <c r="I205" s="513"/>
      <c r="J205" s="513"/>
      <c r="K205" s="513"/>
      <c r="L205" s="513"/>
      <c r="M205" s="513"/>
      <c r="N205" s="513"/>
      <c r="O205" s="513"/>
      <c r="P205" s="513"/>
      <c r="Q205" s="513"/>
      <c r="R205" s="513"/>
      <c r="S205" s="513"/>
      <c r="T205" s="513"/>
      <c r="U205" s="513"/>
      <c r="V205" s="513"/>
      <c r="W205" s="513"/>
      <c r="X205" s="513"/>
      <c r="Y205" s="513"/>
      <c r="Z205" s="513"/>
    </row>
    <row r="206" spans="1:26">
      <c r="A206" s="513"/>
      <c r="B206" s="513"/>
      <c r="C206" s="513"/>
      <c r="D206" s="513"/>
      <c r="E206" s="513"/>
      <c r="F206" s="513"/>
      <c r="G206" s="513"/>
      <c r="H206" s="513"/>
      <c r="I206" s="513"/>
      <c r="J206" s="513"/>
      <c r="K206" s="513"/>
      <c r="L206" s="513"/>
      <c r="M206" s="513"/>
      <c r="N206" s="513"/>
      <c r="O206" s="513"/>
      <c r="P206" s="513"/>
      <c r="Q206" s="513"/>
      <c r="R206" s="513"/>
      <c r="S206" s="513"/>
      <c r="T206" s="513"/>
      <c r="U206" s="513"/>
      <c r="V206" s="513"/>
      <c r="W206" s="513"/>
      <c r="X206" s="513"/>
      <c r="Y206" s="513"/>
      <c r="Z206" s="513"/>
    </row>
    <row r="207" spans="1:26">
      <c r="A207" s="513"/>
      <c r="B207" s="513"/>
      <c r="C207" s="513"/>
      <c r="D207" s="513"/>
      <c r="E207" s="513"/>
      <c r="F207" s="513"/>
      <c r="G207" s="513"/>
      <c r="H207" s="513"/>
      <c r="I207" s="513"/>
      <c r="J207" s="513"/>
      <c r="K207" s="513"/>
      <c r="L207" s="513"/>
      <c r="M207" s="513"/>
      <c r="N207" s="513"/>
      <c r="O207" s="513"/>
      <c r="P207" s="513"/>
      <c r="Q207" s="513"/>
      <c r="R207" s="513"/>
      <c r="S207" s="513"/>
      <c r="T207" s="513"/>
      <c r="U207" s="513"/>
      <c r="V207" s="513"/>
      <c r="W207" s="513"/>
      <c r="X207" s="513"/>
      <c r="Y207" s="513"/>
      <c r="Z207" s="513"/>
    </row>
    <row r="208" spans="1:26">
      <c r="A208" s="513"/>
      <c r="B208" s="513"/>
      <c r="C208" s="513"/>
      <c r="D208" s="513"/>
      <c r="E208" s="513"/>
      <c r="F208" s="513"/>
      <c r="G208" s="513"/>
      <c r="H208" s="513"/>
      <c r="I208" s="513"/>
      <c r="J208" s="513"/>
      <c r="K208" s="513"/>
      <c r="L208" s="513"/>
      <c r="M208" s="513"/>
      <c r="N208" s="513"/>
      <c r="O208" s="513"/>
      <c r="P208" s="513"/>
      <c r="Q208" s="513"/>
      <c r="R208" s="513"/>
      <c r="S208" s="513"/>
      <c r="T208" s="513"/>
      <c r="U208" s="513"/>
      <c r="V208" s="513"/>
      <c r="W208" s="513"/>
      <c r="X208" s="513"/>
      <c r="Y208" s="513"/>
      <c r="Z208" s="513"/>
    </row>
    <row r="209" spans="1:26">
      <c r="A209" s="513"/>
      <c r="B209" s="513"/>
      <c r="C209" s="513"/>
      <c r="D209" s="513"/>
      <c r="E209" s="513"/>
      <c r="F209" s="513"/>
      <c r="G209" s="513"/>
      <c r="H209" s="513"/>
      <c r="I209" s="513"/>
      <c r="J209" s="513"/>
      <c r="K209" s="513"/>
      <c r="L209" s="513"/>
      <c r="M209" s="513"/>
      <c r="N209" s="513"/>
      <c r="O209" s="513"/>
      <c r="P209" s="513"/>
      <c r="Q209" s="513"/>
      <c r="R209" s="513"/>
      <c r="S209" s="513"/>
      <c r="T209" s="513"/>
      <c r="U209" s="513"/>
      <c r="V209" s="513"/>
      <c r="W209" s="513"/>
      <c r="X209" s="513"/>
      <c r="Y209" s="513"/>
      <c r="Z209" s="513"/>
    </row>
    <row r="210" spans="1:26">
      <c r="A210" s="513"/>
      <c r="B210" s="513"/>
      <c r="C210" s="513"/>
      <c r="D210" s="513"/>
      <c r="E210" s="513"/>
      <c r="F210" s="513"/>
      <c r="G210" s="513"/>
      <c r="H210" s="513"/>
      <c r="I210" s="513"/>
      <c r="J210" s="513"/>
      <c r="K210" s="513"/>
      <c r="L210" s="513"/>
      <c r="M210" s="513"/>
      <c r="N210" s="513"/>
      <c r="O210" s="513"/>
      <c r="P210" s="513"/>
      <c r="Q210" s="513"/>
      <c r="R210" s="513"/>
      <c r="S210" s="513"/>
      <c r="T210" s="513"/>
      <c r="U210" s="513"/>
      <c r="V210" s="513"/>
      <c r="W210" s="513"/>
      <c r="X210" s="513"/>
      <c r="Y210" s="513"/>
      <c r="Z210" s="513"/>
    </row>
    <row r="211" spans="1:26">
      <c r="A211" s="513"/>
      <c r="B211" s="513"/>
      <c r="C211" s="513"/>
      <c r="D211" s="513"/>
      <c r="E211" s="513"/>
      <c r="F211" s="513"/>
      <c r="G211" s="513"/>
      <c r="H211" s="513"/>
      <c r="I211" s="513"/>
      <c r="J211" s="513"/>
      <c r="K211" s="513"/>
      <c r="L211" s="513"/>
      <c r="M211" s="513"/>
      <c r="N211" s="513"/>
      <c r="O211" s="513"/>
      <c r="P211" s="513"/>
      <c r="Q211" s="513"/>
      <c r="R211" s="513"/>
      <c r="S211" s="513"/>
      <c r="T211" s="513"/>
      <c r="U211" s="513"/>
      <c r="V211" s="513"/>
      <c r="W211" s="513"/>
      <c r="X211" s="513"/>
      <c r="Y211" s="513"/>
      <c r="Z211" s="513"/>
    </row>
    <row r="212" spans="1:26">
      <c r="A212" s="513"/>
      <c r="B212" s="513"/>
      <c r="C212" s="513"/>
      <c r="D212" s="513"/>
      <c r="E212" s="513"/>
      <c r="F212" s="513"/>
      <c r="G212" s="513"/>
      <c r="H212" s="513"/>
      <c r="I212" s="513"/>
      <c r="J212" s="513"/>
      <c r="K212" s="513"/>
      <c r="L212" s="513"/>
      <c r="M212" s="513"/>
      <c r="N212" s="513"/>
      <c r="O212" s="513"/>
      <c r="P212" s="513"/>
      <c r="Q212" s="513"/>
      <c r="R212" s="513"/>
      <c r="S212" s="513"/>
      <c r="T212" s="513"/>
      <c r="U212" s="513"/>
      <c r="V212" s="513"/>
      <c r="W212" s="513"/>
      <c r="X212" s="513"/>
      <c r="Y212" s="513"/>
      <c r="Z212" s="513"/>
    </row>
    <row r="213" spans="1:26">
      <c r="A213" s="513"/>
      <c r="B213" s="513"/>
      <c r="C213" s="513"/>
      <c r="D213" s="513"/>
      <c r="E213" s="513"/>
      <c r="F213" s="513"/>
      <c r="G213" s="513"/>
      <c r="H213" s="513"/>
      <c r="I213" s="513"/>
      <c r="J213" s="513"/>
      <c r="K213" s="513"/>
      <c r="L213" s="513"/>
      <c r="M213" s="513"/>
      <c r="N213" s="513"/>
      <c r="O213" s="513"/>
      <c r="P213" s="513"/>
      <c r="Q213" s="513"/>
      <c r="R213" s="513"/>
      <c r="S213" s="513"/>
      <c r="T213" s="513"/>
      <c r="U213" s="513"/>
      <c r="V213" s="513"/>
      <c r="W213" s="513"/>
      <c r="X213" s="513"/>
      <c r="Y213" s="513"/>
      <c r="Z213" s="513"/>
    </row>
    <row r="214" spans="1:26">
      <c r="A214" s="513"/>
      <c r="B214" s="513"/>
      <c r="C214" s="513"/>
      <c r="D214" s="513"/>
      <c r="E214" s="513"/>
      <c r="F214" s="513"/>
      <c r="G214" s="513"/>
      <c r="H214" s="513"/>
      <c r="I214" s="513"/>
      <c r="J214" s="513"/>
      <c r="K214" s="513"/>
      <c r="L214" s="513"/>
      <c r="M214" s="513"/>
      <c r="N214" s="513"/>
      <c r="O214" s="513"/>
      <c r="P214" s="513"/>
      <c r="Q214" s="513"/>
      <c r="R214" s="513"/>
      <c r="S214" s="513"/>
      <c r="T214" s="513"/>
      <c r="U214" s="513"/>
      <c r="V214" s="513"/>
      <c r="W214" s="513"/>
      <c r="X214" s="513"/>
      <c r="Y214" s="513"/>
      <c r="Z214" s="513"/>
    </row>
    <row r="215" spans="1:26">
      <c r="A215" s="513"/>
      <c r="B215" s="513"/>
      <c r="C215" s="513"/>
      <c r="D215" s="513"/>
      <c r="E215" s="513"/>
      <c r="F215" s="513"/>
      <c r="G215" s="513"/>
      <c r="H215" s="513"/>
      <c r="I215" s="513"/>
      <c r="J215" s="513"/>
      <c r="K215" s="513"/>
      <c r="L215" s="513"/>
      <c r="M215" s="513"/>
      <c r="N215" s="513"/>
      <c r="O215" s="513"/>
      <c r="P215" s="513"/>
      <c r="Q215" s="513"/>
      <c r="R215" s="513"/>
      <c r="S215" s="513"/>
      <c r="T215" s="513"/>
      <c r="U215" s="513"/>
      <c r="V215" s="513"/>
      <c r="W215" s="513"/>
      <c r="X215" s="513"/>
      <c r="Y215" s="513"/>
      <c r="Z215" s="513"/>
    </row>
    <row r="216" spans="1:26">
      <c r="A216" s="513"/>
      <c r="B216" s="513"/>
      <c r="C216" s="513"/>
      <c r="D216" s="513"/>
      <c r="E216" s="513"/>
      <c r="F216" s="513"/>
      <c r="G216" s="513"/>
      <c r="H216" s="513"/>
      <c r="I216" s="513"/>
      <c r="J216" s="513"/>
      <c r="K216" s="513"/>
      <c r="L216" s="513"/>
      <c r="M216" s="513"/>
      <c r="N216" s="513"/>
      <c r="O216" s="513"/>
      <c r="P216" s="513"/>
      <c r="Q216" s="513"/>
      <c r="R216" s="513"/>
      <c r="S216" s="513"/>
      <c r="T216" s="513"/>
      <c r="U216" s="513"/>
      <c r="V216" s="513"/>
      <c r="W216" s="513"/>
      <c r="X216" s="513"/>
      <c r="Y216" s="513"/>
      <c r="Z216" s="513"/>
    </row>
    <row r="217" spans="1:26">
      <c r="A217" s="513"/>
      <c r="B217" s="513"/>
      <c r="C217" s="513"/>
      <c r="D217" s="513"/>
      <c r="E217" s="513"/>
      <c r="F217" s="513"/>
      <c r="G217" s="513"/>
      <c r="H217" s="513"/>
      <c r="I217" s="513"/>
      <c r="J217" s="513"/>
      <c r="K217" s="513"/>
      <c r="L217" s="513"/>
      <c r="M217" s="513"/>
      <c r="N217" s="513"/>
      <c r="O217" s="513"/>
      <c r="P217" s="513"/>
      <c r="Q217" s="513"/>
      <c r="R217" s="513"/>
      <c r="S217" s="513"/>
      <c r="T217" s="513"/>
      <c r="U217" s="513"/>
      <c r="V217" s="513"/>
      <c r="W217" s="513"/>
      <c r="X217" s="513"/>
      <c r="Y217" s="513"/>
      <c r="Z217" s="513"/>
    </row>
    <row r="218" spans="1:26">
      <c r="A218" s="513"/>
      <c r="B218" s="513"/>
      <c r="C218" s="513"/>
      <c r="D218" s="513"/>
      <c r="E218" s="513"/>
      <c r="F218" s="513"/>
      <c r="G218" s="513"/>
      <c r="H218" s="513"/>
      <c r="I218" s="513"/>
      <c r="J218" s="513"/>
      <c r="K218" s="513"/>
      <c r="L218" s="513"/>
      <c r="M218" s="513"/>
      <c r="N218" s="513"/>
      <c r="O218" s="513"/>
      <c r="P218" s="513"/>
      <c r="Q218" s="513"/>
      <c r="R218" s="513"/>
      <c r="S218" s="513"/>
      <c r="T218" s="513"/>
      <c r="U218" s="513"/>
      <c r="V218" s="513"/>
      <c r="W218" s="513"/>
      <c r="X218" s="513"/>
      <c r="Y218" s="513"/>
      <c r="Z218" s="513"/>
    </row>
    <row r="219" spans="1:26">
      <c r="A219" s="513"/>
      <c r="B219" s="513"/>
      <c r="C219" s="513"/>
      <c r="D219" s="513"/>
      <c r="E219" s="513"/>
      <c r="F219" s="513"/>
      <c r="G219" s="513"/>
      <c r="H219" s="513"/>
      <c r="I219" s="513"/>
      <c r="J219" s="513"/>
      <c r="K219" s="513"/>
      <c r="L219" s="513"/>
      <c r="M219" s="513"/>
      <c r="N219" s="513"/>
      <c r="O219" s="513"/>
      <c r="P219" s="513"/>
      <c r="Q219" s="513"/>
      <c r="R219" s="513"/>
      <c r="S219" s="513"/>
      <c r="T219" s="513"/>
      <c r="U219" s="513"/>
      <c r="V219" s="513"/>
      <c r="W219" s="513"/>
      <c r="X219" s="513"/>
      <c r="Y219" s="513"/>
      <c r="Z219" s="513"/>
    </row>
    <row r="220" spans="1:26">
      <c r="A220" s="513"/>
      <c r="B220" s="513"/>
      <c r="C220" s="513"/>
      <c r="D220" s="513"/>
      <c r="E220" s="513"/>
      <c r="F220" s="513"/>
      <c r="G220" s="513"/>
      <c r="H220" s="513"/>
      <c r="I220" s="513"/>
      <c r="J220" s="513"/>
      <c r="K220" s="513"/>
      <c r="L220" s="513"/>
      <c r="M220" s="513"/>
      <c r="N220" s="513"/>
      <c r="O220" s="513"/>
      <c r="P220" s="513"/>
      <c r="Q220" s="513"/>
      <c r="R220" s="513"/>
      <c r="S220" s="513"/>
      <c r="T220" s="513"/>
      <c r="U220" s="513"/>
      <c r="V220" s="513"/>
      <c r="W220" s="513"/>
      <c r="X220" s="513"/>
      <c r="Y220" s="513"/>
      <c r="Z220" s="513"/>
    </row>
    <row r="221" spans="1:26">
      <c r="A221" s="513"/>
      <c r="B221" s="513"/>
      <c r="C221" s="513"/>
      <c r="D221" s="513"/>
      <c r="E221" s="513"/>
      <c r="F221" s="513"/>
      <c r="G221" s="513"/>
      <c r="H221" s="513"/>
      <c r="I221" s="513"/>
      <c r="J221" s="513"/>
      <c r="K221" s="513"/>
      <c r="L221" s="513"/>
      <c r="M221" s="513"/>
      <c r="N221" s="513"/>
      <c r="O221" s="513"/>
      <c r="P221" s="513"/>
      <c r="Q221" s="513"/>
      <c r="R221" s="513"/>
      <c r="S221" s="513"/>
      <c r="T221" s="513"/>
      <c r="U221" s="513"/>
      <c r="V221" s="513"/>
      <c r="W221" s="513"/>
      <c r="X221" s="513"/>
      <c r="Y221" s="513"/>
      <c r="Z221" s="513"/>
    </row>
    <row r="222" spans="1:26">
      <c r="A222" s="513"/>
      <c r="B222" s="513"/>
      <c r="C222" s="513"/>
      <c r="D222" s="513"/>
      <c r="E222" s="513"/>
      <c r="F222" s="513"/>
      <c r="G222" s="513"/>
      <c r="H222" s="513"/>
      <c r="I222" s="513"/>
      <c r="J222" s="513"/>
      <c r="K222" s="513"/>
      <c r="L222" s="513"/>
      <c r="M222" s="513"/>
      <c r="N222" s="513"/>
      <c r="O222" s="513"/>
      <c r="P222" s="513"/>
      <c r="Q222" s="513"/>
      <c r="R222" s="513"/>
      <c r="S222" s="513"/>
      <c r="T222" s="513"/>
      <c r="U222" s="513"/>
      <c r="V222" s="513"/>
      <c r="W222" s="513"/>
      <c r="X222" s="513"/>
      <c r="Y222" s="513"/>
      <c r="Z222" s="513"/>
    </row>
    <row r="223" spans="1:26">
      <c r="A223" s="513"/>
      <c r="B223" s="513"/>
      <c r="C223" s="513"/>
      <c r="D223" s="513"/>
      <c r="E223" s="513"/>
      <c r="F223" s="513"/>
      <c r="G223" s="513"/>
      <c r="H223" s="513"/>
      <c r="I223" s="513"/>
      <c r="J223" s="513"/>
      <c r="K223" s="513"/>
      <c r="L223" s="513"/>
      <c r="M223" s="513"/>
      <c r="N223" s="513"/>
      <c r="O223" s="513"/>
      <c r="P223" s="513"/>
      <c r="Q223" s="513"/>
      <c r="R223" s="513"/>
      <c r="S223" s="513"/>
      <c r="T223" s="513"/>
      <c r="U223" s="513"/>
      <c r="V223" s="513"/>
      <c r="W223" s="513"/>
      <c r="X223" s="513"/>
      <c r="Y223" s="513"/>
      <c r="Z223" s="513"/>
    </row>
    <row r="224" spans="1:26">
      <c r="A224" s="513"/>
      <c r="B224" s="513"/>
      <c r="C224" s="513"/>
      <c r="D224" s="513"/>
      <c r="E224" s="513"/>
      <c r="F224" s="513"/>
      <c r="G224" s="513"/>
      <c r="H224" s="513"/>
      <c r="I224" s="513"/>
      <c r="J224" s="513"/>
      <c r="K224" s="513"/>
      <c r="L224" s="513"/>
      <c r="M224" s="513"/>
      <c r="N224" s="513"/>
      <c r="O224" s="513"/>
      <c r="P224" s="513"/>
      <c r="Q224" s="513"/>
      <c r="R224" s="513"/>
      <c r="S224" s="513"/>
      <c r="T224" s="513"/>
      <c r="U224" s="513"/>
      <c r="V224" s="513"/>
      <c r="W224" s="513"/>
      <c r="X224" s="513"/>
      <c r="Y224" s="513"/>
      <c r="Z224" s="513"/>
    </row>
    <row r="225" spans="1:26">
      <c r="A225" s="513"/>
      <c r="B225" s="513"/>
      <c r="C225" s="513"/>
      <c r="D225" s="513"/>
      <c r="E225" s="513"/>
      <c r="F225" s="513"/>
      <c r="G225" s="513"/>
      <c r="H225" s="513"/>
      <c r="I225" s="513"/>
      <c r="J225" s="513"/>
      <c r="K225" s="513"/>
      <c r="L225" s="513"/>
      <c r="M225" s="513"/>
      <c r="N225" s="513"/>
      <c r="O225" s="513"/>
      <c r="P225" s="513"/>
      <c r="Q225" s="513"/>
      <c r="R225" s="513"/>
      <c r="S225" s="513"/>
      <c r="T225" s="513"/>
      <c r="U225" s="513"/>
      <c r="V225" s="513"/>
      <c r="W225" s="513"/>
      <c r="X225" s="513"/>
      <c r="Y225" s="513"/>
      <c r="Z225" s="513"/>
    </row>
    <row r="226" spans="1:26">
      <c r="A226" s="513"/>
      <c r="B226" s="513"/>
      <c r="C226" s="513"/>
      <c r="D226" s="513"/>
      <c r="E226" s="513"/>
      <c r="F226" s="513"/>
      <c r="G226" s="513"/>
      <c r="H226" s="513"/>
      <c r="I226" s="513"/>
      <c r="J226" s="513"/>
      <c r="K226" s="513"/>
      <c r="L226" s="513"/>
      <c r="M226" s="513"/>
      <c r="N226" s="513"/>
      <c r="O226" s="513"/>
      <c r="P226" s="513"/>
      <c r="Q226" s="513"/>
      <c r="R226" s="513"/>
      <c r="S226" s="513"/>
      <c r="T226" s="513"/>
      <c r="U226" s="513"/>
      <c r="V226" s="513"/>
      <c r="W226" s="513"/>
      <c r="X226" s="513"/>
      <c r="Y226" s="513"/>
      <c r="Z226" s="513"/>
    </row>
    <row r="227" spans="1:26">
      <c r="A227" s="513"/>
      <c r="B227" s="513"/>
      <c r="C227" s="513"/>
      <c r="D227" s="513"/>
      <c r="E227" s="513"/>
      <c r="F227" s="513"/>
      <c r="G227" s="513"/>
      <c r="H227" s="513"/>
      <c r="I227" s="513"/>
      <c r="J227" s="513"/>
      <c r="K227" s="513"/>
      <c r="L227" s="513"/>
      <c r="M227" s="513"/>
      <c r="N227" s="513"/>
      <c r="O227" s="513"/>
      <c r="P227" s="513"/>
      <c r="Q227" s="513"/>
      <c r="R227" s="513"/>
      <c r="S227" s="513"/>
      <c r="T227" s="513"/>
      <c r="U227" s="513"/>
      <c r="V227" s="513"/>
      <c r="W227" s="513"/>
      <c r="X227" s="513"/>
      <c r="Y227" s="513"/>
      <c r="Z227" s="513"/>
    </row>
    <row r="228" spans="1:26">
      <c r="A228" s="513"/>
      <c r="B228" s="513"/>
      <c r="C228" s="513"/>
      <c r="D228" s="513"/>
      <c r="E228" s="513"/>
      <c r="F228" s="513"/>
      <c r="G228" s="513"/>
      <c r="H228" s="513"/>
      <c r="I228" s="513"/>
      <c r="J228" s="513"/>
      <c r="K228" s="513"/>
      <c r="L228" s="513"/>
      <c r="M228" s="513"/>
      <c r="N228" s="513"/>
      <c r="O228" s="513"/>
      <c r="P228" s="513"/>
      <c r="Q228" s="513"/>
      <c r="R228" s="513"/>
      <c r="S228" s="513"/>
      <c r="T228" s="513"/>
      <c r="U228" s="513"/>
      <c r="V228" s="513"/>
      <c r="W228" s="513"/>
      <c r="X228" s="513"/>
      <c r="Y228" s="513"/>
      <c r="Z228" s="513"/>
    </row>
    <row r="229" spans="1:26">
      <c r="A229" s="513"/>
      <c r="B229" s="513"/>
      <c r="C229" s="513"/>
      <c r="D229" s="513"/>
      <c r="E229" s="513"/>
      <c r="F229" s="513"/>
      <c r="G229" s="513"/>
      <c r="H229" s="513"/>
      <c r="I229" s="513"/>
      <c r="J229" s="513"/>
      <c r="K229" s="513"/>
      <c r="L229" s="513"/>
      <c r="M229" s="513"/>
      <c r="N229" s="513"/>
      <c r="O229" s="513"/>
      <c r="P229" s="513"/>
      <c r="Q229" s="513"/>
      <c r="R229" s="513"/>
      <c r="S229" s="513"/>
      <c r="T229" s="513"/>
      <c r="U229" s="513"/>
      <c r="V229" s="513"/>
      <c r="W229" s="513"/>
      <c r="X229" s="513"/>
      <c r="Y229" s="513"/>
      <c r="Z229" s="513"/>
    </row>
    <row r="230" spans="1:26">
      <c r="A230" s="513"/>
      <c r="B230" s="513"/>
      <c r="C230" s="513"/>
      <c r="D230" s="513"/>
      <c r="E230" s="513"/>
      <c r="F230" s="513"/>
      <c r="G230" s="513"/>
      <c r="H230" s="513"/>
      <c r="I230" s="513"/>
      <c r="J230" s="513"/>
      <c r="K230" s="513"/>
      <c r="L230" s="513"/>
      <c r="M230" s="513"/>
      <c r="N230" s="513"/>
      <c r="O230" s="513"/>
      <c r="P230" s="513"/>
      <c r="Q230" s="513"/>
      <c r="R230" s="513"/>
      <c r="S230" s="513"/>
      <c r="T230" s="513"/>
      <c r="U230" s="513"/>
      <c r="V230" s="513"/>
      <c r="W230" s="513"/>
      <c r="X230" s="513"/>
      <c r="Y230" s="513"/>
      <c r="Z230" s="513"/>
    </row>
    <row r="231" spans="1:26">
      <c r="A231" s="513"/>
      <c r="B231" s="513"/>
      <c r="C231" s="513"/>
      <c r="D231" s="513"/>
      <c r="E231" s="513"/>
      <c r="F231" s="513"/>
      <c r="G231" s="513"/>
      <c r="H231" s="513"/>
      <c r="I231" s="513"/>
      <c r="J231" s="513"/>
      <c r="K231" s="513"/>
      <c r="L231" s="513"/>
      <c r="M231" s="513"/>
      <c r="N231" s="513"/>
      <c r="O231" s="513"/>
      <c r="P231" s="513"/>
      <c r="Q231" s="513"/>
      <c r="R231" s="513"/>
      <c r="S231" s="513"/>
      <c r="T231" s="513"/>
      <c r="U231" s="513"/>
      <c r="V231" s="513"/>
      <c r="W231" s="513"/>
      <c r="X231" s="513"/>
      <c r="Y231" s="513"/>
      <c r="Z231" s="513"/>
    </row>
    <row r="232" spans="1:26">
      <c r="A232" s="513"/>
      <c r="B232" s="513"/>
      <c r="C232" s="513"/>
      <c r="D232" s="513"/>
      <c r="E232" s="513"/>
      <c r="F232" s="513"/>
      <c r="G232" s="513"/>
      <c r="H232" s="513"/>
      <c r="I232" s="513"/>
      <c r="J232" s="513"/>
      <c r="K232" s="513"/>
      <c r="L232" s="513"/>
      <c r="M232" s="513"/>
      <c r="N232" s="513"/>
      <c r="O232" s="513"/>
      <c r="P232" s="513"/>
      <c r="Q232" s="513"/>
      <c r="R232" s="513"/>
      <c r="S232" s="513"/>
      <c r="T232" s="513"/>
      <c r="U232" s="513"/>
      <c r="V232" s="513"/>
      <c r="W232" s="513"/>
      <c r="X232" s="513"/>
      <c r="Y232" s="513"/>
      <c r="Z232" s="513"/>
    </row>
    <row r="233" spans="1:26">
      <c r="A233" s="513"/>
      <c r="B233" s="513"/>
      <c r="C233" s="513"/>
      <c r="D233" s="513"/>
      <c r="E233" s="513"/>
      <c r="F233" s="513"/>
      <c r="G233" s="513"/>
      <c r="H233" s="513"/>
      <c r="I233" s="513"/>
      <c r="J233" s="513"/>
      <c r="K233" s="513"/>
      <c r="L233" s="513"/>
      <c r="M233" s="513"/>
      <c r="N233" s="513"/>
      <c r="O233" s="513"/>
      <c r="P233" s="513"/>
      <c r="Q233" s="513"/>
      <c r="R233" s="513"/>
      <c r="S233" s="513"/>
      <c r="T233" s="513"/>
      <c r="U233" s="513"/>
      <c r="V233" s="513"/>
      <c r="W233" s="513"/>
      <c r="X233" s="513"/>
      <c r="Y233" s="513"/>
      <c r="Z233" s="513"/>
    </row>
    <row r="234" spans="1:26">
      <c r="A234" s="513"/>
      <c r="B234" s="513"/>
      <c r="C234" s="513"/>
      <c r="D234" s="513"/>
      <c r="E234" s="513"/>
      <c r="F234" s="513"/>
      <c r="G234" s="513"/>
      <c r="H234" s="513"/>
      <c r="I234" s="513"/>
      <c r="J234" s="513"/>
      <c r="K234" s="513"/>
      <c r="L234" s="513"/>
      <c r="M234" s="513"/>
      <c r="N234" s="513"/>
      <c r="O234" s="513"/>
      <c r="P234" s="513"/>
      <c r="Q234" s="513"/>
      <c r="R234" s="513"/>
      <c r="S234" s="513"/>
      <c r="T234" s="513"/>
      <c r="U234" s="513"/>
      <c r="V234" s="513"/>
      <c r="W234" s="513"/>
      <c r="X234" s="513"/>
      <c r="Y234" s="513"/>
      <c r="Z234" s="513"/>
    </row>
    <row r="235" spans="1:26">
      <c r="A235" s="513"/>
      <c r="B235" s="513"/>
      <c r="C235" s="513"/>
      <c r="D235" s="513"/>
      <c r="E235" s="513"/>
      <c r="F235" s="513"/>
      <c r="G235" s="513"/>
      <c r="H235" s="513"/>
      <c r="I235" s="513"/>
      <c r="J235" s="513"/>
      <c r="K235" s="513"/>
      <c r="L235" s="513"/>
      <c r="M235" s="513"/>
      <c r="N235" s="513"/>
      <c r="O235" s="513"/>
      <c r="P235" s="513"/>
      <c r="Q235" s="513"/>
      <c r="R235" s="513"/>
      <c r="S235" s="513"/>
      <c r="T235" s="513"/>
      <c r="U235" s="513"/>
      <c r="V235" s="513"/>
      <c r="W235" s="513"/>
      <c r="X235" s="513"/>
      <c r="Y235" s="513"/>
      <c r="Z235" s="513"/>
    </row>
    <row r="236" spans="1:26">
      <c r="A236" s="513"/>
      <c r="B236" s="513"/>
      <c r="C236" s="513"/>
      <c r="D236" s="513"/>
      <c r="E236" s="513"/>
      <c r="F236" s="513"/>
      <c r="G236" s="513"/>
      <c r="H236" s="513"/>
      <c r="I236" s="513"/>
      <c r="J236" s="513"/>
      <c r="K236" s="513"/>
      <c r="L236" s="513"/>
      <c r="M236" s="513"/>
      <c r="N236" s="513"/>
      <c r="O236" s="513"/>
      <c r="P236" s="513"/>
      <c r="Q236" s="513"/>
      <c r="R236" s="513"/>
      <c r="S236" s="513"/>
      <c r="T236" s="513"/>
      <c r="U236" s="513"/>
      <c r="V236" s="513"/>
      <c r="W236" s="513"/>
      <c r="X236" s="513"/>
      <c r="Y236" s="513"/>
      <c r="Z236" s="513"/>
    </row>
    <row r="237" spans="1:26">
      <c r="A237" s="513"/>
      <c r="B237" s="513"/>
      <c r="C237" s="513"/>
      <c r="D237" s="513"/>
      <c r="E237" s="513"/>
      <c r="F237" s="513"/>
      <c r="G237" s="513"/>
      <c r="H237" s="513"/>
      <c r="I237" s="513"/>
      <c r="J237" s="513"/>
      <c r="K237" s="513"/>
      <c r="L237" s="513"/>
      <c r="M237" s="513"/>
      <c r="N237" s="513"/>
      <c r="O237" s="513"/>
      <c r="P237" s="513"/>
      <c r="Q237" s="513"/>
      <c r="R237" s="513"/>
      <c r="S237" s="513"/>
      <c r="T237" s="513"/>
      <c r="U237" s="513"/>
      <c r="V237" s="513"/>
      <c r="W237" s="513"/>
      <c r="X237" s="513"/>
      <c r="Y237" s="513"/>
      <c r="Z237" s="513"/>
    </row>
    <row r="238" spans="1:26">
      <c r="A238" s="513"/>
      <c r="B238" s="513"/>
      <c r="C238" s="513"/>
      <c r="D238" s="513"/>
      <c r="E238" s="513"/>
      <c r="F238" s="513"/>
      <c r="G238" s="513"/>
      <c r="H238" s="513"/>
      <c r="I238" s="513"/>
      <c r="J238" s="513"/>
      <c r="K238" s="513"/>
      <c r="L238" s="513"/>
      <c r="M238" s="513"/>
      <c r="N238" s="513"/>
      <c r="O238" s="513"/>
      <c r="P238" s="513"/>
      <c r="Q238" s="513"/>
      <c r="R238" s="513"/>
      <c r="S238" s="513"/>
      <c r="T238" s="513"/>
      <c r="U238" s="513"/>
      <c r="V238" s="513"/>
      <c r="W238" s="513"/>
      <c r="X238" s="513"/>
      <c r="Y238" s="513"/>
      <c r="Z238" s="513"/>
    </row>
    <row r="239" spans="1:26">
      <c r="A239" s="513"/>
      <c r="B239" s="513"/>
      <c r="C239" s="513"/>
      <c r="D239" s="513"/>
      <c r="E239" s="513"/>
      <c r="F239" s="513"/>
      <c r="G239" s="513"/>
      <c r="H239" s="513"/>
      <c r="I239" s="513"/>
      <c r="J239" s="513"/>
      <c r="K239" s="513"/>
      <c r="L239" s="513"/>
      <c r="M239" s="513"/>
      <c r="N239" s="513"/>
      <c r="O239" s="513"/>
      <c r="P239" s="513"/>
      <c r="Q239" s="513"/>
      <c r="R239" s="513"/>
      <c r="S239" s="513"/>
      <c r="T239" s="513"/>
      <c r="U239" s="513"/>
      <c r="V239" s="513"/>
      <c r="W239" s="513"/>
      <c r="X239" s="513"/>
      <c r="Y239" s="513"/>
      <c r="Z239" s="513"/>
    </row>
    <row r="240" spans="1:26">
      <c r="A240" s="513"/>
      <c r="B240" s="513"/>
      <c r="C240" s="513"/>
      <c r="D240" s="513"/>
      <c r="E240" s="513"/>
      <c r="F240" s="513"/>
      <c r="G240" s="513"/>
      <c r="H240" s="513"/>
      <c r="I240" s="513"/>
      <c r="J240" s="513"/>
      <c r="K240" s="513"/>
      <c r="L240" s="513"/>
      <c r="M240" s="513"/>
      <c r="N240" s="513"/>
      <c r="O240" s="513"/>
      <c r="P240" s="513"/>
      <c r="Q240" s="513"/>
      <c r="R240" s="513"/>
      <c r="S240" s="513"/>
      <c r="T240" s="513"/>
      <c r="U240" s="513"/>
      <c r="V240" s="513"/>
      <c r="W240" s="513"/>
      <c r="X240" s="513"/>
      <c r="Y240" s="513"/>
      <c r="Z240" s="513"/>
    </row>
    <row r="241" spans="1:26">
      <c r="A241" s="513"/>
      <c r="B241" s="513"/>
      <c r="C241" s="513"/>
      <c r="D241" s="513"/>
      <c r="E241" s="513"/>
      <c r="F241" s="513"/>
      <c r="G241" s="513"/>
      <c r="H241" s="513"/>
      <c r="I241" s="513"/>
      <c r="J241" s="513"/>
      <c r="K241" s="513"/>
      <c r="L241" s="513"/>
      <c r="M241" s="513"/>
      <c r="N241" s="513"/>
      <c r="O241" s="513"/>
      <c r="P241" s="513"/>
      <c r="Q241" s="513"/>
      <c r="R241" s="513"/>
      <c r="S241" s="513"/>
      <c r="T241" s="513"/>
      <c r="U241" s="513"/>
      <c r="V241" s="513"/>
      <c r="W241" s="513"/>
      <c r="X241" s="513"/>
      <c r="Y241" s="513"/>
      <c r="Z241" s="513"/>
    </row>
    <row r="242" spans="1:26">
      <c r="A242" s="513"/>
      <c r="B242" s="513"/>
      <c r="C242" s="513"/>
      <c r="D242" s="513"/>
      <c r="E242" s="513"/>
      <c r="F242" s="513"/>
      <c r="G242" s="513"/>
      <c r="H242" s="513"/>
      <c r="I242" s="513"/>
      <c r="J242" s="513"/>
      <c r="K242" s="513"/>
      <c r="L242" s="513"/>
      <c r="M242" s="513"/>
      <c r="N242" s="513"/>
      <c r="O242" s="513"/>
      <c r="P242" s="513"/>
      <c r="Q242" s="513"/>
      <c r="R242" s="513"/>
      <c r="S242" s="513"/>
      <c r="T242" s="513"/>
      <c r="U242" s="513"/>
      <c r="V242" s="513"/>
      <c r="W242" s="513"/>
      <c r="X242" s="513"/>
      <c r="Y242" s="513"/>
      <c r="Z242" s="513"/>
    </row>
    <row r="243" spans="1:26">
      <c r="A243" s="513"/>
      <c r="B243" s="513"/>
      <c r="C243" s="513"/>
      <c r="D243" s="513"/>
      <c r="E243" s="513"/>
      <c r="F243" s="513"/>
      <c r="G243" s="513"/>
      <c r="H243" s="513"/>
      <c r="I243" s="513"/>
      <c r="J243" s="513"/>
      <c r="K243" s="513"/>
      <c r="L243" s="513"/>
      <c r="M243" s="513"/>
      <c r="N243" s="513"/>
      <c r="O243" s="513"/>
      <c r="P243" s="513"/>
      <c r="Q243" s="513"/>
      <c r="R243" s="513"/>
      <c r="S243" s="513"/>
      <c r="T243" s="513"/>
      <c r="U243" s="513"/>
      <c r="V243" s="513"/>
      <c r="W243" s="513"/>
      <c r="X243" s="513"/>
      <c r="Y243" s="513"/>
      <c r="Z243" s="513"/>
    </row>
    <row r="244" spans="1:26">
      <c r="A244" s="513"/>
      <c r="B244" s="513"/>
      <c r="C244" s="513"/>
      <c r="D244" s="513"/>
      <c r="E244" s="513"/>
      <c r="F244" s="513"/>
      <c r="G244" s="513"/>
      <c r="H244" s="513"/>
      <c r="I244" s="513"/>
      <c r="J244" s="513"/>
      <c r="K244" s="513"/>
      <c r="L244" s="513"/>
      <c r="M244" s="513"/>
      <c r="N244" s="513"/>
      <c r="O244" s="513"/>
      <c r="P244" s="513"/>
      <c r="Q244" s="513"/>
      <c r="R244" s="513"/>
      <c r="S244" s="513"/>
      <c r="T244" s="513"/>
      <c r="U244" s="513"/>
      <c r="V244" s="513"/>
      <c r="W244" s="513"/>
      <c r="X244" s="513"/>
      <c r="Y244" s="513"/>
      <c r="Z244" s="513"/>
    </row>
    <row r="245" spans="1:26">
      <c r="A245" s="513"/>
      <c r="B245" s="513"/>
      <c r="C245" s="513"/>
      <c r="D245" s="513"/>
      <c r="E245" s="513"/>
      <c r="F245" s="513"/>
      <c r="G245" s="513"/>
      <c r="H245" s="513"/>
      <c r="I245" s="513"/>
      <c r="J245" s="513"/>
      <c r="K245" s="513"/>
      <c r="L245" s="513"/>
      <c r="M245" s="513"/>
      <c r="N245" s="513"/>
      <c r="O245" s="513"/>
      <c r="P245" s="513"/>
      <c r="Q245" s="513"/>
      <c r="R245" s="513"/>
      <c r="S245" s="513"/>
      <c r="T245" s="513"/>
      <c r="U245" s="513"/>
      <c r="V245" s="513"/>
      <c r="W245" s="513"/>
      <c r="X245" s="513"/>
      <c r="Y245" s="513"/>
      <c r="Z245" s="513"/>
    </row>
    <row r="246" spans="1:26">
      <c r="A246" s="513"/>
      <c r="B246" s="513"/>
      <c r="C246" s="513"/>
      <c r="D246" s="513"/>
      <c r="E246" s="513"/>
      <c r="F246" s="513"/>
      <c r="G246" s="513"/>
      <c r="H246" s="513"/>
      <c r="I246" s="513"/>
      <c r="J246" s="513"/>
      <c r="K246" s="513"/>
      <c r="L246" s="513"/>
      <c r="M246" s="513"/>
      <c r="N246" s="513"/>
      <c r="O246" s="513"/>
      <c r="P246" s="513"/>
      <c r="Q246" s="513"/>
      <c r="R246" s="513"/>
      <c r="S246" s="513"/>
      <c r="T246" s="513"/>
      <c r="U246" s="513"/>
      <c r="V246" s="513"/>
      <c r="W246" s="513"/>
      <c r="X246" s="513"/>
      <c r="Y246" s="513"/>
      <c r="Z246" s="513"/>
    </row>
    <row r="247" spans="1:26">
      <c r="A247" s="513"/>
      <c r="B247" s="513"/>
      <c r="C247" s="513"/>
      <c r="D247" s="513"/>
      <c r="E247" s="513"/>
      <c r="F247" s="513"/>
      <c r="G247" s="513"/>
      <c r="H247" s="513"/>
      <c r="I247" s="513"/>
      <c r="J247" s="513"/>
      <c r="K247" s="513"/>
      <c r="L247" s="513"/>
      <c r="M247" s="513"/>
      <c r="N247" s="513"/>
      <c r="O247" s="513"/>
      <c r="P247" s="513"/>
      <c r="Q247" s="513"/>
      <c r="R247" s="513"/>
      <c r="S247" s="513"/>
      <c r="T247" s="513"/>
      <c r="U247" s="513"/>
      <c r="V247" s="513"/>
      <c r="W247" s="513"/>
      <c r="X247" s="513"/>
      <c r="Y247" s="513"/>
      <c r="Z247" s="513"/>
    </row>
    <row r="248" spans="1:26">
      <c r="A248" s="513"/>
      <c r="B248" s="513"/>
      <c r="C248" s="513"/>
      <c r="D248" s="513"/>
      <c r="E248" s="513"/>
      <c r="F248" s="513"/>
      <c r="G248" s="513"/>
      <c r="H248" s="513"/>
      <c r="I248" s="513"/>
      <c r="J248" s="513"/>
      <c r="K248" s="513"/>
      <c r="L248" s="513"/>
      <c r="M248" s="513"/>
      <c r="N248" s="513"/>
      <c r="O248" s="513"/>
      <c r="P248" s="513"/>
      <c r="Q248" s="513"/>
      <c r="R248" s="513"/>
      <c r="S248" s="513"/>
      <c r="T248" s="513"/>
      <c r="U248" s="513"/>
      <c r="V248" s="513"/>
      <c r="W248" s="513"/>
      <c r="X248" s="513"/>
      <c r="Y248" s="513"/>
      <c r="Z248" s="513"/>
    </row>
    <row r="249" spans="1:26">
      <c r="A249" s="513"/>
      <c r="B249" s="513"/>
      <c r="C249" s="513"/>
      <c r="D249" s="513"/>
      <c r="E249" s="513"/>
      <c r="F249" s="513"/>
      <c r="G249" s="513"/>
      <c r="H249" s="513"/>
      <c r="I249" s="513"/>
      <c r="J249" s="513"/>
      <c r="K249" s="513"/>
      <c r="L249" s="513"/>
      <c r="M249" s="513"/>
      <c r="N249" s="513"/>
      <c r="O249" s="513"/>
      <c r="P249" s="513"/>
      <c r="Q249" s="513"/>
      <c r="R249" s="513"/>
      <c r="S249" s="513"/>
      <c r="T249" s="513"/>
      <c r="U249" s="513"/>
      <c r="V249" s="513"/>
      <c r="W249" s="513"/>
      <c r="X249" s="513"/>
      <c r="Y249" s="513"/>
      <c r="Z249" s="513"/>
    </row>
    <row r="250" spans="1:26">
      <c r="A250" s="513"/>
      <c r="B250" s="513"/>
      <c r="C250" s="513"/>
      <c r="D250" s="513"/>
      <c r="E250" s="513"/>
      <c r="F250" s="513"/>
      <c r="G250" s="513"/>
      <c r="H250" s="513"/>
      <c r="I250" s="513"/>
      <c r="J250" s="513"/>
      <c r="K250" s="513"/>
      <c r="L250" s="513"/>
      <c r="M250" s="513"/>
      <c r="N250" s="513"/>
      <c r="O250" s="513"/>
      <c r="P250" s="513"/>
      <c r="Q250" s="513"/>
      <c r="R250" s="513"/>
      <c r="S250" s="513"/>
      <c r="T250" s="513"/>
      <c r="U250" s="513"/>
      <c r="V250" s="513"/>
      <c r="W250" s="513"/>
      <c r="X250" s="513"/>
      <c r="Y250" s="513"/>
      <c r="Z250" s="513"/>
    </row>
    <row r="251" spans="1:26">
      <c r="A251" s="513"/>
      <c r="B251" s="513"/>
      <c r="C251" s="513"/>
      <c r="D251" s="513"/>
      <c r="E251" s="513"/>
      <c r="F251" s="513"/>
      <c r="G251" s="513"/>
      <c r="H251" s="513"/>
      <c r="I251" s="513"/>
      <c r="J251" s="513"/>
      <c r="K251" s="513"/>
      <c r="L251" s="513"/>
      <c r="M251" s="513"/>
      <c r="N251" s="513"/>
      <c r="O251" s="513"/>
      <c r="P251" s="513"/>
      <c r="Q251" s="513"/>
      <c r="R251" s="513"/>
      <c r="S251" s="513"/>
      <c r="T251" s="513"/>
      <c r="U251" s="513"/>
      <c r="V251" s="513"/>
      <c r="W251" s="513"/>
      <c r="X251" s="513"/>
      <c r="Y251" s="513"/>
      <c r="Z251" s="513"/>
    </row>
    <row r="252" spans="1:26">
      <c r="A252" s="513"/>
      <c r="B252" s="513"/>
      <c r="C252" s="513"/>
      <c r="D252" s="513"/>
      <c r="E252" s="513"/>
      <c r="F252" s="513"/>
      <c r="G252" s="513"/>
      <c r="H252" s="513"/>
      <c r="I252" s="513"/>
      <c r="J252" s="513"/>
      <c r="K252" s="513"/>
      <c r="L252" s="513"/>
      <c r="M252" s="513"/>
      <c r="N252" s="513"/>
      <c r="O252" s="513"/>
      <c r="P252" s="513"/>
      <c r="Q252" s="513"/>
      <c r="R252" s="513"/>
      <c r="S252" s="513"/>
      <c r="T252" s="513"/>
      <c r="U252" s="513"/>
      <c r="V252" s="513"/>
      <c r="W252" s="513"/>
      <c r="X252" s="513"/>
      <c r="Y252" s="513"/>
      <c r="Z252" s="513"/>
    </row>
    <row r="253" spans="1:26">
      <c r="A253" s="513"/>
      <c r="B253" s="513"/>
      <c r="C253" s="513"/>
      <c r="D253" s="513"/>
      <c r="E253" s="513"/>
      <c r="F253" s="513"/>
      <c r="G253" s="513"/>
      <c r="H253" s="513"/>
      <c r="I253" s="513"/>
      <c r="J253" s="513"/>
      <c r="K253" s="513"/>
      <c r="L253" s="513"/>
      <c r="M253" s="513"/>
      <c r="N253" s="513"/>
      <c r="O253" s="513"/>
      <c r="P253" s="513"/>
      <c r="Q253" s="513"/>
      <c r="R253" s="513"/>
      <c r="S253" s="513"/>
      <c r="T253" s="513"/>
      <c r="U253" s="513"/>
      <c r="V253" s="513"/>
      <c r="W253" s="513"/>
      <c r="X253" s="513"/>
      <c r="Y253" s="513"/>
      <c r="Z253" s="513"/>
    </row>
    <row r="254" spans="1:26">
      <c r="A254" s="513"/>
      <c r="B254" s="513"/>
      <c r="C254" s="513"/>
      <c r="D254" s="513"/>
      <c r="E254" s="513"/>
      <c r="F254" s="513"/>
      <c r="G254" s="513"/>
      <c r="H254" s="513"/>
      <c r="I254" s="513"/>
      <c r="J254" s="513"/>
      <c r="K254" s="513"/>
      <c r="L254" s="513"/>
      <c r="M254" s="513"/>
      <c r="N254" s="513"/>
      <c r="O254" s="513"/>
      <c r="P254" s="513"/>
      <c r="Q254" s="513"/>
      <c r="R254" s="513"/>
      <c r="S254" s="513"/>
      <c r="T254" s="513"/>
      <c r="U254" s="513"/>
      <c r="V254" s="513"/>
      <c r="W254" s="513"/>
      <c r="X254" s="513"/>
      <c r="Y254" s="513"/>
      <c r="Z254" s="513"/>
    </row>
    <row r="255" spans="1:26">
      <c r="A255" s="513"/>
      <c r="B255" s="513"/>
      <c r="C255" s="513"/>
      <c r="D255" s="513"/>
      <c r="E255" s="513"/>
      <c r="F255" s="513"/>
      <c r="G255" s="513"/>
      <c r="H255" s="513"/>
      <c r="I255" s="513"/>
      <c r="J255" s="513"/>
      <c r="K255" s="513"/>
      <c r="L255" s="513"/>
      <c r="M255" s="513"/>
      <c r="N255" s="513"/>
      <c r="O255" s="513"/>
      <c r="P255" s="513"/>
      <c r="Q255" s="513"/>
      <c r="R255" s="513"/>
      <c r="S255" s="513"/>
      <c r="T255" s="513"/>
      <c r="U255" s="513"/>
      <c r="V255" s="513"/>
      <c r="W255" s="513"/>
      <c r="X255" s="513"/>
      <c r="Y255" s="513"/>
      <c r="Z255" s="513"/>
    </row>
    <row r="256" spans="1:26">
      <c r="A256" s="513"/>
      <c r="B256" s="513"/>
      <c r="C256" s="513"/>
      <c r="D256" s="513"/>
      <c r="E256" s="513"/>
      <c r="F256" s="513"/>
      <c r="G256" s="513"/>
      <c r="H256" s="513"/>
      <c r="I256" s="513"/>
      <c r="J256" s="513"/>
      <c r="K256" s="513"/>
      <c r="L256" s="513"/>
      <c r="M256" s="513"/>
      <c r="N256" s="513"/>
      <c r="O256" s="513"/>
      <c r="P256" s="513"/>
      <c r="Q256" s="513"/>
      <c r="R256" s="513"/>
      <c r="S256" s="513"/>
      <c r="T256" s="513"/>
      <c r="U256" s="513"/>
      <c r="V256" s="513"/>
      <c r="W256" s="513"/>
      <c r="X256" s="513"/>
      <c r="Y256" s="513"/>
      <c r="Z256" s="513"/>
    </row>
    <row r="257" spans="1:26">
      <c r="A257" s="513"/>
      <c r="B257" s="513"/>
      <c r="C257" s="513"/>
      <c r="D257" s="513"/>
      <c r="E257" s="513"/>
      <c r="F257" s="513"/>
      <c r="G257" s="513"/>
      <c r="H257" s="513"/>
      <c r="I257" s="513"/>
      <c r="J257" s="513"/>
      <c r="K257" s="513"/>
      <c r="L257" s="513"/>
      <c r="M257" s="513"/>
      <c r="N257" s="513"/>
      <c r="O257" s="513"/>
      <c r="P257" s="513"/>
      <c r="Q257" s="513"/>
      <c r="R257" s="513"/>
      <c r="S257" s="513"/>
      <c r="T257" s="513"/>
      <c r="U257" s="513"/>
      <c r="V257" s="513"/>
      <c r="W257" s="513"/>
      <c r="X257" s="513"/>
      <c r="Y257" s="513"/>
      <c r="Z257" s="513"/>
    </row>
    <row r="258" spans="1:26">
      <c r="A258" s="513"/>
      <c r="B258" s="513"/>
      <c r="C258" s="513"/>
      <c r="D258" s="513"/>
      <c r="E258" s="513"/>
      <c r="F258" s="513"/>
      <c r="G258" s="513"/>
      <c r="H258" s="513"/>
      <c r="I258" s="513"/>
      <c r="J258" s="513"/>
      <c r="K258" s="513"/>
      <c r="L258" s="513"/>
      <c r="M258" s="513"/>
      <c r="N258" s="513"/>
      <c r="O258" s="513"/>
      <c r="P258" s="513"/>
      <c r="Q258" s="513"/>
      <c r="R258" s="513"/>
      <c r="S258" s="513"/>
      <c r="T258" s="513"/>
      <c r="U258" s="513"/>
      <c r="V258" s="513"/>
      <c r="W258" s="513"/>
      <c r="X258" s="513"/>
      <c r="Y258" s="513"/>
      <c r="Z258" s="513"/>
    </row>
    <row r="259" spans="1:26">
      <c r="A259" s="513"/>
      <c r="B259" s="513"/>
      <c r="C259" s="513"/>
      <c r="D259" s="513"/>
      <c r="E259" s="513"/>
      <c r="F259" s="513"/>
      <c r="G259" s="513"/>
      <c r="H259" s="513"/>
      <c r="I259" s="513"/>
      <c r="J259" s="513"/>
      <c r="K259" s="513"/>
      <c r="L259" s="513"/>
      <c r="M259" s="513"/>
      <c r="N259" s="513"/>
      <c r="O259" s="513"/>
      <c r="P259" s="513"/>
      <c r="Q259" s="513"/>
      <c r="R259" s="513"/>
      <c r="S259" s="513"/>
      <c r="T259" s="513"/>
      <c r="U259" s="513"/>
      <c r="V259" s="513"/>
      <c r="W259" s="513"/>
      <c r="X259" s="513"/>
      <c r="Y259" s="513"/>
      <c r="Z259" s="513"/>
    </row>
    <row r="260" spans="1:26">
      <c r="A260" s="513"/>
      <c r="B260" s="513"/>
      <c r="C260" s="513"/>
      <c r="D260" s="513"/>
      <c r="E260" s="513"/>
      <c r="F260" s="513"/>
      <c r="G260" s="513"/>
      <c r="H260" s="513"/>
      <c r="I260" s="513"/>
      <c r="J260" s="513"/>
      <c r="K260" s="513"/>
      <c r="L260" s="513"/>
      <c r="M260" s="513"/>
      <c r="N260" s="513"/>
      <c r="O260" s="513"/>
      <c r="P260" s="513"/>
      <c r="Q260" s="513"/>
      <c r="R260" s="513"/>
      <c r="S260" s="513"/>
      <c r="T260" s="513"/>
      <c r="U260" s="513"/>
      <c r="V260" s="513"/>
      <c r="W260" s="513"/>
      <c r="X260" s="513"/>
      <c r="Y260" s="513"/>
      <c r="Z260" s="513"/>
    </row>
    <row r="261" spans="1:26">
      <c r="A261" s="513"/>
      <c r="B261" s="513"/>
      <c r="C261" s="513"/>
      <c r="D261" s="513"/>
      <c r="E261" s="513"/>
      <c r="F261" s="513"/>
      <c r="G261" s="513"/>
      <c r="H261" s="513"/>
      <c r="I261" s="513"/>
      <c r="J261" s="513"/>
      <c r="K261" s="513"/>
      <c r="L261" s="513"/>
      <c r="M261" s="513"/>
      <c r="N261" s="513"/>
      <c r="O261" s="513"/>
      <c r="P261" s="513"/>
      <c r="Q261" s="513"/>
      <c r="R261" s="513"/>
      <c r="S261" s="513"/>
      <c r="T261" s="513"/>
      <c r="U261" s="513"/>
      <c r="V261" s="513"/>
      <c r="W261" s="513"/>
      <c r="X261" s="513"/>
      <c r="Y261" s="513"/>
      <c r="Z261" s="513"/>
    </row>
    <row r="262" spans="1:26">
      <c r="A262" s="513"/>
      <c r="B262" s="513"/>
      <c r="C262" s="513"/>
      <c r="D262" s="513"/>
      <c r="E262" s="513"/>
      <c r="F262" s="513"/>
      <c r="G262" s="513"/>
      <c r="H262" s="513"/>
      <c r="I262" s="513"/>
      <c r="J262" s="513"/>
      <c r="K262" s="513"/>
      <c r="L262" s="513"/>
      <c r="M262" s="513"/>
      <c r="N262" s="513"/>
      <c r="O262" s="513"/>
      <c r="P262" s="513"/>
      <c r="Q262" s="513"/>
      <c r="R262" s="513"/>
      <c r="S262" s="513"/>
      <c r="T262" s="513"/>
      <c r="U262" s="513"/>
      <c r="V262" s="513"/>
      <c r="W262" s="513"/>
      <c r="X262" s="513"/>
      <c r="Y262" s="513"/>
      <c r="Z262" s="513"/>
    </row>
    <row r="263" spans="1:26">
      <c r="A263" s="513"/>
      <c r="B263" s="513"/>
      <c r="C263" s="513"/>
      <c r="D263" s="513"/>
      <c r="E263" s="513"/>
      <c r="F263" s="513"/>
      <c r="G263" s="513"/>
      <c r="H263" s="513"/>
      <c r="I263" s="513"/>
      <c r="J263" s="513"/>
      <c r="K263" s="513"/>
      <c r="L263" s="513"/>
      <c r="M263" s="513"/>
      <c r="N263" s="513"/>
      <c r="O263" s="513"/>
      <c r="P263" s="513"/>
      <c r="Q263" s="513"/>
      <c r="R263" s="513"/>
      <c r="S263" s="513"/>
      <c r="T263" s="513"/>
      <c r="U263" s="513"/>
      <c r="V263" s="513"/>
      <c r="W263" s="513"/>
      <c r="X263" s="513"/>
      <c r="Y263" s="513"/>
      <c r="Z263" s="513"/>
    </row>
    <row r="264" spans="1:26">
      <c r="A264" s="513"/>
      <c r="B264" s="513"/>
      <c r="C264" s="513"/>
      <c r="D264" s="513"/>
      <c r="E264" s="513"/>
      <c r="F264" s="513"/>
      <c r="G264" s="513"/>
      <c r="H264" s="513"/>
      <c r="I264" s="513"/>
      <c r="J264" s="513"/>
      <c r="K264" s="513"/>
      <c r="L264" s="513"/>
      <c r="M264" s="513"/>
      <c r="N264" s="513"/>
      <c r="O264" s="513"/>
      <c r="P264" s="513"/>
      <c r="Q264" s="513"/>
      <c r="R264" s="513"/>
      <c r="S264" s="513"/>
      <c r="T264" s="513"/>
      <c r="U264" s="513"/>
      <c r="V264" s="513"/>
      <c r="W264" s="513"/>
      <c r="X264" s="513"/>
      <c r="Y264" s="513"/>
      <c r="Z264" s="513"/>
    </row>
    <row r="265" spans="1:26">
      <c r="A265" s="513"/>
      <c r="B265" s="513"/>
      <c r="C265" s="513"/>
      <c r="D265" s="513"/>
      <c r="E265" s="513"/>
      <c r="F265" s="513"/>
      <c r="G265" s="513"/>
      <c r="H265" s="513"/>
      <c r="I265" s="513"/>
      <c r="J265" s="513"/>
      <c r="K265" s="513"/>
      <c r="L265" s="513"/>
      <c r="M265" s="513"/>
      <c r="N265" s="513"/>
      <c r="O265" s="513"/>
      <c r="P265" s="513"/>
      <c r="Q265" s="513"/>
      <c r="R265" s="513"/>
      <c r="S265" s="513"/>
      <c r="T265" s="513"/>
      <c r="U265" s="513"/>
      <c r="V265" s="513"/>
      <c r="W265" s="513"/>
      <c r="X265" s="513"/>
      <c r="Y265" s="513"/>
      <c r="Z265" s="513"/>
    </row>
    <row r="266" spans="1:26">
      <c r="A266" s="513"/>
      <c r="B266" s="513"/>
      <c r="C266" s="513"/>
      <c r="D266" s="513"/>
      <c r="E266" s="513"/>
      <c r="F266" s="513"/>
      <c r="G266" s="513"/>
      <c r="H266" s="513"/>
      <c r="I266" s="513"/>
      <c r="J266" s="513"/>
      <c r="K266" s="513"/>
      <c r="L266" s="513"/>
      <c r="M266" s="513"/>
      <c r="N266" s="513"/>
      <c r="O266" s="513"/>
      <c r="P266" s="513"/>
      <c r="Q266" s="513"/>
      <c r="R266" s="513"/>
      <c r="S266" s="513"/>
      <c r="T266" s="513"/>
      <c r="U266" s="513"/>
      <c r="V266" s="513"/>
      <c r="W266" s="513"/>
      <c r="X266" s="513"/>
      <c r="Y266" s="513"/>
      <c r="Z266" s="513"/>
    </row>
    <row r="267" spans="1:26">
      <c r="A267" s="513"/>
      <c r="B267" s="513"/>
      <c r="C267" s="513"/>
      <c r="D267" s="513"/>
      <c r="E267" s="513"/>
      <c r="F267" s="513"/>
      <c r="G267" s="513"/>
      <c r="H267" s="513"/>
      <c r="I267" s="513"/>
      <c r="J267" s="513"/>
      <c r="K267" s="513"/>
      <c r="L267" s="513"/>
      <c r="M267" s="513"/>
      <c r="N267" s="513"/>
      <c r="O267" s="513"/>
      <c r="P267" s="513"/>
      <c r="Q267" s="513"/>
      <c r="R267" s="513"/>
      <c r="S267" s="513"/>
      <c r="T267" s="513"/>
      <c r="U267" s="513"/>
      <c r="V267" s="513"/>
      <c r="W267" s="513"/>
      <c r="X267" s="513"/>
      <c r="Y267" s="513"/>
      <c r="Z267" s="513"/>
    </row>
    <row r="268" spans="1:26">
      <c r="A268" s="513"/>
      <c r="B268" s="513"/>
      <c r="C268" s="513"/>
      <c r="D268" s="513"/>
      <c r="E268" s="513"/>
      <c r="F268" s="513"/>
      <c r="G268" s="513"/>
      <c r="H268" s="513"/>
      <c r="I268" s="513"/>
      <c r="J268" s="513"/>
      <c r="K268" s="513"/>
      <c r="L268" s="513"/>
      <c r="M268" s="513"/>
      <c r="N268" s="513"/>
      <c r="O268" s="513"/>
      <c r="P268" s="513"/>
      <c r="Q268" s="513"/>
      <c r="R268" s="513"/>
      <c r="S268" s="513"/>
      <c r="T268" s="513"/>
      <c r="U268" s="513"/>
      <c r="V268" s="513"/>
      <c r="W268" s="513"/>
      <c r="X268" s="513"/>
      <c r="Y268" s="513"/>
      <c r="Z268" s="513"/>
    </row>
    <row r="269" spans="1:26">
      <c r="A269" s="513"/>
      <c r="B269" s="513"/>
      <c r="C269" s="513"/>
      <c r="D269" s="513"/>
      <c r="E269" s="513"/>
      <c r="F269" s="513"/>
      <c r="G269" s="513"/>
      <c r="H269" s="513"/>
      <c r="I269" s="513"/>
      <c r="J269" s="513"/>
      <c r="K269" s="513"/>
      <c r="L269" s="513"/>
      <c r="M269" s="513"/>
      <c r="N269" s="513"/>
      <c r="O269" s="513"/>
      <c r="P269" s="513"/>
      <c r="Q269" s="513"/>
      <c r="R269" s="513"/>
      <c r="S269" s="513"/>
      <c r="T269" s="513"/>
      <c r="U269" s="513"/>
      <c r="V269" s="513"/>
      <c r="W269" s="513"/>
      <c r="X269" s="513"/>
      <c r="Y269" s="513"/>
      <c r="Z269" s="513"/>
    </row>
    <row r="270" spans="1:26">
      <c r="A270" s="513"/>
      <c r="B270" s="513"/>
      <c r="C270" s="513"/>
      <c r="D270" s="513"/>
      <c r="E270" s="513"/>
      <c r="F270" s="513"/>
      <c r="G270" s="513"/>
      <c r="H270" s="513"/>
      <c r="I270" s="513"/>
      <c r="J270" s="513"/>
      <c r="K270" s="513"/>
      <c r="L270" s="513"/>
      <c r="M270" s="513"/>
      <c r="N270" s="513"/>
      <c r="O270" s="513"/>
      <c r="P270" s="513"/>
      <c r="Q270" s="513"/>
      <c r="R270" s="513"/>
      <c r="S270" s="513"/>
      <c r="T270" s="513"/>
      <c r="U270" s="513"/>
      <c r="V270" s="513"/>
      <c r="W270" s="513"/>
      <c r="X270" s="513"/>
      <c r="Y270" s="513"/>
      <c r="Z270" s="513"/>
    </row>
    <row r="271" spans="1:26">
      <c r="A271" s="513"/>
      <c r="B271" s="513"/>
      <c r="C271" s="513"/>
      <c r="D271" s="513"/>
      <c r="E271" s="513"/>
      <c r="F271" s="513"/>
      <c r="G271" s="513"/>
      <c r="H271" s="513"/>
      <c r="I271" s="513"/>
      <c r="J271" s="513"/>
      <c r="K271" s="513"/>
      <c r="L271" s="513"/>
      <c r="M271" s="513"/>
      <c r="N271" s="513"/>
      <c r="O271" s="513"/>
      <c r="P271" s="513"/>
      <c r="Q271" s="513"/>
      <c r="R271" s="513"/>
      <c r="S271" s="513"/>
      <c r="T271" s="513"/>
      <c r="U271" s="513"/>
      <c r="V271" s="513"/>
      <c r="W271" s="513"/>
      <c r="X271" s="513"/>
      <c r="Y271" s="513"/>
      <c r="Z271" s="513"/>
    </row>
    <row r="272" spans="1:26">
      <c r="A272" s="513"/>
      <c r="B272" s="513"/>
      <c r="C272" s="513"/>
      <c r="D272" s="513"/>
      <c r="E272" s="513"/>
      <c r="F272" s="513"/>
      <c r="G272" s="513"/>
      <c r="H272" s="513"/>
      <c r="I272" s="513"/>
      <c r="J272" s="513"/>
      <c r="K272" s="513"/>
      <c r="L272" s="513"/>
      <c r="M272" s="513"/>
      <c r="N272" s="513"/>
      <c r="O272" s="513"/>
      <c r="P272" s="513"/>
      <c r="Q272" s="513"/>
      <c r="R272" s="513"/>
      <c r="S272" s="513"/>
      <c r="T272" s="513"/>
      <c r="U272" s="513"/>
      <c r="V272" s="513"/>
      <c r="W272" s="513"/>
      <c r="X272" s="513"/>
      <c r="Y272" s="513"/>
      <c r="Z272" s="513"/>
    </row>
    <row r="273" spans="1:26">
      <c r="A273" s="513"/>
      <c r="B273" s="513"/>
      <c r="C273" s="513"/>
      <c r="D273" s="513"/>
      <c r="E273" s="513"/>
      <c r="F273" s="513"/>
      <c r="G273" s="513"/>
      <c r="H273" s="513"/>
      <c r="I273" s="513"/>
      <c r="J273" s="513"/>
      <c r="K273" s="513"/>
      <c r="L273" s="513"/>
      <c r="M273" s="513"/>
      <c r="N273" s="513"/>
      <c r="O273" s="513"/>
      <c r="P273" s="513"/>
      <c r="Q273" s="513"/>
      <c r="R273" s="513"/>
      <c r="S273" s="513"/>
      <c r="T273" s="513"/>
      <c r="U273" s="513"/>
      <c r="V273" s="513"/>
      <c r="W273" s="513"/>
      <c r="X273" s="513"/>
      <c r="Y273" s="513"/>
      <c r="Z273" s="513"/>
    </row>
    <row r="274" spans="1:26">
      <c r="A274" s="513"/>
      <c r="B274" s="513"/>
      <c r="C274" s="513"/>
      <c r="D274" s="513"/>
      <c r="E274" s="513"/>
      <c r="F274" s="513"/>
      <c r="G274" s="513"/>
      <c r="H274" s="513"/>
      <c r="I274" s="513"/>
      <c r="J274" s="513"/>
      <c r="K274" s="513"/>
      <c r="L274" s="513"/>
      <c r="M274" s="513"/>
      <c r="N274" s="513"/>
      <c r="O274" s="513"/>
      <c r="P274" s="513"/>
      <c r="Q274" s="513"/>
      <c r="R274" s="513"/>
      <c r="S274" s="513"/>
      <c r="T274" s="513"/>
      <c r="U274" s="513"/>
      <c r="V274" s="513"/>
      <c r="W274" s="513"/>
      <c r="X274" s="513"/>
      <c r="Y274" s="513"/>
      <c r="Z274" s="513"/>
    </row>
    <row r="275" spans="1:26">
      <c r="A275" s="513"/>
      <c r="B275" s="513"/>
      <c r="C275" s="513"/>
      <c r="D275" s="513"/>
      <c r="E275" s="513"/>
      <c r="F275" s="513"/>
      <c r="G275" s="513"/>
      <c r="H275" s="513"/>
      <c r="I275" s="513"/>
      <c r="J275" s="513"/>
      <c r="K275" s="513"/>
      <c r="L275" s="513"/>
      <c r="M275" s="513"/>
      <c r="N275" s="513"/>
      <c r="O275" s="513"/>
      <c r="P275" s="513"/>
      <c r="Q275" s="513"/>
      <c r="R275" s="513"/>
      <c r="S275" s="513"/>
      <c r="T275" s="513"/>
      <c r="U275" s="513"/>
      <c r="V275" s="513"/>
      <c r="W275" s="513"/>
      <c r="X275" s="513"/>
      <c r="Y275" s="513"/>
      <c r="Z275" s="513"/>
    </row>
    <row r="276" spans="1:26">
      <c r="A276" s="513"/>
      <c r="B276" s="513"/>
      <c r="C276" s="513"/>
      <c r="D276" s="513"/>
      <c r="E276" s="513"/>
      <c r="F276" s="513"/>
      <c r="G276" s="513"/>
      <c r="H276" s="513"/>
      <c r="I276" s="513"/>
      <c r="J276" s="513"/>
      <c r="K276" s="513"/>
      <c r="L276" s="513"/>
      <c r="M276" s="513"/>
      <c r="N276" s="513"/>
      <c r="O276" s="513"/>
      <c r="P276" s="513"/>
      <c r="Q276" s="513"/>
      <c r="R276" s="513"/>
      <c r="S276" s="513"/>
      <c r="T276" s="513"/>
      <c r="U276" s="513"/>
      <c r="V276" s="513"/>
      <c r="W276" s="513"/>
      <c r="X276" s="513"/>
      <c r="Y276" s="513"/>
      <c r="Z276" s="513"/>
    </row>
    <row r="277" spans="1:26">
      <c r="A277" s="513"/>
      <c r="B277" s="513"/>
      <c r="C277" s="513"/>
      <c r="D277" s="513"/>
      <c r="E277" s="513"/>
      <c r="F277" s="513"/>
      <c r="G277" s="513"/>
      <c r="H277" s="513"/>
      <c r="I277" s="513"/>
      <c r="J277" s="513"/>
      <c r="K277" s="513"/>
      <c r="L277" s="513"/>
      <c r="M277" s="513"/>
      <c r="N277" s="513"/>
      <c r="O277" s="513"/>
      <c r="P277" s="513"/>
      <c r="Q277" s="513"/>
      <c r="R277" s="513"/>
      <c r="S277" s="513"/>
      <c r="T277" s="513"/>
      <c r="U277" s="513"/>
      <c r="V277" s="513"/>
      <c r="W277" s="513"/>
      <c r="X277" s="513"/>
      <c r="Y277" s="513"/>
      <c r="Z277" s="513"/>
    </row>
    <row r="278" spans="1:26">
      <c r="A278" s="513"/>
      <c r="B278" s="513"/>
      <c r="C278" s="513"/>
      <c r="D278" s="513"/>
      <c r="E278" s="513"/>
      <c r="F278" s="513"/>
      <c r="G278" s="513"/>
      <c r="H278" s="513"/>
      <c r="I278" s="513"/>
      <c r="J278" s="513"/>
      <c r="K278" s="513"/>
      <c r="L278" s="513"/>
      <c r="M278" s="513"/>
      <c r="N278" s="513"/>
      <c r="O278" s="513"/>
      <c r="P278" s="513"/>
      <c r="Q278" s="513"/>
      <c r="R278" s="513"/>
      <c r="S278" s="513"/>
      <c r="T278" s="513"/>
      <c r="U278" s="513"/>
      <c r="V278" s="513"/>
      <c r="W278" s="513"/>
      <c r="X278" s="513"/>
      <c r="Y278" s="513"/>
      <c r="Z278" s="513"/>
    </row>
    <row r="279" spans="1:26">
      <c r="A279" s="513"/>
      <c r="B279" s="513"/>
      <c r="C279" s="513"/>
      <c r="D279" s="513"/>
      <c r="E279" s="513"/>
      <c r="F279" s="513"/>
      <c r="G279" s="513"/>
      <c r="H279" s="513"/>
      <c r="I279" s="513"/>
      <c r="J279" s="513"/>
      <c r="K279" s="513"/>
      <c r="L279" s="513"/>
      <c r="M279" s="513"/>
      <c r="N279" s="513"/>
      <c r="O279" s="513"/>
      <c r="P279" s="513"/>
      <c r="Q279" s="513"/>
      <c r="R279" s="513"/>
      <c r="S279" s="513"/>
      <c r="T279" s="513"/>
      <c r="U279" s="513"/>
      <c r="V279" s="513"/>
      <c r="W279" s="513"/>
      <c r="X279" s="513"/>
      <c r="Y279" s="513"/>
      <c r="Z279" s="513"/>
    </row>
    <row r="280" spans="1:26">
      <c r="A280" s="513"/>
      <c r="B280" s="513"/>
      <c r="C280" s="513"/>
      <c r="D280" s="513"/>
      <c r="E280" s="513"/>
      <c r="F280" s="513"/>
      <c r="G280" s="513"/>
      <c r="H280" s="513"/>
      <c r="I280" s="513"/>
      <c r="J280" s="513"/>
      <c r="K280" s="513"/>
      <c r="L280" s="513"/>
      <c r="M280" s="513"/>
      <c r="N280" s="513"/>
      <c r="O280" s="513"/>
      <c r="P280" s="513"/>
      <c r="Q280" s="513"/>
      <c r="R280" s="513"/>
      <c r="S280" s="513"/>
      <c r="T280" s="513"/>
      <c r="U280" s="513"/>
      <c r="V280" s="513"/>
      <c r="W280" s="513"/>
      <c r="X280" s="513"/>
      <c r="Y280" s="513"/>
      <c r="Z280" s="513"/>
    </row>
    <row r="281" spans="1:26">
      <c r="A281" s="513"/>
      <c r="B281" s="513"/>
      <c r="C281" s="513"/>
      <c r="D281" s="513"/>
      <c r="E281" s="513"/>
      <c r="F281" s="513"/>
      <c r="G281" s="513"/>
      <c r="H281" s="513"/>
      <c r="I281" s="513"/>
      <c r="J281" s="513"/>
      <c r="K281" s="513"/>
      <c r="L281" s="513"/>
      <c r="M281" s="513"/>
      <c r="N281" s="513"/>
      <c r="O281" s="513"/>
      <c r="P281" s="513"/>
      <c r="Q281" s="513"/>
      <c r="R281" s="513"/>
      <c r="S281" s="513"/>
      <c r="T281" s="513"/>
      <c r="U281" s="513"/>
      <c r="V281" s="513"/>
      <c r="W281" s="513"/>
      <c r="X281" s="513"/>
      <c r="Y281" s="513"/>
      <c r="Z281" s="513"/>
    </row>
    <row r="282" spans="1:26">
      <c r="A282" s="513"/>
      <c r="B282" s="513"/>
      <c r="C282" s="513"/>
      <c r="D282" s="513"/>
      <c r="E282" s="513"/>
      <c r="F282" s="513"/>
      <c r="G282" s="513"/>
      <c r="H282" s="513"/>
      <c r="I282" s="513"/>
      <c r="J282" s="513"/>
      <c r="K282" s="513"/>
      <c r="L282" s="513"/>
      <c r="M282" s="513"/>
      <c r="N282" s="513"/>
      <c r="O282" s="513"/>
      <c r="P282" s="513"/>
      <c r="Q282" s="513"/>
      <c r="R282" s="513"/>
      <c r="S282" s="513"/>
      <c r="T282" s="513"/>
      <c r="U282" s="513"/>
      <c r="V282" s="513"/>
      <c r="W282" s="513"/>
      <c r="X282" s="513"/>
      <c r="Y282" s="513"/>
      <c r="Z282" s="513"/>
    </row>
    <row r="283" spans="1:26">
      <c r="A283" s="513"/>
      <c r="B283" s="513"/>
      <c r="C283" s="513"/>
      <c r="D283" s="513"/>
      <c r="E283" s="513"/>
      <c r="F283" s="513"/>
      <c r="G283" s="513"/>
      <c r="H283" s="513"/>
      <c r="I283" s="513"/>
      <c r="J283" s="513"/>
      <c r="K283" s="513"/>
      <c r="L283" s="513"/>
      <c r="M283" s="513"/>
      <c r="N283" s="513"/>
      <c r="O283" s="513"/>
      <c r="P283" s="513"/>
      <c r="Q283" s="513"/>
      <c r="R283" s="513"/>
      <c r="S283" s="513"/>
      <c r="T283" s="513"/>
      <c r="U283" s="513"/>
      <c r="V283" s="513"/>
      <c r="W283" s="513"/>
      <c r="X283" s="513"/>
      <c r="Y283" s="513"/>
      <c r="Z283" s="513"/>
    </row>
    <row r="284" spans="1:26">
      <c r="A284" s="513"/>
      <c r="B284" s="513"/>
      <c r="C284" s="513"/>
      <c r="D284" s="513"/>
      <c r="E284" s="513"/>
      <c r="F284" s="513"/>
      <c r="G284" s="513"/>
      <c r="H284" s="513"/>
      <c r="I284" s="513"/>
      <c r="J284" s="513"/>
      <c r="K284" s="513"/>
      <c r="L284" s="513"/>
      <c r="M284" s="513"/>
      <c r="N284" s="513"/>
      <c r="O284" s="513"/>
      <c r="P284" s="513"/>
      <c r="Q284" s="513"/>
      <c r="R284" s="513"/>
      <c r="S284" s="513"/>
      <c r="T284" s="513"/>
      <c r="U284" s="513"/>
      <c r="V284" s="513"/>
      <c r="W284" s="513"/>
      <c r="X284" s="513"/>
      <c r="Y284" s="513"/>
      <c r="Z284" s="513"/>
    </row>
    <row r="285" spans="1:26">
      <c r="A285" s="513"/>
      <c r="B285" s="513"/>
      <c r="C285" s="513"/>
      <c r="D285" s="513"/>
      <c r="E285" s="513"/>
      <c r="F285" s="513"/>
      <c r="G285" s="513"/>
      <c r="H285" s="513"/>
      <c r="I285" s="513"/>
      <c r="J285" s="513"/>
      <c r="K285" s="513"/>
      <c r="L285" s="513"/>
      <c r="M285" s="513"/>
      <c r="N285" s="513"/>
      <c r="O285" s="513"/>
      <c r="P285" s="513"/>
      <c r="Q285" s="513"/>
      <c r="R285" s="513"/>
      <c r="S285" s="513"/>
      <c r="T285" s="513"/>
      <c r="U285" s="513"/>
      <c r="V285" s="513"/>
      <c r="W285" s="513"/>
      <c r="X285" s="513"/>
      <c r="Y285" s="513"/>
      <c r="Z285" s="513"/>
    </row>
    <row r="286" spans="1:26">
      <c r="A286" s="513"/>
      <c r="B286" s="513"/>
      <c r="C286" s="513"/>
      <c r="D286" s="513"/>
      <c r="E286" s="513"/>
      <c r="F286" s="513"/>
      <c r="G286" s="513"/>
      <c r="H286" s="513"/>
      <c r="I286" s="513"/>
      <c r="J286" s="513"/>
      <c r="K286" s="513"/>
      <c r="L286" s="513"/>
      <c r="M286" s="513"/>
      <c r="N286" s="513"/>
      <c r="O286" s="513"/>
      <c r="P286" s="513"/>
      <c r="Q286" s="513"/>
      <c r="R286" s="513"/>
      <c r="S286" s="513"/>
      <c r="T286" s="513"/>
      <c r="U286" s="513"/>
      <c r="V286" s="513"/>
      <c r="W286" s="513"/>
      <c r="X286" s="513"/>
      <c r="Y286" s="513"/>
      <c r="Z286" s="513"/>
    </row>
    <row r="287" spans="1:26">
      <c r="A287" s="513"/>
      <c r="B287" s="513"/>
      <c r="C287" s="513"/>
      <c r="D287" s="513"/>
      <c r="E287" s="513"/>
      <c r="F287" s="513"/>
      <c r="G287" s="513"/>
      <c r="H287" s="513"/>
      <c r="I287" s="513"/>
      <c r="J287" s="513"/>
      <c r="K287" s="513"/>
      <c r="L287" s="513"/>
      <c r="M287" s="513"/>
      <c r="N287" s="513"/>
      <c r="O287" s="513"/>
      <c r="P287" s="513"/>
      <c r="Q287" s="513"/>
      <c r="R287" s="513"/>
      <c r="S287" s="513"/>
      <c r="T287" s="513"/>
      <c r="U287" s="513"/>
      <c r="V287" s="513"/>
      <c r="W287" s="513"/>
      <c r="X287" s="513"/>
      <c r="Y287" s="513"/>
      <c r="Z287" s="513"/>
    </row>
    <row r="288" spans="1:26">
      <c r="A288" s="513"/>
      <c r="B288" s="513"/>
      <c r="C288" s="513"/>
      <c r="D288" s="513"/>
      <c r="E288" s="513"/>
      <c r="F288" s="513"/>
      <c r="G288" s="513"/>
      <c r="H288" s="513"/>
      <c r="I288" s="513"/>
      <c r="J288" s="513"/>
      <c r="K288" s="513"/>
      <c r="L288" s="513"/>
      <c r="M288" s="513"/>
      <c r="N288" s="513"/>
      <c r="O288" s="513"/>
      <c r="P288" s="513"/>
      <c r="Q288" s="513"/>
      <c r="R288" s="513"/>
      <c r="S288" s="513"/>
      <c r="T288" s="513"/>
      <c r="U288" s="513"/>
      <c r="V288" s="513"/>
      <c r="W288" s="513"/>
      <c r="X288" s="513"/>
      <c r="Y288" s="513"/>
      <c r="Z288" s="513"/>
    </row>
    <row r="289" spans="1:26">
      <c r="A289" s="513"/>
      <c r="B289" s="513"/>
      <c r="C289" s="513"/>
      <c r="D289" s="513"/>
      <c r="E289" s="513"/>
      <c r="F289" s="513"/>
      <c r="G289" s="513"/>
      <c r="H289" s="513"/>
      <c r="I289" s="513"/>
      <c r="J289" s="513"/>
      <c r="K289" s="513"/>
      <c r="L289" s="513"/>
      <c r="M289" s="513"/>
      <c r="N289" s="513"/>
      <c r="O289" s="513"/>
      <c r="P289" s="513"/>
      <c r="Q289" s="513"/>
      <c r="R289" s="513"/>
      <c r="S289" s="513"/>
      <c r="T289" s="513"/>
      <c r="U289" s="513"/>
      <c r="V289" s="513"/>
      <c r="W289" s="513"/>
      <c r="X289" s="513"/>
      <c r="Y289" s="513"/>
      <c r="Z289" s="513"/>
    </row>
    <row r="290" spans="1:26">
      <c r="A290" s="513"/>
      <c r="B290" s="513"/>
      <c r="C290" s="513"/>
      <c r="D290" s="513"/>
      <c r="E290" s="513"/>
      <c r="F290" s="513"/>
      <c r="G290" s="513"/>
      <c r="H290" s="513"/>
      <c r="I290" s="513"/>
      <c r="J290" s="513"/>
      <c r="K290" s="513"/>
      <c r="L290" s="513"/>
      <c r="M290" s="513"/>
      <c r="N290" s="513"/>
      <c r="O290" s="513"/>
      <c r="P290" s="513"/>
      <c r="Q290" s="513"/>
      <c r="R290" s="513"/>
      <c r="S290" s="513"/>
      <c r="T290" s="513"/>
      <c r="U290" s="513"/>
      <c r="V290" s="513"/>
      <c r="W290" s="513"/>
      <c r="X290" s="513"/>
      <c r="Y290" s="513"/>
      <c r="Z290" s="513"/>
    </row>
    <row r="291" spans="1:26">
      <c r="A291" s="513"/>
      <c r="B291" s="513"/>
      <c r="C291" s="513"/>
      <c r="D291" s="513"/>
      <c r="E291" s="513"/>
      <c r="F291" s="513"/>
      <c r="G291" s="513"/>
      <c r="H291" s="513"/>
      <c r="I291" s="513"/>
      <c r="J291" s="513"/>
      <c r="K291" s="513"/>
      <c r="L291" s="513"/>
      <c r="M291" s="513"/>
      <c r="N291" s="513"/>
      <c r="O291" s="513"/>
      <c r="P291" s="513"/>
      <c r="Q291" s="513"/>
      <c r="R291" s="513"/>
      <c r="S291" s="513"/>
      <c r="T291" s="513"/>
      <c r="U291" s="513"/>
      <c r="V291" s="513"/>
      <c r="W291" s="513"/>
      <c r="X291" s="513"/>
      <c r="Y291" s="513"/>
      <c r="Z291" s="513"/>
    </row>
    <row r="292" spans="1:26">
      <c r="A292" s="513"/>
      <c r="B292" s="513"/>
      <c r="C292" s="513"/>
      <c r="D292" s="513"/>
      <c r="E292" s="513"/>
      <c r="F292" s="513"/>
      <c r="G292" s="513"/>
      <c r="H292" s="513"/>
      <c r="I292" s="513"/>
      <c r="J292" s="513"/>
      <c r="K292" s="513"/>
      <c r="L292" s="513"/>
      <c r="M292" s="513"/>
      <c r="N292" s="513"/>
      <c r="O292" s="513"/>
      <c r="P292" s="513"/>
      <c r="Q292" s="513"/>
      <c r="R292" s="513"/>
      <c r="S292" s="513"/>
      <c r="T292" s="513"/>
      <c r="U292" s="513"/>
      <c r="V292" s="513"/>
      <c r="W292" s="513"/>
      <c r="X292" s="513"/>
      <c r="Y292" s="513"/>
      <c r="Z292" s="513"/>
    </row>
    <row r="293" spans="1:26">
      <c r="A293" s="513"/>
      <c r="B293" s="513"/>
      <c r="C293" s="513"/>
      <c r="D293" s="513"/>
      <c r="E293" s="513"/>
      <c r="F293" s="513"/>
      <c r="G293" s="513"/>
      <c r="H293" s="513"/>
      <c r="I293" s="513"/>
      <c r="J293" s="513"/>
      <c r="K293" s="513"/>
      <c r="L293" s="513"/>
      <c r="M293" s="513"/>
      <c r="N293" s="513"/>
      <c r="O293" s="513"/>
      <c r="P293" s="513"/>
      <c r="Q293" s="513"/>
      <c r="R293" s="513"/>
      <c r="S293" s="513"/>
      <c r="T293" s="513"/>
      <c r="U293" s="513"/>
      <c r="V293" s="513"/>
      <c r="W293" s="513"/>
      <c r="X293" s="513"/>
      <c r="Y293" s="513"/>
      <c r="Z293" s="513"/>
    </row>
    <row r="294" spans="1:26">
      <c r="A294" s="513"/>
      <c r="B294" s="513"/>
      <c r="C294" s="513"/>
      <c r="D294" s="513"/>
      <c r="E294" s="513"/>
      <c r="F294" s="513"/>
      <c r="G294" s="513"/>
      <c r="H294" s="513"/>
      <c r="I294" s="513"/>
      <c r="J294" s="513"/>
      <c r="K294" s="513"/>
      <c r="L294" s="513"/>
      <c r="M294" s="513"/>
      <c r="N294" s="513"/>
      <c r="O294" s="513"/>
      <c r="P294" s="513"/>
      <c r="Q294" s="513"/>
      <c r="R294" s="513"/>
      <c r="S294" s="513"/>
      <c r="T294" s="513"/>
      <c r="U294" s="513"/>
      <c r="V294" s="513"/>
      <c r="W294" s="513"/>
      <c r="X294" s="513"/>
      <c r="Y294" s="513"/>
      <c r="Z294" s="513"/>
    </row>
    <row r="295" spans="1:26">
      <c r="A295" s="513"/>
      <c r="B295" s="513"/>
      <c r="C295" s="513"/>
      <c r="D295" s="513"/>
      <c r="E295" s="513"/>
      <c r="F295" s="513"/>
      <c r="G295" s="513"/>
      <c r="H295" s="513"/>
      <c r="I295" s="513"/>
      <c r="J295" s="513"/>
      <c r="K295" s="513"/>
      <c r="L295" s="513"/>
      <c r="M295" s="513"/>
      <c r="N295" s="513"/>
      <c r="O295" s="513"/>
      <c r="P295" s="513"/>
      <c r="Q295" s="513"/>
      <c r="R295" s="513"/>
      <c r="S295" s="513"/>
      <c r="T295" s="513"/>
      <c r="U295" s="513"/>
      <c r="V295" s="513"/>
      <c r="W295" s="513"/>
      <c r="X295" s="513"/>
      <c r="Y295" s="513"/>
      <c r="Z295" s="513"/>
    </row>
    <row r="296" spans="1:26">
      <c r="A296" s="513"/>
      <c r="B296" s="513"/>
      <c r="C296" s="513"/>
      <c r="D296" s="513"/>
      <c r="E296" s="513"/>
      <c r="F296" s="513"/>
      <c r="G296" s="513"/>
      <c r="H296" s="513"/>
      <c r="I296" s="513"/>
      <c r="J296" s="513"/>
      <c r="K296" s="513"/>
      <c r="L296" s="513"/>
      <c r="M296" s="513"/>
      <c r="N296" s="513"/>
      <c r="O296" s="513"/>
      <c r="P296" s="513"/>
      <c r="Q296" s="513"/>
      <c r="R296" s="513"/>
      <c r="S296" s="513"/>
      <c r="T296" s="513"/>
      <c r="U296" s="513"/>
      <c r="V296" s="513"/>
      <c r="W296" s="513"/>
      <c r="X296" s="513"/>
      <c r="Y296" s="513"/>
      <c r="Z296" s="513"/>
    </row>
    <row r="297" spans="1:26">
      <c r="A297" s="513"/>
      <c r="B297" s="513"/>
      <c r="C297" s="513"/>
      <c r="D297" s="513"/>
      <c r="E297" s="513"/>
      <c r="F297" s="513"/>
      <c r="G297" s="513"/>
      <c r="H297" s="513"/>
      <c r="I297" s="513"/>
      <c r="J297" s="513"/>
      <c r="K297" s="513"/>
      <c r="L297" s="513"/>
      <c r="M297" s="513"/>
      <c r="N297" s="513"/>
      <c r="O297" s="513"/>
      <c r="P297" s="513"/>
      <c r="Q297" s="513"/>
      <c r="R297" s="513"/>
      <c r="S297" s="513"/>
      <c r="T297" s="513"/>
      <c r="U297" s="513"/>
      <c r="V297" s="513"/>
      <c r="W297" s="513"/>
      <c r="X297" s="513"/>
      <c r="Y297" s="513"/>
      <c r="Z297" s="513"/>
    </row>
    <row r="298" spans="1:26">
      <c r="A298" s="513"/>
      <c r="B298" s="513"/>
      <c r="C298" s="513"/>
      <c r="D298" s="513"/>
      <c r="E298" s="513"/>
      <c r="F298" s="513"/>
      <c r="G298" s="513"/>
      <c r="H298" s="513"/>
      <c r="I298" s="513"/>
      <c r="J298" s="513"/>
      <c r="K298" s="513"/>
      <c r="L298" s="513"/>
      <c r="M298" s="513"/>
      <c r="N298" s="513"/>
      <c r="O298" s="513"/>
      <c r="P298" s="513"/>
      <c r="Q298" s="513"/>
      <c r="R298" s="513"/>
      <c r="S298" s="513"/>
      <c r="T298" s="513"/>
      <c r="U298" s="513"/>
      <c r="V298" s="513"/>
      <c r="W298" s="513"/>
      <c r="X298" s="513"/>
      <c r="Y298" s="513"/>
      <c r="Z298" s="513"/>
    </row>
    <row r="299" spans="1:26">
      <c r="A299" s="513"/>
      <c r="B299" s="513"/>
      <c r="C299" s="513"/>
      <c r="D299" s="513"/>
      <c r="E299" s="513"/>
      <c r="F299" s="513"/>
      <c r="G299" s="513"/>
      <c r="H299" s="513"/>
      <c r="I299" s="513"/>
      <c r="J299" s="513"/>
      <c r="K299" s="513"/>
      <c r="L299" s="513"/>
      <c r="M299" s="513"/>
      <c r="N299" s="513"/>
      <c r="O299" s="513"/>
      <c r="P299" s="513"/>
      <c r="Q299" s="513"/>
      <c r="R299" s="513"/>
      <c r="S299" s="513"/>
      <c r="T299" s="513"/>
      <c r="U299" s="513"/>
      <c r="V299" s="513"/>
      <c r="W299" s="513"/>
      <c r="X299" s="513"/>
      <c r="Y299" s="513"/>
      <c r="Z299" s="513"/>
    </row>
    <row r="300" spans="1:26">
      <c r="A300" s="513"/>
      <c r="B300" s="513"/>
      <c r="C300" s="513"/>
      <c r="D300" s="513"/>
      <c r="E300" s="513"/>
      <c r="F300" s="513"/>
      <c r="G300" s="513"/>
      <c r="H300" s="513"/>
      <c r="I300" s="513"/>
      <c r="J300" s="513"/>
      <c r="K300" s="513"/>
      <c r="L300" s="513"/>
      <c r="M300" s="513"/>
      <c r="N300" s="513"/>
      <c r="O300" s="513"/>
      <c r="P300" s="513"/>
      <c r="Q300" s="513"/>
      <c r="R300" s="513"/>
      <c r="S300" s="513"/>
      <c r="T300" s="513"/>
      <c r="U300" s="513"/>
      <c r="V300" s="513"/>
      <c r="W300" s="513"/>
      <c r="X300" s="513"/>
      <c r="Y300" s="513"/>
      <c r="Z300" s="513"/>
    </row>
    <row r="301" spans="1:26">
      <c r="A301" s="513"/>
      <c r="B301" s="513"/>
      <c r="C301" s="513"/>
      <c r="D301" s="513"/>
      <c r="E301" s="513"/>
      <c r="F301" s="513"/>
      <c r="G301" s="513"/>
      <c r="H301" s="513"/>
      <c r="I301" s="513"/>
      <c r="J301" s="513"/>
      <c r="K301" s="513"/>
      <c r="L301" s="513"/>
      <c r="M301" s="513"/>
      <c r="N301" s="513"/>
      <c r="O301" s="513"/>
      <c r="P301" s="513"/>
      <c r="Q301" s="513"/>
      <c r="R301" s="513"/>
      <c r="S301" s="513"/>
      <c r="T301" s="513"/>
      <c r="U301" s="513"/>
      <c r="V301" s="513"/>
      <c r="W301" s="513"/>
      <c r="X301" s="513"/>
      <c r="Y301" s="513"/>
      <c r="Z301" s="513"/>
    </row>
    <row r="302" spans="1:26">
      <c r="A302" s="513"/>
      <c r="B302" s="513"/>
      <c r="C302" s="513"/>
      <c r="D302" s="513"/>
      <c r="E302" s="513"/>
      <c r="F302" s="513"/>
      <c r="G302" s="513"/>
      <c r="H302" s="513"/>
      <c r="I302" s="513"/>
      <c r="J302" s="513"/>
      <c r="K302" s="513"/>
      <c r="L302" s="513"/>
      <c r="M302" s="513"/>
      <c r="N302" s="513"/>
      <c r="O302" s="513"/>
      <c r="P302" s="513"/>
      <c r="Q302" s="513"/>
      <c r="R302" s="513"/>
      <c r="S302" s="513"/>
      <c r="T302" s="513"/>
      <c r="U302" s="513"/>
      <c r="V302" s="513"/>
      <c r="W302" s="513"/>
      <c r="X302" s="513"/>
      <c r="Y302" s="513"/>
      <c r="Z302" s="513"/>
    </row>
    <row r="303" spans="1:26">
      <c r="A303" s="513"/>
      <c r="B303" s="513"/>
      <c r="C303" s="513"/>
      <c r="D303" s="513"/>
      <c r="E303" s="513"/>
      <c r="F303" s="513"/>
      <c r="G303" s="513"/>
      <c r="H303" s="513"/>
      <c r="I303" s="513"/>
      <c r="J303" s="513"/>
      <c r="K303" s="513"/>
      <c r="L303" s="513"/>
      <c r="M303" s="513"/>
      <c r="N303" s="513"/>
      <c r="O303" s="513"/>
      <c r="P303" s="513"/>
      <c r="Q303" s="513"/>
      <c r="R303" s="513"/>
      <c r="S303" s="513"/>
      <c r="T303" s="513"/>
      <c r="U303" s="513"/>
      <c r="V303" s="513"/>
      <c r="W303" s="513"/>
      <c r="X303" s="513"/>
      <c r="Y303" s="513"/>
      <c r="Z303" s="513"/>
    </row>
    <row r="304" spans="1:26">
      <c r="A304" s="513"/>
      <c r="B304" s="513"/>
      <c r="C304" s="513"/>
      <c r="D304" s="513"/>
      <c r="E304" s="513"/>
      <c r="F304" s="513"/>
      <c r="G304" s="513"/>
      <c r="H304" s="513"/>
      <c r="I304" s="513"/>
      <c r="J304" s="513"/>
      <c r="K304" s="513"/>
      <c r="L304" s="513"/>
      <c r="M304" s="513"/>
      <c r="N304" s="513"/>
      <c r="O304" s="513"/>
      <c r="P304" s="513"/>
      <c r="Q304" s="513"/>
      <c r="R304" s="513"/>
      <c r="S304" s="513"/>
      <c r="T304" s="513"/>
      <c r="U304" s="513"/>
      <c r="V304" s="513"/>
      <c r="W304" s="513"/>
      <c r="X304" s="513"/>
      <c r="Y304" s="513"/>
      <c r="Z304" s="513"/>
    </row>
    <row r="305" spans="1:26">
      <c r="A305" s="513"/>
      <c r="B305" s="513"/>
      <c r="C305" s="513"/>
      <c r="D305" s="513"/>
      <c r="E305" s="513"/>
      <c r="F305" s="513"/>
      <c r="G305" s="513"/>
      <c r="H305" s="513"/>
      <c r="I305" s="513"/>
      <c r="J305" s="513"/>
      <c r="K305" s="513"/>
      <c r="L305" s="513"/>
      <c r="M305" s="513"/>
      <c r="N305" s="513"/>
      <c r="O305" s="513"/>
      <c r="P305" s="513"/>
      <c r="Q305" s="513"/>
      <c r="R305" s="513"/>
      <c r="S305" s="513"/>
      <c r="T305" s="513"/>
      <c r="U305" s="513"/>
      <c r="V305" s="513"/>
      <c r="W305" s="513"/>
      <c r="X305" s="513"/>
      <c r="Y305" s="513"/>
      <c r="Z305" s="513"/>
    </row>
    <row r="306" spans="1:26">
      <c r="A306" s="513"/>
      <c r="B306" s="513"/>
      <c r="C306" s="513"/>
      <c r="D306" s="513"/>
      <c r="E306" s="513"/>
      <c r="F306" s="513"/>
      <c r="G306" s="513"/>
      <c r="H306" s="513"/>
      <c r="I306" s="513"/>
      <c r="J306" s="513"/>
      <c r="K306" s="513"/>
      <c r="L306" s="513"/>
      <c r="M306" s="513"/>
      <c r="N306" s="513"/>
      <c r="O306" s="513"/>
      <c r="P306" s="513"/>
      <c r="Q306" s="513"/>
      <c r="R306" s="513"/>
      <c r="S306" s="513"/>
      <c r="T306" s="513"/>
      <c r="U306" s="513"/>
      <c r="V306" s="513"/>
      <c r="W306" s="513"/>
      <c r="X306" s="513"/>
      <c r="Y306" s="513"/>
      <c r="Z306" s="513"/>
    </row>
    <row r="307" spans="1:26">
      <c r="A307" s="513"/>
      <c r="B307" s="513"/>
      <c r="C307" s="513"/>
      <c r="D307" s="513"/>
      <c r="E307" s="513"/>
      <c r="F307" s="513"/>
      <c r="G307" s="513"/>
      <c r="H307" s="513"/>
      <c r="I307" s="513"/>
      <c r="J307" s="513"/>
      <c r="K307" s="513"/>
      <c r="L307" s="513"/>
      <c r="M307" s="513"/>
      <c r="N307" s="513"/>
      <c r="O307" s="513"/>
      <c r="P307" s="513"/>
      <c r="Q307" s="513"/>
      <c r="R307" s="513"/>
      <c r="S307" s="513"/>
      <c r="T307" s="513"/>
      <c r="U307" s="513"/>
      <c r="V307" s="513"/>
      <c r="W307" s="513"/>
      <c r="X307" s="513"/>
      <c r="Y307" s="513"/>
      <c r="Z307" s="513"/>
    </row>
    <row r="308" spans="1:26">
      <c r="A308" s="513"/>
      <c r="B308" s="513"/>
      <c r="C308" s="513"/>
      <c r="D308" s="513"/>
      <c r="E308" s="513"/>
      <c r="F308" s="513"/>
      <c r="G308" s="513"/>
      <c r="H308" s="513"/>
      <c r="I308" s="513"/>
      <c r="J308" s="513"/>
      <c r="K308" s="513"/>
      <c r="L308" s="513"/>
      <c r="M308" s="513"/>
      <c r="N308" s="513"/>
      <c r="O308" s="513"/>
      <c r="P308" s="513"/>
      <c r="Q308" s="513"/>
      <c r="R308" s="513"/>
      <c r="S308" s="513"/>
      <c r="T308" s="513"/>
      <c r="U308" s="513"/>
      <c r="V308" s="513"/>
      <c r="W308" s="513"/>
      <c r="X308" s="513"/>
      <c r="Y308" s="513"/>
      <c r="Z308" s="513"/>
    </row>
    <row r="309" spans="1:26">
      <c r="A309" s="513"/>
      <c r="B309" s="513"/>
      <c r="C309" s="513"/>
      <c r="D309" s="513"/>
      <c r="E309" s="513"/>
      <c r="F309" s="513"/>
      <c r="G309" s="513"/>
      <c r="H309" s="513"/>
      <c r="I309" s="513"/>
      <c r="J309" s="513"/>
      <c r="K309" s="513"/>
      <c r="L309" s="513"/>
      <c r="M309" s="513"/>
      <c r="N309" s="513"/>
      <c r="O309" s="513"/>
      <c r="P309" s="513"/>
      <c r="Q309" s="513"/>
      <c r="R309" s="513"/>
      <c r="S309" s="513"/>
      <c r="T309" s="513"/>
      <c r="U309" s="513"/>
      <c r="V309" s="513"/>
      <c r="W309" s="513"/>
      <c r="X309" s="513"/>
      <c r="Y309" s="513"/>
      <c r="Z309" s="513"/>
    </row>
    <row r="310" spans="1:26">
      <c r="A310" s="513"/>
      <c r="B310" s="513"/>
      <c r="C310" s="513"/>
      <c r="D310" s="513"/>
      <c r="E310" s="513"/>
      <c r="F310" s="513"/>
      <c r="G310" s="513"/>
      <c r="H310" s="513"/>
      <c r="I310" s="513"/>
      <c r="J310" s="513"/>
      <c r="K310" s="513"/>
      <c r="L310" s="513"/>
      <c r="M310" s="513"/>
      <c r="N310" s="513"/>
      <c r="O310" s="513"/>
      <c r="P310" s="513"/>
      <c r="Q310" s="513"/>
      <c r="R310" s="513"/>
      <c r="S310" s="513"/>
      <c r="T310" s="513"/>
      <c r="U310" s="513"/>
      <c r="V310" s="513"/>
      <c r="W310" s="513"/>
      <c r="X310" s="513"/>
      <c r="Y310" s="513"/>
      <c r="Z310" s="513"/>
    </row>
    <row r="311" spans="1:26">
      <c r="A311" s="513"/>
      <c r="B311" s="513"/>
      <c r="C311" s="513"/>
      <c r="D311" s="513"/>
      <c r="E311" s="513"/>
      <c r="F311" s="513"/>
      <c r="G311" s="513"/>
      <c r="H311" s="513"/>
      <c r="I311" s="513"/>
      <c r="J311" s="513"/>
      <c r="K311" s="513"/>
      <c r="L311" s="513"/>
      <c r="M311" s="513"/>
      <c r="N311" s="513"/>
      <c r="O311" s="513"/>
      <c r="P311" s="513"/>
      <c r="Q311" s="513"/>
      <c r="R311" s="513"/>
      <c r="S311" s="513"/>
      <c r="T311" s="513"/>
      <c r="U311" s="513"/>
      <c r="V311" s="513"/>
      <c r="W311" s="513"/>
      <c r="X311" s="513"/>
      <c r="Y311" s="513"/>
      <c r="Z311" s="513"/>
    </row>
    <row r="312" spans="1:26">
      <c r="A312" s="513"/>
      <c r="B312" s="513"/>
      <c r="C312" s="513"/>
      <c r="D312" s="513"/>
      <c r="E312" s="513"/>
      <c r="F312" s="513"/>
      <c r="G312" s="513"/>
      <c r="H312" s="513"/>
      <c r="I312" s="513"/>
      <c r="J312" s="513"/>
      <c r="K312" s="513"/>
      <c r="L312" s="513"/>
      <c r="M312" s="513"/>
      <c r="N312" s="513"/>
      <c r="O312" s="513"/>
      <c r="P312" s="513"/>
      <c r="Q312" s="513"/>
      <c r="R312" s="513"/>
      <c r="S312" s="513"/>
      <c r="T312" s="513"/>
      <c r="U312" s="513"/>
      <c r="V312" s="513"/>
      <c r="W312" s="513"/>
      <c r="X312" s="513"/>
      <c r="Y312" s="513"/>
      <c r="Z312" s="513"/>
    </row>
    <row r="313" spans="1:26">
      <c r="A313" s="513"/>
      <c r="B313" s="513"/>
      <c r="C313" s="513"/>
      <c r="D313" s="513"/>
      <c r="E313" s="513"/>
      <c r="F313" s="513"/>
      <c r="G313" s="513"/>
      <c r="H313" s="513"/>
      <c r="I313" s="513"/>
      <c r="J313" s="513"/>
      <c r="K313" s="513"/>
      <c r="L313" s="513"/>
      <c r="M313" s="513"/>
      <c r="N313" s="513"/>
      <c r="O313" s="513"/>
      <c r="P313" s="513"/>
      <c r="Q313" s="513"/>
      <c r="R313" s="513"/>
      <c r="S313" s="513"/>
      <c r="T313" s="513"/>
      <c r="U313" s="513"/>
      <c r="V313" s="513"/>
      <c r="W313" s="513"/>
      <c r="X313" s="513"/>
      <c r="Y313" s="513"/>
      <c r="Z313" s="513"/>
    </row>
    <row r="314" spans="1:26">
      <c r="A314" s="513"/>
      <c r="B314" s="513"/>
      <c r="C314" s="513"/>
      <c r="D314" s="513"/>
      <c r="E314" s="513"/>
      <c r="F314" s="513"/>
      <c r="G314" s="513"/>
      <c r="H314" s="513"/>
      <c r="I314" s="513"/>
      <c r="J314" s="513"/>
      <c r="K314" s="513"/>
      <c r="L314" s="513"/>
      <c r="M314" s="513"/>
      <c r="N314" s="513"/>
      <c r="O314" s="513"/>
      <c r="P314" s="513"/>
      <c r="Q314" s="513"/>
      <c r="R314" s="513"/>
      <c r="S314" s="513"/>
      <c r="T314" s="513"/>
      <c r="U314" s="513"/>
      <c r="V314" s="513"/>
      <c r="W314" s="513"/>
      <c r="X314" s="513"/>
      <c r="Y314" s="513"/>
      <c r="Z314" s="513"/>
    </row>
    <row r="315" spans="1:26">
      <c r="A315" s="513"/>
      <c r="B315" s="513"/>
      <c r="C315" s="513"/>
      <c r="D315" s="513"/>
      <c r="E315" s="513"/>
      <c r="F315" s="513"/>
      <c r="G315" s="513"/>
      <c r="H315" s="513"/>
      <c r="I315" s="513"/>
      <c r="J315" s="513"/>
      <c r="K315" s="513"/>
      <c r="L315" s="513"/>
      <c r="M315" s="513"/>
      <c r="N315" s="513"/>
      <c r="O315" s="513"/>
      <c r="P315" s="513"/>
      <c r="Q315" s="513"/>
      <c r="R315" s="513"/>
      <c r="S315" s="513"/>
      <c r="T315" s="513"/>
      <c r="U315" s="513"/>
      <c r="V315" s="513"/>
      <c r="W315" s="513"/>
      <c r="X315" s="513"/>
      <c r="Y315" s="513"/>
      <c r="Z315" s="513"/>
    </row>
    <row r="316" spans="1:26">
      <c r="A316" s="513"/>
      <c r="B316" s="513"/>
      <c r="C316" s="513"/>
      <c r="D316" s="513"/>
      <c r="E316" s="513"/>
      <c r="F316" s="513"/>
      <c r="G316" s="513"/>
      <c r="H316" s="513"/>
      <c r="I316" s="513"/>
      <c r="J316" s="513"/>
      <c r="K316" s="513"/>
      <c r="L316" s="513"/>
      <c r="M316" s="513"/>
      <c r="N316" s="513"/>
      <c r="O316" s="513"/>
      <c r="P316" s="513"/>
      <c r="Q316" s="513"/>
      <c r="R316" s="513"/>
      <c r="S316" s="513"/>
      <c r="T316" s="513"/>
      <c r="U316" s="513"/>
      <c r="V316" s="513"/>
      <c r="W316" s="513"/>
      <c r="X316" s="513"/>
      <c r="Y316" s="513"/>
      <c r="Z316" s="513"/>
    </row>
    <row r="317" spans="1:26">
      <c r="A317" s="513"/>
      <c r="B317" s="513"/>
      <c r="C317" s="513"/>
      <c r="D317" s="513"/>
      <c r="E317" s="513"/>
      <c r="F317" s="513"/>
      <c r="G317" s="513"/>
      <c r="H317" s="513"/>
      <c r="I317" s="513"/>
      <c r="J317" s="513"/>
      <c r="K317" s="513"/>
      <c r="L317" s="513"/>
      <c r="M317" s="513"/>
      <c r="N317" s="513"/>
      <c r="O317" s="513"/>
      <c r="P317" s="513"/>
      <c r="Q317" s="513"/>
      <c r="R317" s="513"/>
      <c r="S317" s="513"/>
      <c r="T317" s="513"/>
      <c r="U317" s="513"/>
      <c r="V317" s="513"/>
      <c r="W317" s="513"/>
      <c r="X317" s="513"/>
      <c r="Y317" s="513"/>
      <c r="Z317" s="513"/>
    </row>
    <row r="318" spans="1:26">
      <c r="A318" s="513"/>
      <c r="B318" s="513"/>
      <c r="C318" s="513"/>
      <c r="D318" s="513"/>
      <c r="E318" s="513"/>
      <c r="F318" s="513"/>
      <c r="G318" s="513"/>
      <c r="H318" s="513"/>
      <c r="I318" s="513"/>
      <c r="J318" s="513"/>
      <c r="K318" s="513"/>
      <c r="L318" s="513"/>
      <c r="M318" s="513"/>
      <c r="N318" s="513"/>
      <c r="O318" s="513"/>
      <c r="P318" s="513"/>
      <c r="Q318" s="513"/>
      <c r="R318" s="513"/>
      <c r="S318" s="513"/>
      <c r="T318" s="513"/>
      <c r="U318" s="513"/>
      <c r="V318" s="513"/>
      <c r="W318" s="513"/>
      <c r="X318" s="513"/>
      <c r="Y318" s="513"/>
      <c r="Z318" s="513"/>
    </row>
    <row r="319" spans="1:26">
      <c r="A319" s="513"/>
      <c r="B319" s="513"/>
      <c r="C319" s="513"/>
      <c r="D319" s="513"/>
      <c r="E319" s="513"/>
      <c r="F319" s="513"/>
      <c r="G319" s="513"/>
      <c r="H319" s="513"/>
      <c r="I319" s="513"/>
      <c r="J319" s="513"/>
      <c r="K319" s="513"/>
      <c r="L319" s="513"/>
      <c r="M319" s="513"/>
      <c r="N319" s="513"/>
      <c r="O319" s="513"/>
      <c r="P319" s="513"/>
      <c r="Q319" s="513"/>
      <c r="R319" s="513"/>
      <c r="S319" s="513"/>
      <c r="T319" s="513"/>
      <c r="U319" s="513"/>
      <c r="V319" s="513"/>
      <c r="W319" s="513"/>
      <c r="X319" s="513"/>
      <c r="Y319" s="513"/>
      <c r="Z319" s="513"/>
    </row>
    <row r="320" spans="1:26">
      <c r="A320" s="513"/>
      <c r="B320" s="513"/>
      <c r="C320" s="513"/>
      <c r="D320" s="513"/>
      <c r="E320" s="513"/>
      <c r="F320" s="513"/>
      <c r="G320" s="513"/>
      <c r="H320" s="513"/>
      <c r="I320" s="513"/>
      <c r="J320" s="513"/>
      <c r="K320" s="513"/>
      <c r="L320" s="513"/>
      <c r="M320" s="513"/>
      <c r="N320" s="513"/>
      <c r="O320" s="513"/>
      <c r="P320" s="513"/>
      <c r="Q320" s="513"/>
      <c r="R320" s="513"/>
      <c r="S320" s="513"/>
      <c r="T320" s="513"/>
      <c r="U320" s="513"/>
      <c r="V320" s="513"/>
      <c r="W320" s="513"/>
      <c r="X320" s="513"/>
      <c r="Y320" s="513"/>
      <c r="Z320" s="513"/>
    </row>
    <row r="321" spans="1:26">
      <c r="A321" s="513"/>
      <c r="B321" s="513"/>
      <c r="C321" s="513"/>
      <c r="D321" s="513"/>
      <c r="E321" s="513"/>
      <c r="F321" s="513"/>
      <c r="G321" s="513"/>
      <c r="H321" s="513"/>
      <c r="I321" s="513"/>
      <c r="J321" s="513"/>
      <c r="K321" s="513"/>
      <c r="L321" s="513"/>
      <c r="M321" s="513"/>
      <c r="N321" s="513"/>
      <c r="O321" s="513"/>
      <c r="P321" s="513"/>
      <c r="Q321" s="513"/>
      <c r="R321" s="513"/>
      <c r="S321" s="513"/>
      <c r="T321" s="513"/>
      <c r="U321" s="513"/>
      <c r="V321" s="513"/>
      <c r="W321" s="513"/>
      <c r="X321" s="513"/>
      <c r="Y321" s="513"/>
      <c r="Z321" s="513"/>
    </row>
    <row r="322" spans="1:26">
      <c r="A322" s="513"/>
      <c r="B322" s="513"/>
      <c r="C322" s="513"/>
      <c r="D322" s="513"/>
      <c r="E322" s="513"/>
      <c r="F322" s="513"/>
      <c r="G322" s="513"/>
      <c r="H322" s="513"/>
      <c r="I322" s="513"/>
      <c r="J322" s="513"/>
      <c r="K322" s="513"/>
      <c r="L322" s="513"/>
      <c r="M322" s="513"/>
      <c r="N322" s="513"/>
      <c r="O322" s="513"/>
      <c r="P322" s="513"/>
      <c r="Q322" s="513"/>
      <c r="R322" s="513"/>
      <c r="S322" s="513"/>
      <c r="T322" s="513"/>
      <c r="U322" s="513"/>
      <c r="V322" s="513"/>
      <c r="W322" s="513"/>
      <c r="X322" s="513"/>
      <c r="Y322" s="513"/>
      <c r="Z322" s="513"/>
    </row>
    <row r="323" spans="1:26">
      <c r="A323" s="513"/>
      <c r="B323" s="513"/>
      <c r="C323" s="513"/>
      <c r="D323" s="513"/>
      <c r="E323" s="513"/>
      <c r="F323" s="513"/>
      <c r="G323" s="513"/>
      <c r="H323" s="513"/>
      <c r="I323" s="513"/>
      <c r="J323" s="513"/>
      <c r="K323" s="513"/>
      <c r="L323" s="513"/>
      <c r="M323" s="513"/>
      <c r="N323" s="513"/>
      <c r="O323" s="513"/>
      <c r="P323" s="513"/>
      <c r="Q323" s="513"/>
      <c r="R323" s="513"/>
      <c r="S323" s="513"/>
      <c r="T323" s="513"/>
      <c r="U323" s="513"/>
      <c r="V323" s="513"/>
      <c r="W323" s="513"/>
      <c r="X323" s="513"/>
      <c r="Y323" s="513"/>
      <c r="Z323" s="513"/>
    </row>
    <row r="324" spans="1:26">
      <c r="A324" s="513"/>
      <c r="B324" s="513"/>
      <c r="C324" s="513"/>
      <c r="D324" s="513"/>
      <c r="E324" s="513"/>
      <c r="F324" s="513"/>
      <c r="G324" s="513"/>
      <c r="H324" s="513"/>
      <c r="I324" s="513"/>
      <c r="J324" s="513"/>
      <c r="K324" s="513"/>
      <c r="L324" s="513"/>
      <c r="M324" s="513"/>
      <c r="N324" s="513"/>
      <c r="O324" s="513"/>
      <c r="P324" s="513"/>
      <c r="Q324" s="513"/>
      <c r="R324" s="513"/>
      <c r="S324" s="513"/>
      <c r="T324" s="513"/>
      <c r="U324" s="513"/>
      <c r="V324" s="513"/>
      <c r="W324" s="513"/>
      <c r="X324" s="513"/>
      <c r="Y324" s="513"/>
      <c r="Z324" s="513"/>
    </row>
    <row r="325" spans="1:26">
      <c r="A325" s="513"/>
      <c r="B325" s="513"/>
      <c r="C325" s="513"/>
      <c r="D325" s="513"/>
      <c r="E325" s="513"/>
      <c r="F325" s="513"/>
      <c r="G325" s="513"/>
      <c r="H325" s="513"/>
      <c r="I325" s="513"/>
      <c r="J325" s="513"/>
      <c r="K325" s="513"/>
      <c r="L325" s="513"/>
      <c r="M325" s="513"/>
      <c r="N325" s="513"/>
      <c r="O325" s="513"/>
      <c r="P325" s="513"/>
      <c r="Q325" s="513"/>
      <c r="R325" s="513"/>
      <c r="S325" s="513"/>
      <c r="T325" s="513"/>
      <c r="U325" s="513"/>
      <c r="V325" s="513"/>
      <c r="W325" s="513"/>
      <c r="X325" s="513"/>
      <c r="Y325" s="513"/>
      <c r="Z325" s="513"/>
    </row>
    <row r="326" spans="1:26">
      <c r="A326" s="513"/>
      <c r="B326" s="513"/>
      <c r="C326" s="513"/>
      <c r="D326" s="513"/>
      <c r="E326" s="513"/>
      <c r="F326" s="513"/>
      <c r="G326" s="513"/>
      <c r="H326" s="513"/>
      <c r="I326" s="513"/>
      <c r="J326" s="513"/>
      <c r="K326" s="513"/>
      <c r="L326" s="513"/>
      <c r="M326" s="513"/>
      <c r="N326" s="513"/>
      <c r="O326" s="513"/>
      <c r="P326" s="513"/>
      <c r="Q326" s="513"/>
      <c r="R326" s="513"/>
      <c r="S326" s="513"/>
      <c r="T326" s="513"/>
      <c r="U326" s="513"/>
      <c r="V326" s="513"/>
      <c r="W326" s="513"/>
      <c r="X326" s="513"/>
      <c r="Y326" s="513"/>
      <c r="Z326" s="513"/>
    </row>
    <row r="327" spans="1:26">
      <c r="A327" s="513"/>
      <c r="B327" s="513"/>
      <c r="C327" s="513"/>
      <c r="D327" s="513"/>
      <c r="E327" s="513"/>
      <c r="F327" s="513"/>
      <c r="G327" s="513"/>
      <c r="H327" s="513"/>
      <c r="I327" s="513"/>
      <c r="J327" s="513"/>
      <c r="K327" s="513"/>
      <c r="L327" s="513"/>
      <c r="M327" s="513"/>
      <c r="N327" s="513"/>
      <c r="O327" s="513"/>
      <c r="P327" s="513"/>
      <c r="Q327" s="513"/>
      <c r="R327" s="513"/>
      <c r="S327" s="513"/>
      <c r="T327" s="513"/>
      <c r="U327" s="513"/>
      <c r="V327" s="513"/>
      <c r="W327" s="513"/>
      <c r="X327" s="513"/>
      <c r="Y327" s="513"/>
      <c r="Z327" s="513"/>
    </row>
    <row r="328" spans="1:26">
      <c r="A328" s="513"/>
      <c r="B328" s="513"/>
      <c r="C328" s="513"/>
      <c r="D328" s="513"/>
      <c r="E328" s="513"/>
      <c r="F328" s="513"/>
      <c r="G328" s="513"/>
      <c r="H328" s="513"/>
      <c r="I328" s="513"/>
      <c r="J328" s="513"/>
      <c r="K328" s="513"/>
      <c r="L328" s="513"/>
      <c r="M328" s="513"/>
      <c r="N328" s="513"/>
      <c r="O328" s="513"/>
      <c r="P328" s="513"/>
      <c r="Q328" s="513"/>
      <c r="R328" s="513"/>
      <c r="S328" s="513"/>
      <c r="T328" s="513"/>
      <c r="U328" s="513"/>
      <c r="V328" s="513"/>
      <c r="W328" s="513"/>
      <c r="X328" s="513"/>
      <c r="Y328" s="513"/>
      <c r="Z328" s="513"/>
    </row>
    <row r="329" spans="1:26">
      <c r="A329" s="513"/>
      <c r="B329" s="513"/>
      <c r="C329" s="513"/>
      <c r="D329" s="513"/>
      <c r="E329" s="513"/>
      <c r="F329" s="513"/>
      <c r="G329" s="513"/>
      <c r="H329" s="513"/>
      <c r="I329" s="513"/>
      <c r="J329" s="513"/>
      <c r="K329" s="513"/>
      <c r="L329" s="513"/>
      <c r="M329" s="513"/>
      <c r="N329" s="513"/>
      <c r="O329" s="513"/>
      <c r="P329" s="513"/>
      <c r="Q329" s="513"/>
      <c r="R329" s="513"/>
      <c r="S329" s="513"/>
      <c r="T329" s="513"/>
      <c r="U329" s="513"/>
      <c r="V329" s="513"/>
      <c r="W329" s="513"/>
      <c r="X329" s="513"/>
      <c r="Y329" s="513"/>
      <c r="Z329" s="513"/>
    </row>
    <row r="330" spans="1:26">
      <c r="A330" s="513"/>
      <c r="B330" s="513"/>
      <c r="C330" s="513"/>
      <c r="D330" s="513"/>
      <c r="E330" s="513"/>
      <c r="F330" s="513"/>
      <c r="G330" s="513"/>
      <c r="H330" s="513"/>
      <c r="I330" s="513"/>
      <c r="J330" s="513"/>
      <c r="K330" s="513"/>
      <c r="L330" s="513"/>
      <c r="M330" s="513"/>
      <c r="N330" s="513"/>
      <c r="O330" s="513"/>
      <c r="P330" s="513"/>
      <c r="Q330" s="513"/>
      <c r="R330" s="513"/>
      <c r="S330" s="513"/>
      <c r="T330" s="513"/>
      <c r="U330" s="513"/>
      <c r="V330" s="513"/>
      <c r="W330" s="513"/>
      <c r="X330" s="513"/>
      <c r="Y330" s="513"/>
      <c r="Z330" s="513"/>
    </row>
    <row r="331" spans="1:26">
      <c r="A331" s="513"/>
      <c r="B331" s="513"/>
      <c r="C331" s="513"/>
      <c r="D331" s="513"/>
      <c r="E331" s="513"/>
      <c r="F331" s="513"/>
      <c r="G331" s="513"/>
      <c r="H331" s="513"/>
      <c r="I331" s="513"/>
      <c r="J331" s="513"/>
      <c r="K331" s="513"/>
      <c r="L331" s="513"/>
      <c r="M331" s="513"/>
      <c r="N331" s="513"/>
      <c r="O331" s="513"/>
      <c r="P331" s="513"/>
      <c r="Q331" s="513"/>
      <c r="R331" s="513"/>
      <c r="S331" s="513"/>
      <c r="T331" s="513"/>
      <c r="U331" s="513"/>
      <c r="V331" s="513"/>
      <c r="W331" s="513"/>
      <c r="X331" s="513"/>
      <c r="Y331" s="513"/>
      <c r="Z331" s="513"/>
    </row>
    <row r="332" spans="1:26">
      <c r="A332" s="513"/>
      <c r="B332" s="513"/>
      <c r="C332" s="513"/>
      <c r="D332" s="513"/>
      <c r="E332" s="513"/>
      <c r="F332" s="513"/>
      <c r="G332" s="513"/>
      <c r="H332" s="513"/>
      <c r="I332" s="513"/>
      <c r="J332" s="513"/>
      <c r="K332" s="513"/>
      <c r="L332" s="513"/>
      <c r="M332" s="513"/>
      <c r="N332" s="513"/>
      <c r="O332" s="513"/>
      <c r="P332" s="513"/>
      <c r="Q332" s="513"/>
      <c r="R332" s="513"/>
      <c r="S332" s="513"/>
      <c r="T332" s="513"/>
      <c r="U332" s="513"/>
      <c r="V332" s="513"/>
      <c r="W332" s="513"/>
      <c r="X332" s="513"/>
      <c r="Y332" s="513"/>
      <c r="Z332" s="513"/>
    </row>
    <row r="333" spans="1:26">
      <c r="A333" s="513"/>
      <c r="B333" s="513"/>
      <c r="C333" s="513"/>
      <c r="D333" s="513"/>
      <c r="E333" s="513"/>
      <c r="F333" s="513"/>
      <c r="G333" s="513"/>
      <c r="H333" s="513"/>
      <c r="I333" s="513"/>
      <c r="J333" s="513"/>
      <c r="K333" s="513"/>
      <c r="L333" s="513"/>
      <c r="M333" s="513"/>
      <c r="N333" s="513"/>
      <c r="O333" s="513"/>
      <c r="P333" s="513"/>
      <c r="Q333" s="513"/>
      <c r="R333" s="513"/>
      <c r="S333" s="513"/>
      <c r="T333" s="513"/>
      <c r="U333" s="513"/>
      <c r="V333" s="513"/>
      <c r="W333" s="513"/>
      <c r="X333" s="513"/>
      <c r="Y333" s="513"/>
      <c r="Z333" s="513"/>
    </row>
    <row r="334" spans="1:26">
      <c r="A334" s="513"/>
      <c r="B334" s="513"/>
      <c r="C334" s="513"/>
      <c r="D334" s="513"/>
      <c r="E334" s="513"/>
      <c r="F334" s="513"/>
      <c r="G334" s="513"/>
      <c r="H334" s="513"/>
      <c r="I334" s="513"/>
      <c r="J334" s="513"/>
      <c r="K334" s="513"/>
      <c r="L334" s="513"/>
      <c r="M334" s="513"/>
      <c r="N334" s="513"/>
      <c r="O334" s="513"/>
      <c r="P334" s="513"/>
      <c r="Q334" s="513"/>
      <c r="R334" s="513"/>
      <c r="S334" s="513"/>
      <c r="T334" s="513"/>
      <c r="U334" s="513"/>
      <c r="V334" s="513"/>
      <c r="W334" s="513"/>
      <c r="X334" s="513"/>
      <c r="Y334" s="513"/>
      <c r="Z334" s="513"/>
    </row>
    <row r="335" spans="1:26">
      <c r="A335" s="513"/>
      <c r="B335" s="513"/>
      <c r="C335" s="513"/>
      <c r="D335" s="513"/>
      <c r="E335" s="513"/>
      <c r="F335" s="513"/>
      <c r="G335" s="513"/>
      <c r="H335" s="513"/>
      <c r="I335" s="513"/>
      <c r="J335" s="513"/>
      <c r="K335" s="513"/>
      <c r="L335" s="513"/>
      <c r="M335" s="513"/>
      <c r="N335" s="513"/>
      <c r="O335" s="513"/>
      <c r="P335" s="513"/>
      <c r="Q335" s="513"/>
      <c r="R335" s="513"/>
      <c r="S335" s="513"/>
      <c r="T335" s="513"/>
      <c r="U335" s="513"/>
      <c r="V335" s="513"/>
      <c r="W335" s="513"/>
      <c r="X335" s="513"/>
      <c r="Y335" s="513"/>
      <c r="Z335" s="513"/>
    </row>
    <row r="336" spans="1:26">
      <c r="A336" s="513"/>
      <c r="B336" s="513"/>
      <c r="C336" s="513"/>
      <c r="D336" s="513"/>
      <c r="E336" s="513"/>
      <c r="F336" s="513"/>
      <c r="G336" s="513"/>
      <c r="H336" s="513"/>
      <c r="I336" s="513"/>
      <c r="J336" s="513"/>
      <c r="K336" s="513"/>
      <c r="L336" s="513"/>
      <c r="M336" s="513"/>
      <c r="N336" s="513"/>
      <c r="O336" s="513"/>
      <c r="P336" s="513"/>
      <c r="Q336" s="513"/>
      <c r="R336" s="513"/>
      <c r="S336" s="513"/>
      <c r="T336" s="513"/>
      <c r="U336" s="513"/>
      <c r="V336" s="513"/>
      <c r="W336" s="513"/>
      <c r="X336" s="513"/>
      <c r="Y336" s="513"/>
      <c r="Z336" s="513"/>
    </row>
    <row r="337" spans="1:26">
      <c r="A337" s="513"/>
      <c r="B337" s="513"/>
      <c r="C337" s="513"/>
      <c r="D337" s="513"/>
      <c r="E337" s="513"/>
      <c r="F337" s="513"/>
      <c r="G337" s="513"/>
      <c r="H337" s="513"/>
      <c r="I337" s="513"/>
      <c r="J337" s="513"/>
      <c r="K337" s="513"/>
      <c r="L337" s="513"/>
      <c r="M337" s="513"/>
      <c r="N337" s="513"/>
      <c r="O337" s="513"/>
      <c r="P337" s="513"/>
      <c r="Q337" s="513"/>
      <c r="R337" s="513"/>
      <c r="S337" s="513"/>
      <c r="T337" s="513"/>
      <c r="U337" s="513"/>
      <c r="V337" s="513"/>
      <c r="W337" s="513"/>
      <c r="X337" s="513"/>
      <c r="Y337" s="513"/>
      <c r="Z337" s="513"/>
    </row>
    <row r="338" spans="1:26">
      <c r="A338" s="513"/>
      <c r="B338" s="513"/>
      <c r="C338" s="513"/>
      <c r="D338" s="513"/>
      <c r="E338" s="513"/>
      <c r="F338" s="513"/>
      <c r="G338" s="513"/>
      <c r="H338" s="513"/>
      <c r="I338" s="513"/>
      <c r="J338" s="513"/>
      <c r="K338" s="513"/>
      <c r="L338" s="513"/>
      <c r="M338" s="513"/>
      <c r="N338" s="513"/>
      <c r="O338" s="513"/>
      <c r="P338" s="513"/>
      <c r="Q338" s="513"/>
      <c r="R338" s="513"/>
      <c r="S338" s="513"/>
      <c r="T338" s="513"/>
      <c r="U338" s="513"/>
      <c r="V338" s="513"/>
      <c r="W338" s="513"/>
      <c r="X338" s="513"/>
      <c r="Y338" s="513"/>
      <c r="Z338" s="513"/>
    </row>
    <row r="339" spans="1:26">
      <c r="A339" s="513"/>
      <c r="B339" s="513"/>
      <c r="C339" s="513"/>
      <c r="D339" s="513"/>
      <c r="E339" s="513"/>
      <c r="F339" s="513"/>
      <c r="G339" s="513"/>
      <c r="H339" s="513"/>
      <c r="I339" s="513"/>
      <c r="J339" s="513"/>
      <c r="K339" s="513"/>
      <c r="L339" s="513"/>
      <c r="M339" s="513"/>
      <c r="N339" s="513"/>
      <c r="O339" s="513"/>
      <c r="P339" s="513"/>
      <c r="Q339" s="513"/>
      <c r="R339" s="513"/>
      <c r="S339" s="513"/>
      <c r="T339" s="513"/>
      <c r="U339" s="513"/>
      <c r="V339" s="513"/>
      <c r="W339" s="513"/>
      <c r="X339" s="513"/>
      <c r="Y339" s="513"/>
      <c r="Z339" s="513"/>
    </row>
    <row r="340" spans="1:26">
      <c r="A340" s="513"/>
      <c r="B340" s="513"/>
      <c r="C340" s="513"/>
      <c r="D340" s="513"/>
      <c r="E340" s="513"/>
      <c r="F340" s="513"/>
      <c r="G340" s="513"/>
      <c r="H340" s="513"/>
      <c r="I340" s="513"/>
      <c r="J340" s="513"/>
      <c r="K340" s="513"/>
      <c r="L340" s="513"/>
      <c r="M340" s="513"/>
      <c r="N340" s="513"/>
      <c r="O340" s="513"/>
      <c r="P340" s="513"/>
      <c r="Q340" s="513"/>
      <c r="R340" s="513"/>
      <c r="S340" s="513"/>
      <c r="T340" s="513"/>
      <c r="U340" s="513"/>
      <c r="V340" s="513"/>
      <c r="W340" s="513"/>
      <c r="X340" s="513"/>
      <c r="Y340" s="513"/>
      <c r="Z340" s="513"/>
    </row>
    <row r="341" spans="1:26">
      <c r="A341" s="513"/>
      <c r="B341" s="513"/>
      <c r="C341" s="513"/>
      <c r="D341" s="513"/>
      <c r="E341" s="513"/>
      <c r="F341" s="513"/>
      <c r="G341" s="513"/>
      <c r="H341" s="513"/>
      <c r="I341" s="513"/>
      <c r="J341" s="513"/>
      <c r="K341" s="513"/>
      <c r="L341" s="513"/>
      <c r="M341" s="513"/>
      <c r="N341" s="513"/>
      <c r="O341" s="513"/>
      <c r="P341" s="513"/>
      <c r="Q341" s="513"/>
      <c r="R341" s="513"/>
      <c r="S341" s="513"/>
      <c r="T341" s="513"/>
      <c r="U341" s="513"/>
      <c r="V341" s="513"/>
      <c r="W341" s="513"/>
      <c r="X341" s="513"/>
      <c r="Y341" s="513"/>
      <c r="Z341" s="513"/>
    </row>
    <row r="342" spans="1:26">
      <c r="A342" s="513"/>
      <c r="B342" s="513"/>
      <c r="C342" s="513"/>
      <c r="D342" s="513"/>
      <c r="E342" s="513"/>
      <c r="F342" s="513"/>
      <c r="G342" s="513"/>
      <c r="H342" s="513"/>
      <c r="I342" s="513"/>
      <c r="J342" s="513"/>
      <c r="K342" s="513"/>
      <c r="L342" s="513"/>
      <c r="M342" s="513"/>
      <c r="N342" s="513"/>
      <c r="O342" s="513"/>
      <c r="P342" s="513"/>
      <c r="Q342" s="513"/>
      <c r="R342" s="513"/>
      <c r="S342" s="513"/>
      <c r="T342" s="513"/>
      <c r="U342" s="513"/>
      <c r="V342" s="513"/>
      <c r="W342" s="513"/>
      <c r="X342" s="513"/>
      <c r="Y342" s="513"/>
      <c r="Z342" s="513"/>
    </row>
    <row r="343" spans="1:26">
      <c r="A343" s="513"/>
      <c r="B343" s="513"/>
      <c r="C343" s="513"/>
      <c r="D343" s="513"/>
      <c r="E343" s="513"/>
      <c r="F343" s="513"/>
      <c r="G343" s="513"/>
      <c r="H343" s="513"/>
      <c r="I343" s="513"/>
      <c r="J343" s="513"/>
      <c r="K343" s="513"/>
      <c r="L343" s="513"/>
      <c r="M343" s="513"/>
      <c r="N343" s="513"/>
      <c r="O343" s="513"/>
      <c r="P343" s="513"/>
      <c r="Q343" s="513"/>
      <c r="R343" s="513"/>
      <c r="S343" s="513"/>
      <c r="T343" s="513"/>
      <c r="U343" s="513"/>
      <c r="V343" s="513"/>
      <c r="W343" s="513"/>
      <c r="X343" s="513"/>
      <c r="Y343" s="513"/>
      <c r="Z343" s="513"/>
    </row>
    <row r="344" spans="1:26">
      <c r="A344" s="513"/>
      <c r="B344" s="513"/>
      <c r="C344" s="513"/>
      <c r="D344" s="513"/>
      <c r="E344" s="513"/>
      <c r="F344" s="513"/>
      <c r="G344" s="513"/>
      <c r="H344" s="513"/>
      <c r="I344" s="513"/>
      <c r="J344" s="513"/>
      <c r="K344" s="513"/>
      <c r="L344" s="513"/>
      <c r="M344" s="513"/>
      <c r="N344" s="513"/>
      <c r="O344" s="513"/>
      <c r="P344" s="513"/>
      <c r="Q344" s="513"/>
      <c r="R344" s="513"/>
      <c r="S344" s="513"/>
      <c r="T344" s="513"/>
      <c r="U344" s="513"/>
      <c r="V344" s="513"/>
      <c r="W344" s="513"/>
      <c r="X344" s="513"/>
      <c r="Y344" s="513"/>
      <c r="Z344" s="513"/>
    </row>
    <row r="345" spans="1:26">
      <c r="A345" s="513"/>
      <c r="B345" s="513"/>
      <c r="C345" s="513"/>
      <c r="D345" s="513"/>
      <c r="E345" s="513"/>
      <c r="F345" s="513"/>
      <c r="G345" s="513"/>
      <c r="H345" s="513"/>
      <c r="I345" s="513"/>
      <c r="J345" s="513"/>
      <c r="K345" s="513"/>
      <c r="L345" s="513"/>
      <c r="M345" s="513"/>
      <c r="N345" s="513"/>
      <c r="O345" s="513"/>
      <c r="P345" s="513"/>
      <c r="Q345" s="513"/>
      <c r="R345" s="513"/>
      <c r="S345" s="513"/>
      <c r="T345" s="513"/>
      <c r="U345" s="513"/>
      <c r="V345" s="513"/>
      <c r="W345" s="513"/>
      <c r="X345" s="513"/>
      <c r="Y345" s="513"/>
      <c r="Z345" s="513"/>
    </row>
    <row r="346" spans="1:26">
      <c r="A346" s="513"/>
      <c r="B346" s="513"/>
      <c r="C346" s="513"/>
      <c r="D346" s="513"/>
      <c r="E346" s="513"/>
      <c r="F346" s="513"/>
      <c r="G346" s="513"/>
      <c r="H346" s="513"/>
      <c r="I346" s="513"/>
      <c r="J346" s="513"/>
      <c r="K346" s="513"/>
      <c r="L346" s="513"/>
      <c r="M346" s="513"/>
      <c r="N346" s="513"/>
      <c r="O346" s="513"/>
      <c r="P346" s="513"/>
      <c r="Q346" s="513"/>
      <c r="R346" s="513"/>
      <c r="S346" s="513"/>
      <c r="T346" s="513"/>
      <c r="U346" s="513"/>
      <c r="V346" s="513"/>
      <c r="W346" s="513"/>
      <c r="X346" s="513"/>
      <c r="Y346" s="513"/>
      <c r="Z346" s="513"/>
    </row>
    <row r="347" spans="1:26">
      <c r="A347" s="513"/>
      <c r="B347" s="513"/>
      <c r="C347" s="513"/>
      <c r="D347" s="513"/>
      <c r="E347" s="513"/>
      <c r="F347" s="513"/>
      <c r="G347" s="513"/>
      <c r="H347" s="513"/>
      <c r="I347" s="513"/>
      <c r="J347" s="513"/>
      <c r="K347" s="513"/>
      <c r="L347" s="513"/>
      <c r="M347" s="513"/>
      <c r="N347" s="513"/>
      <c r="O347" s="513"/>
      <c r="P347" s="513"/>
      <c r="Q347" s="513"/>
      <c r="R347" s="513"/>
      <c r="S347" s="513"/>
      <c r="T347" s="513"/>
      <c r="U347" s="513"/>
      <c r="V347" s="513"/>
      <c r="W347" s="513"/>
      <c r="X347" s="513"/>
      <c r="Y347" s="513"/>
      <c r="Z347" s="513"/>
    </row>
    <row r="348" spans="1:26">
      <c r="A348" s="513"/>
      <c r="B348" s="513"/>
      <c r="C348" s="513"/>
      <c r="D348" s="513"/>
      <c r="E348" s="513"/>
      <c r="F348" s="513"/>
      <c r="G348" s="513"/>
      <c r="H348" s="513"/>
      <c r="I348" s="513"/>
      <c r="J348" s="513"/>
      <c r="K348" s="513"/>
      <c r="L348" s="513"/>
      <c r="M348" s="513"/>
      <c r="N348" s="513"/>
      <c r="O348" s="513"/>
      <c r="P348" s="513"/>
      <c r="Q348" s="513"/>
      <c r="R348" s="513"/>
      <c r="S348" s="513"/>
      <c r="T348" s="513"/>
      <c r="U348" s="513"/>
      <c r="V348" s="513"/>
      <c r="W348" s="513"/>
      <c r="X348" s="513"/>
      <c r="Y348" s="513"/>
      <c r="Z348" s="513"/>
    </row>
    <row r="349" spans="1:26">
      <c r="A349" s="513"/>
      <c r="B349" s="513"/>
      <c r="C349" s="513"/>
      <c r="D349" s="513"/>
      <c r="E349" s="513"/>
      <c r="F349" s="513"/>
      <c r="G349" s="513"/>
      <c r="H349" s="513"/>
      <c r="I349" s="513"/>
      <c r="J349" s="513"/>
      <c r="K349" s="513"/>
      <c r="L349" s="513"/>
      <c r="M349" s="513"/>
      <c r="N349" s="513"/>
      <c r="O349" s="513"/>
      <c r="P349" s="513"/>
      <c r="Q349" s="513"/>
      <c r="R349" s="513"/>
      <c r="S349" s="513"/>
      <c r="T349" s="513"/>
      <c r="U349" s="513"/>
      <c r="V349" s="513"/>
      <c r="W349" s="513"/>
      <c r="X349" s="513"/>
      <c r="Y349" s="513"/>
      <c r="Z349" s="513"/>
    </row>
    <row r="350" spans="1:26">
      <c r="A350" s="513"/>
      <c r="B350" s="513"/>
      <c r="C350" s="513"/>
      <c r="D350" s="513"/>
      <c r="E350" s="513"/>
      <c r="F350" s="513"/>
      <c r="G350" s="513"/>
      <c r="H350" s="513"/>
      <c r="I350" s="513"/>
      <c r="J350" s="513"/>
      <c r="K350" s="513"/>
      <c r="L350" s="513"/>
      <c r="M350" s="513"/>
      <c r="N350" s="513"/>
      <c r="O350" s="513"/>
      <c r="P350" s="513"/>
      <c r="Q350" s="513"/>
      <c r="R350" s="513"/>
      <c r="S350" s="513"/>
      <c r="T350" s="513"/>
      <c r="U350" s="513"/>
      <c r="V350" s="513"/>
      <c r="W350" s="513"/>
      <c r="X350" s="513"/>
      <c r="Y350" s="513"/>
      <c r="Z350" s="513"/>
    </row>
    <row r="351" spans="1:26">
      <c r="A351" s="513"/>
      <c r="B351" s="513"/>
      <c r="C351" s="513"/>
      <c r="D351" s="513"/>
      <c r="E351" s="513"/>
      <c r="F351" s="513"/>
      <c r="G351" s="513"/>
      <c r="H351" s="513"/>
      <c r="I351" s="513"/>
      <c r="J351" s="513"/>
      <c r="K351" s="513"/>
      <c r="L351" s="513"/>
      <c r="M351" s="513"/>
      <c r="N351" s="513"/>
      <c r="O351" s="513"/>
      <c r="P351" s="513"/>
      <c r="Q351" s="513"/>
      <c r="R351" s="513"/>
      <c r="S351" s="513"/>
      <c r="T351" s="513"/>
      <c r="U351" s="513"/>
      <c r="V351" s="513"/>
      <c r="W351" s="513"/>
      <c r="X351" s="513"/>
      <c r="Y351" s="513"/>
      <c r="Z351" s="513"/>
    </row>
    <row r="352" spans="1:26">
      <c r="A352" s="513"/>
      <c r="B352" s="513"/>
      <c r="C352" s="513"/>
      <c r="D352" s="513"/>
      <c r="E352" s="513"/>
      <c r="F352" s="513"/>
      <c r="G352" s="513"/>
      <c r="H352" s="513"/>
      <c r="I352" s="513"/>
      <c r="J352" s="513"/>
      <c r="K352" s="513"/>
      <c r="L352" s="513"/>
      <c r="M352" s="513"/>
      <c r="N352" s="513"/>
      <c r="O352" s="513"/>
      <c r="P352" s="513"/>
      <c r="Q352" s="513"/>
      <c r="R352" s="513"/>
      <c r="S352" s="513"/>
      <c r="T352" s="513"/>
      <c r="U352" s="513"/>
      <c r="V352" s="513"/>
      <c r="W352" s="513"/>
      <c r="X352" s="513"/>
      <c r="Y352" s="513"/>
      <c r="Z352" s="513"/>
    </row>
    <row r="353" spans="1:26">
      <c r="A353" s="513"/>
      <c r="B353" s="513"/>
      <c r="C353" s="513"/>
      <c r="D353" s="513"/>
      <c r="E353" s="513"/>
      <c r="F353" s="513"/>
      <c r="G353" s="513"/>
      <c r="H353" s="513"/>
      <c r="I353" s="513"/>
      <c r="J353" s="513"/>
      <c r="K353" s="513"/>
      <c r="L353" s="513"/>
      <c r="M353" s="513"/>
      <c r="N353" s="513"/>
      <c r="O353" s="513"/>
      <c r="P353" s="513"/>
      <c r="Q353" s="513"/>
      <c r="R353" s="513"/>
      <c r="S353" s="513"/>
      <c r="T353" s="513"/>
      <c r="U353" s="513"/>
      <c r="V353" s="513"/>
      <c r="W353" s="513"/>
      <c r="X353" s="513"/>
      <c r="Y353" s="513"/>
      <c r="Z353" s="513"/>
    </row>
    <row r="354" spans="1:26">
      <c r="A354" s="513"/>
      <c r="B354" s="513"/>
      <c r="C354" s="513"/>
      <c r="D354" s="513"/>
      <c r="E354" s="513"/>
      <c r="F354" s="513"/>
      <c r="G354" s="513"/>
      <c r="H354" s="513"/>
      <c r="I354" s="513"/>
      <c r="J354" s="513"/>
      <c r="K354" s="513"/>
      <c r="L354" s="513"/>
      <c r="M354" s="513"/>
      <c r="N354" s="513"/>
      <c r="O354" s="513"/>
      <c r="P354" s="513"/>
      <c r="Q354" s="513"/>
      <c r="R354" s="513"/>
      <c r="S354" s="513"/>
      <c r="T354" s="513"/>
      <c r="U354" s="513"/>
      <c r="V354" s="513"/>
      <c r="W354" s="513"/>
      <c r="X354" s="513"/>
      <c r="Y354" s="513"/>
      <c r="Z354" s="513"/>
    </row>
    <row r="355" spans="1:26">
      <c r="A355" s="513"/>
      <c r="B355" s="513"/>
      <c r="C355" s="513"/>
      <c r="D355" s="513"/>
      <c r="E355" s="513"/>
      <c r="F355" s="513"/>
      <c r="G355" s="513"/>
      <c r="H355" s="513"/>
      <c r="I355" s="513"/>
      <c r="J355" s="513"/>
      <c r="K355" s="513"/>
      <c r="L355" s="513"/>
      <c r="M355" s="513"/>
      <c r="N355" s="513"/>
      <c r="O355" s="513"/>
      <c r="P355" s="513"/>
      <c r="Q355" s="513"/>
      <c r="R355" s="513"/>
      <c r="S355" s="513"/>
      <c r="T355" s="513"/>
      <c r="U355" s="513"/>
      <c r="V355" s="513"/>
      <c r="W355" s="513"/>
      <c r="X355" s="513"/>
      <c r="Y355" s="513"/>
      <c r="Z355" s="513"/>
    </row>
    <row r="356" spans="1:26">
      <c r="A356" s="513"/>
      <c r="B356" s="513"/>
      <c r="C356" s="513"/>
      <c r="D356" s="513"/>
      <c r="E356" s="513"/>
      <c r="F356" s="513"/>
      <c r="G356" s="513"/>
      <c r="H356" s="513"/>
      <c r="I356" s="513"/>
      <c r="J356" s="513"/>
      <c r="K356" s="513"/>
      <c r="L356" s="513"/>
      <c r="M356" s="513"/>
      <c r="N356" s="513"/>
      <c r="O356" s="513"/>
      <c r="P356" s="513"/>
      <c r="Q356" s="513"/>
      <c r="R356" s="513"/>
      <c r="S356" s="513"/>
      <c r="T356" s="513"/>
      <c r="U356" s="513"/>
      <c r="V356" s="513"/>
      <c r="W356" s="513"/>
      <c r="X356" s="513"/>
      <c r="Y356" s="513"/>
      <c r="Z356" s="513"/>
    </row>
    <row r="357" spans="1:26">
      <c r="A357" s="513"/>
      <c r="B357" s="513"/>
      <c r="C357" s="513"/>
      <c r="D357" s="513"/>
      <c r="E357" s="513"/>
      <c r="F357" s="513"/>
      <c r="G357" s="513"/>
      <c r="H357" s="513"/>
      <c r="I357" s="513"/>
      <c r="J357" s="513"/>
      <c r="K357" s="513"/>
      <c r="L357" s="513"/>
      <c r="M357" s="513"/>
      <c r="N357" s="513"/>
      <c r="O357" s="513"/>
      <c r="P357" s="513"/>
      <c r="Q357" s="513"/>
      <c r="R357" s="513"/>
      <c r="S357" s="513"/>
      <c r="T357" s="513"/>
      <c r="U357" s="513"/>
      <c r="V357" s="513"/>
      <c r="W357" s="513"/>
      <c r="X357" s="513"/>
      <c r="Y357" s="513"/>
      <c r="Z357" s="513"/>
    </row>
    <row r="358" spans="1:26">
      <c r="A358" s="513"/>
      <c r="B358" s="513"/>
      <c r="C358" s="513"/>
      <c r="D358" s="513"/>
      <c r="E358" s="513"/>
      <c r="F358" s="513"/>
      <c r="G358" s="513"/>
      <c r="H358" s="513"/>
      <c r="I358" s="513"/>
      <c r="J358" s="513"/>
      <c r="K358" s="513"/>
      <c r="L358" s="513"/>
      <c r="M358" s="513"/>
      <c r="N358" s="513"/>
      <c r="O358" s="513"/>
      <c r="P358" s="513"/>
      <c r="Q358" s="513"/>
      <c r="R358" s="513"/>
      <c r="S358" s="513"/>
      <c r="T358" s="513"/>
      <c r="U358" s="513"/>
      <c r="V358" s="513"/>
      <c r="W358" s="513"/>
      <c r="X358" s="513"/>
      <c r="Y358" s="513"/>
      <c r="Z358" s="513"/>
    </row>
    <row r="359" spans="1:26">
      <c r="A359" s="513"/>
      <c r="B359" s="513"/>
      <c r="C359" s="513"/>
      <c r="D359" s="513"/>
      <c r="E359" s="513"/>
      <c r="F359" s="513"/>
      <c r="G359" s="513"/>
      <c r="H359" s="513"/>
      <c r="I359" s="513"/>
      <c r="J359" s="513"/>
      <c r="K359" s="513"/>
      <c r="L359" s="513"/>
      <c r="M359" s="513"/>
      <c r="N359" s="513"/>
      <c r="O359" s="513"/>
      <c r="P359" s="513"/>
      <c r="Q359" s="513"/>
      <c r="R359" s="513"/>
      <c r="S359" s="513"/>
      <c r="T359" s="513"/>
      <c r="U359" s="513"/>
      <c r="V359" s="513"/>
      <c r="W359" s="513"/>
      <c r="X359" s="513"/>
      <c r="Y359" s="513"/>
      <c r="Z359" s="513"/>
    </row>
    <row r="360" spans="1:26">
      <c r="A360" s="513"/>
      <c r="B360" s="513"/>
      <c r="C360" s="513"/>
      <c r="D360" s="513"/>
      <c r="E360" s="513"/>
      <c r="F360" s="513"/>
      <c r="G360" s="513"/>
      <c r="H360" s="513"/>
      <c r="I360" s="513"/>
      <c r="J360" s="513"/>
      <c r="K360" s="513"/>
      <c r="L360" s="513"/>
      <c r="M360" s="513"/>
      <c r="N360" s="513"/>
      <c r="O360" s="513"/>
      <c r="P360" s="513"/>
      <c r="Q360" s="513"/>
      <c r="R360" s="513"/>
      <c r="S360" s="513"/>
      <c r="T360" s="513"/>
      <c r="U360" s="513"/>
      <c r="V360" s="513"/>
      <c r="W360" s="513"/>
      <c r="X360" s="513"/>
      <c r="Y360" s="513"/>
      <c r="Z360" s="513"/>
    </row>
    <row r="361" spans="1:26">
      <c r="A361" s="513"/>
      <c r="B361" s="513"/>
      <c r="C361" s="513"/>
      <c r="D361" s="513"/>
      <c r="E361" s="513"/>
      <c r="F361" s="513"/>
      <c r="G361" s="513"/>
      <c r="H361" s="513"/>
      <c r="I361" s="513"/>
      <c r="J361" s="513"/>
      <c r="K361" s="513"/>
      <c r="L361" s="513"/>
      <c r="M361" s="513"/>
      <c r="N361" s="513"/>
      <c r="O361" s="513"/>
      <c r="P361" s="513"/>
      <c r="Q361" s="513"/>
      <c r="R361" s="513"/>
      <c r="S361" s="513"/>
      <c r="T361" s="513"/>
      <c r="U361" s="513"/>
      <c r="V361" s="513"/>
      <c r="W361" s="513"/>
      <c r="X361" s="513"/>
      <c r="Y361" s="513"/>
      <c r="Z361" s="513"/>
    </row>
    <row r="362" spans="1:26">
      <c r="A362" s="513"/>
      <c r="B362" s="513"/>
      <c r="C362" s="513"/>
      <c r="D362" s="513"/>
      <c r="E362" s="513"/>
      <c r="F362" s="513"/>
      <c r="G362" s="513"/>
      <c r="H362" s="513"/>
      <c r="I362" s="513"/>
      <c r="J362" s="513"/>
      <c r="K362" s="513"/>
      <c r="L362" s="513"/>
      <c r="M362" s="513"/>
      <c r="N362" s="513"/>
      <c r="O362" s="513"/>
      <c r="P362" s="513"/>
      <c r="Q362" s="513"/>
      <c r="R362" s="513"/>
      <c r="S362" s="513"/>
      <c r="T362" s="513"/>
      <c r="U362" s="513"/>
      <c r="V362" s="513"/>
      <c r="W362" s="513"/>
      <c r="X362" s="513"/>
      <c r="Y362" s="513"/>
      <c r="Z362" s="513"/>
    </row>
    <row r="363" spans="1:26">
      <c r="A363" s="513"/>
      <c r="B363" s="513"/>
      <c r="C363" s="513"/>
      <c r="D363" s="513"/>
      <c r="E363" s="513"/>
      <c r="F363" s="513"/>
      <c r="G363" s="513"/>
      <c r="H363" s="513"/>
      <c r="I363" s="513"/>
      <c r="J363" s="513"/>
      <c r="K363" s="513"/>
      <c r="L363" s="513"/>
      <c r="M363" s="513"/>
      <c r="N363" s="513"/>
      <c r="O363" s="513"/>
      <c r="P363" s="513"/>
      <c r="Q363" s="513"/>
      <c r="R363" s="513"/>
      <c r="S363" s="513"/>
      <c r="T363" s="513"/>
      <c r="U363" s="513"/>
      <c r="V363" s="513"/>
      <c r="W363" s="513"/>
      <c r="X363" s="513"/>
      <c r="Y363" s="513"/>
      <c r="Z363" s="513"/>
    </row>
    <row r="364" spans="1:26">
      <c r="A364" s="513"/>
      <c r="B364" s="513"/>
      <c r="C364" s="513"/>
      <c r="D364" s="513"/>
      <c r="E364" s="513"/>
      <c r="F364" s="513"/>
      <c r="G364" s="513"/>
      <c r="H364" s="513"/>
      <c r="I364" s="513"/>
      <c r="J364" s="513"/>
      <c r="K364" s="513"/>
      <c r="L364" s="513"/>
      <c r="M364" s="513"/>
      <c r="N364" s="513"/>
      <c r="O364" s="513"/>
      <c r="P364" s="513"/>
      <c r="Q364" s="513"/>
      <c r="R364" s="513"/>
      <c r="S364" s="513"/>
      <c r="T364" s="513"/>
      <c r="U364" s="513"/>
      <c r="V364" s="513"/>
      <c r="W364" s="513"/>
      <c r="X364" s="513"/>
      <c r="Y364" s="513"/>
      <c r="Z364" s="513"/>
    </row>
    <row r="365" spans="1:26">
      <c r="A365" s="513"/>
      <c r="B365" s="513"/>
      <c r="C365" s="513"/>
      <c r="D365" s="513"/>
      <c r="E365" s="513"/>
      <c r="F365" s="513"/>
      <c r="G365" s="513"/>
      <c r="H365" s="513"/>
      <c r="I365" s="513"/>
      <c r="J365" s="513"/>
      <c r="K365" s="513"/>
      <c r="L365" s="513"/>
      <c r="M365" s="513"/>
      <c r="N365" s="513"/>
      <c r="O365" s="513"/>
      <c r="P365" s="513"/>
      <c r="Q365" s="513"/>
      <c r="R365" s="513"/>
      <c r="S365" s="513"/>
      <c r="T365" s="513"/>
      <c r="U365" s="513"/>
      <c r="V365" s="513"/>
      <c r="W365" s="513"/>
      <c r="X365" s="513"/>
      <c r="Y365" s="513"/>
      <c r="Z365" s="513"/>
    </row>
    <row r="366" spans="1:26">
      <c r="A366" s="513"/>
      <c r="B366" s="513"/>
      <c r="C366" s="513"/>
      <c r="D366" s="513"/>
      <c r="E366" s="513"/>
      <c r="F366" s="513"/>
      <c r="G366" s="513"/>
      <c r="H366" s="513"/>
      <c r="I366" s="513"/>
      <c r="J366" s="513"/>
      <c r="K366" s="513"/>
      <c r="L366" s="513"/>
      <c r="M366" s="513"/>
      <c r="N366" s="513"/>
      <c r="O366" s="513"/>
      <c r="P366" s="513"/>
      <c r="Q366" s="513"/>
      <c r="R366" s="513"/>
      <c r="S366" s="513"/>
      <c r="T366" s="513"/>
      <c r="U366" s="513"/>
      <c r="V366" s="513"/>
      <c r="W366" s="513"/>
      <c r="X366" s="513"/>
      <c r="Y366" s="513"/>
      <c r="Z366" s="513"/>
    </row>
    <row r="367" spans="1:26">
      <c r="A367" s="513"/>
      <c r="B367" s="513"/>
      <c r="C367" s="513"/>
      <c r="D367" s="513"/>
      <c r="E367" s="513"/>
      <c r="F367" s="513"/>
      <c r="G367" s="513"/>
      <c r="H367" s="513"/>
      <c r="I367" s="513"/>
      <c r="J367" s="513"/>
      <c r="K367" s="513"/>
      <c r="L367" s="513"/>
      <c r="M367" s="513"/>
      <c r="N367" s="513"/>
      <c r="O367" s="513"/>
      <c r="P367" s="513"/>
      <c r="Q367" s="513"/>
      <c r="R367" s="513"/>
      <c r="S367" s="513"/>
      <c r="T367" s="513"/>
      <c r="U367" s="513"/>
      <c r="V367" s="513"/>
      <c r="W367" s="513"/>
      <c r="X367" s="513"/>
      <c r="Y367" s="513"/>
      <c r="Z367" s="513"/>
    </row>
    <row r="368" spans="1:26">
      <c r="A368" s="513"/>
      <c r="B368" s="513"/>
      <c r="C368" s="513"/>
      <c r="D368" s="513"/>
      <c r="E368" s="513"/>
      <c r="F368" s="513"/>
      <c r="G368" s="513"/>
      <c r="H368" s="513"/>
      <c r="I368" s="513"/>
      <c r="J368" s="513"/>
      <c r="K368" s="513"/>
      <c r="L368" s="513"/>
      <c r="M368" s="513"/>
      <c r="N368" s="513"/>
      <c r="O368" s="513"/>
      <c r="P368" s="513"/>
      <c r="Q368" s="513"/>
      <c r="R368" s="513"/>
      <c r="S368" s="513"/>
      <c r="T368" s="513"/>
      <c r="U368" s="513"/>
      <c r="V368" s="513"/>
      <c r="W368" s="513"/>
      <c r="X368" s="513"/>
      <c r="Y368" s="513"/>
      <c r="Z368" s="513"/>
    </row>
    <row r="369" spans="1:26">
      <c r="A369" s="513"/>
      <c r="B369" s="513"/>
      <c r="C369" s="513"/>
      <c r="D369" s="513"/>
      <c r="E369" s="513"/>
      <c r="F369" s="513"/>
      <c r="G369" s="513"/>
      <c r="H369" s="513"/>
      <c r="I369" s="513"/>
      <c r="J369" s="513"/>
      <c r="K369" s="513"/>
      <c r="L369" s="513"/>
      <c r="M369" s="513"/>
      <c r="N369" s="513"/>
      <c r="O369" s="513"/>
      <c r="P369" s="513"/>
      <c r="Q369" s="513"/>
      <c r="R369" s="513"/>
      <c r="S369" s="513"/>
      <c r="T369" s="513"/>
      <c r="U369" s="513"/>
      <c r="V369" s="513"/>
      <c r="W369" s="513"/>
      <c r="X369" s="513"/>
      <c r="Y369" s="513"/>
      <c r="Z369" s="513"/>
    </row>
    <row r="370" spans="1:26">
      <c r="A370" s="513"/>
      <c r="B370" s="513"/>
      <c r="C370" s="513"/>
      <c r="D370" s="513"/>
      <c r="E370" s="513"/>
      <c r="F370" s="513"/>
      <c r="G370" s="513"/>
      <c r="H370" s="513"/>
      <c r="I370" s="513"/>
      <c r="J370" s="513"/>
      <c r="K370" s="513"/>
      <c r="L370" s="513"/>
      <c r="M370" s="513"/>
      <c r="N370" s="513"/>
      <c r="O370" s="513"/>
      <c r="P370" s="513"/>
      <c r="Q370" s="513"/>
      <c r="R370" s="513"/>
      <c r="S370" s="513"/>
      <c r="T370" s="513"/>
      <c r="U370" s="513"/>
      <c r="V370" s="513"/>
      <c r="W370" s="513"/>
      <c r="X370" s="513"/>
      <c r="Y370" s="513"/>
      <c r="Z370" s="513"/>
    </row>
    <row r="371" spans="1:26">
      <c r="A371" s="513"/>
      <c r="B371" s="513"/>
      <c r="C371" s="513"/>
      <c r="D371" s="513"/>
      <c r="E371" s="513"/>
      <c r="F371" s="513"/>
      <c r="G371" s="513"/>
      <c r="H371" s="513"/>
      <c r="I371" s="513"/>
      <c r="J371" s="513"/>
      <c r="K371" s="513"/>
      <c r="L371" s="513"/>
      <c r="M371" s="513"/>
      <c r="N371" s="513"/>
      <c r="O371" s="513"/>
      <c r="P371" s="513"/>
      <c r="Q371" s="513"/>
      <c r="R371" s="513"/>
      <c r="S371" s="513"/>
      <c r="T371" s="513"/>
      <c r="U371" s="513"/>
      <c r="V371" s="513"/>
      <c r="W371" s="513"/>
      <c r="X371" s="513"/>
      <c r="Y371" s="513"/>
      <c r="Z371" s="513"/>
    </row>
    <row r="372" spans="1:26">
      <c r="A372" s="513"/>
      <c r="B372" s="513"/>
      <c r="C372" s="513"/>
      <c r="D372" s="513"/>
      <c r="E372" s="513"/>
      <c r="F372" s="513"/>
      <c r="G372" s="513"/>
      <c r="H372" s="513"/>
      <c r="I372" s="513"/>
      <c r="J372" s="513"/>
      <c r="K372" s="513"/>
      <c r="L372" s="513"/>
      <c r="M372" s="513"/>
      <c r="N372" s="513"/>
      <c r="O372" s="513"/>
      <c r="P372" s="513"/>
      <c r="Q372" s="513"/>
      <c r="R372" s="513"/>
      <c r="S372" s="513"/>
      <c r="T372" s="513"/>
      <c r="U372" s="513"/>
      <c r="V372" s="513"/>
      <c r="W372" s="513"/>
      <c r="X372" s="513"/>
      <c r="Y372" s="513"/>
      <c r="Z372" s="513"/>
    </row>
    <row r="373" spans="1:26">
      <c r="A373" s="513"/>
      <c r="B373" s="513"/>
      <c r="C373" s="513"/>
      <c r="D373" s="513"/>
      <c r="E373" s="513"/>
      <c r="F373" s="513"/>
      <c r="G373" s="513"/>
      <c r="H373" s="513"/>
      <c r="I373" s="513"/>
      <c r="J373" s="513"/>
      <c r="K373" s="513"/>
      <c r="L373" s="513"/>
      <c r="M373" s="513"/>
      <c r="N373" s="513"/>
      <c r="O373" s="513"/>
      <c r="P373" s="513"/>
      <c r="Q373" s="513"/>
      <c r="R373" s="513"/>
      <c r="S373" s="513"/>
      <c r="T373" s="513"/>
      <c r="U373" s="513"/>
      <c r="V373" s="513"/>
      <c r="W373" s="513"/>
      <c r="X373" s="513"/>
      <c r="Y373" s="513"/>
      <c r="Z373" s="513"/>
    </row>
    <row r="374" spans="1:26">
      <c r="A374" s="513"/>
      <c r="B374" s="513"/>
      <c r="C374" s="513"/>
      <c r="D374" s="513"/>
      <c r="E374" s="513"/>
      <c r="F374" s="513"/>
      <c r="G374" s="513"/>
      <c r="H374" s="513"/>
      <c r="I374" s="513"/>
      <c r="J374" s="513"/>
      <c r="K374" s="513"/>
      <c r="L374" s="513"/>
      <c r="M374" s="513"/>
      <c r="N374" s="513"/>
      <c r="O374" s="513"/>
      <c r="P374" s="513"/>
      <c r="Q374" s="513"/>
      <c r="R374" s="513"/>
      <c r="S374" s="513"/>
      <c r="T374" s="513"/>
      <c r="U374" s="513"/>
      <c r="V374" s="513"/>
      <c r="W374" s="513"/>
      <c r="X374" s="513"/>
      <c r="Y374" s="513"/>
      <c r="Z374" s="513"/>
    </row>
    <row r="375" spans="1:26">
      <c r="A375" s="513"/>
      <c r="B375" s="513"/>
      <c r="C375" s="513"/>
      <c r="D375" s="513"/>
      <c r="E375" s="513"/>
      <c r="F375" s="513"/>
      <c r="G375" s="513"/>
      <c r="H375" s="513"/>
      <c r="I375" s="513"/>
      <c r="J375" s="513"/>
      <c r="K375" s="513"/>
      <c r="L375" s="513"/>
      <c r="M375" s="513"/>
      <c r="N375" s="513"/>
      <c r="O375" s="513"/>
      <c r="P375" s="513"/>
      <c r="Q375" s="513"/>
      <c r="R375" s="513"/>
      <c r="S375" s="513"/>
      <c r="T375" s="513"/>
      <c r="U375" s="513"/>
      <c r="V375" s="513"/>
      <c r="W375" s="513"/>
      <c r="X375" s="513"/>
      <c r="Y375" s="513"/>
      <c r="Z375" s="513"/>
    </row>
    <row r="376" spans="1:26">
      <c r="A376" s="513"/>
      <c r="B376" s="513"/>
      <c r="C376" s="513"/>
      <c r="D376" s="513"/>
      <c r="E376" s="513"/>
      <c r="F376" s="513"/>
      <c r="G376" s="513"/>
      <c r="H376" s="513"/>
      <c r="I376" s="513"/>
      <c r="J376" s="513"/>
      <c r="K376" s="513"/>
      <c r="L376" s="513"/>
      <c r="M376" s="513"/>
      <c r="N376" s="513"/>
      <c r="O376" s="513"/>
      <c r="P376" s="513"/>
      <c r="Q376" s="513"/>
      <c r="R376" s="513"/>
      <c r="S376" s="513"/>
      <c r="T376" s="513"/>
      <c r="U376" s="513"/>
      <c r="V376" s="513"/>
      <c r="W376" s="513"/>
      <c r="X376" s="513"/>
      <c r="Y376" s="513"/>
      <c r="Z376" s="513"/>
    </row>
    <row r="377" spans="1:26">
      <c r="A377" s="513"/>
      <c r="B377" s="513"/>
      <c r="C377" s="513"/>
      <c r="D377" s="513"/>
      <c r="E377" s="513"/>
      <c r="F377" s="513"/>
      <c r="G377" s="513"/>
      <c r="H377" s="513"/>
      <c r="I377" s="513"/>
      <c r="J377" s="513"/>
      <c r="K377" s="513"/>
      <c r="L377" s="513"/>
      <c r="M377" s="513"/>
      <c r="N377" s="513"/>
      <c r="O377" s="513"/>
      <c r="P377" s="513"/>
      <c r="Q377" s="513"/>
      <c r="R377" s="513"/>
      <c r="S377" s="513"/>
      <c r="T377" s="513"/>
      <c r="U377" s="513"/>
      <c r="V377" s="513"/>
      <c r="W377" s="513"/>
      <c r="X377" s="513"/>
      <c r="Y377" s="513"/>
      <c r="Z377" s="513"/>
    </row>
    <row r="378" spans="1:26">
      <c r="A378" s="513"/>
      <c r="B378" s="513"/>
      <c r="C378" s="513"/>
      <c r="D378" s="513"/>
      <c r="E378" s="513"/>
      <c r="F378" s="513"/>
      <c r="G378" s="513"/>
      <c r="H378" s="513"/>
      <c r="I378" s="513"/>
      <c r="J378" s="513"/>
      <c r="K378" s="513"/>
      <c r="L378" s="513"/>
      <c r="M378" s="513"/>
      <c r="N378" s="513"/>
      <c r="O378" s="513"/>
      <c r="P378" s="513"/>
      <c r="Q378" s="513"/>
      <c r="R378" s="513"/>
      <c r="S378" s="513"/>
      <c r="T378" s="513"/>
      <c r="U378" s="513"/>
      <c r="V378" s="513"/>
      <c r="W378" s="513"/>
      <c r="X378" s="513"/>
      <c r="Y378" s="513"/>
      <c r="Z378" s="513"/>
    </row>
    <row r="379" spans="1:26">
      <c r="A379" s="513"/>
      <c r="B379" s="513"/>
      <c r="C379" s="513"/>
      <c r="D379" s="513"/>
      <c r="E379" s="513"/>
      <c r="F379" s="513"/>
      <c r="G379" s="513"/>
      <c r="H379" s="513"/>
      <c r="I379" s="513"/>
      <c r="J379" s="513"/>
      <c r="K379" s="513"/>
      <c r="L379" s="513"/>
      <c r="M379" s="513"/>
      <c r="N379" s="513"/>
      <c r="O379" s="513"/>
      <c r="P379" s="513"/>
      <c r="Q379" s="513"/>
      <c r="R379" s="513"/>
      <c r="S379" s="513"/>
      <c r="T379" s="513"/>
      <c r="U379" s="513"/>
      <c r="V379" s="513"/>
      <c r="W379" s="513"/>
      <c r="X379" s="513"/>
      <c r="Y379" s="513"/>
      <c r="Z379" s="513"/>
    </row>
    <row r="380" spans="1:26">
      <c r="A380" s="513"/>
      <c r="B380" s="513"/>
      <c r="C380" s="513"/>
      <c r="D380" s="513"/>
      <c r="E380" s="513"/>
      <c r="F380" s="513"/>
      <c r="G380" s="513"/>
      <c r="H380" s="513"/>
      <c r="I380" s="513"/>
      <c r="J380" s="513"/>
      <c r="K380" s="513"/>
      <c r="L380" s="513"/>
      <c r="M380" s="513"/>
      <c r="N380" s="513"/>
      <c r="O380" s="513"/>
      <c r="P380" s="513"/>
      <c r="Q380" s="513"/>
      <c r="R380" s="513"/>
      <c r="S380" s="513"/>
      <c r="T380" s="513"/>
      <c r="U380" s="513"/>
      <c r="V380" s="513"/>
      <c r="W380" s="513"/>
      <c r="X380" s="513"/>
      <c r="Y380" s="513"/>
      <c r="Z380" s="513"/>
    </row>
    <row r="381" spans="1:26">
      <c r="A381" s="513"/>
      <c r="B381" s="513"/>
      <c r="C381" s="513"/>
      <c r="D381" s="513"/>
      <c r="E381" s="513"/>
      <c r="F381" s="513"/>
      <c r="G381" s="513"/>
      <c r="H381" s="513"/>
      <c r="I381" s="513"/>
      <c r="J381" s="513"/>
      <c r="K381" s="513"/>
      <c r="L381" s="513"/>
      <c r="M381" s="513"/>
      <c r="N381" s="513"/>
      <c r="O381" s="513"/>
      <c r="P381" s="513"/>
      <c r="Q381" s="513"/>
      <c r="R381" s="513"/>
      <c r="S381" s="513"/>
      <c r="T381" s="513"/>
      <c r="U381" s="513"/>
      <c r="V381" s="513"/>
      <c r="W381" s="513"/>
      <c r="X381" s="513"/>
      <c r="Y381" s="513"/>
      <c r="Z381" s="513"/>
    </row>
    <row r="382" spans="1:26">
      <c r="A382" s="513"/>
      <c r="B382" s="513"/>
      <c r="C382" s="513"/>
      <c r="D382" s="513"/>
      <c r="E382" s="513"/>
      <c r="F382" s="513"/>
      <c r="G382" s="513"/>
      <c r="H382" s="513"/>
      <c r="I382" s="513"/>
      <c r="J382" s="513"/>
      <c r="K382" s="513"/>
      <c r="L382" s="513"/>
      <c r="M382" s="513"/>
      <c r="N382" s="513"/>
      <c r="O382" s="513"/>
      <c r="P382" s="513"/>
      <c r="Q382" s="513"/>
      <c r="R382" s="513"/>
      <c r="S382" s="513"/>
      <c r="T382" s="513"/>
      <c r="U382" s="513"/>
      <c r="V382" s="513"/>
      <c r="W382" s="513"/>
      <c r="X382" s="513"/>
      <c r="Y382" s="513"/>
      <c r="Z382" s="513"/>
    </row>
    <row r="383" spans="1:26">
      <c r="A383" s="513"/>
      <c r="B383" s="513"/>
      <c r="C383" s="513"/>
      <c r="D383" s="513"/>
      <c r="E383" s="513"/>
      <c r="F383" s="513"/>
      <c r="G383" s="513"/>
      <c r="H383" s="513"/>
      <c r="I383" s="513"/>
      <c r="J383" s="513"/>
      <c r="K383" s="513"/>
      <c r="L383" s="513"/>
      <c r="M383" s="513"/>
      <c r="N383" s="513"/>
      <c r="O383" s="513"/>
      <c r="P383" s="513"/>
      <c r="Q383" s="513"/>
      <c r="R383" s="513"/>
      <c r="S383" s="513"/>
      <c r="T383" s="513"/>
      <c r="U383" s="513"/>
      <c r="V383" s="513"/>
      <c r="W383" s="513"/>
      <c r="X383" s="513"/>
      <c r="Y383" s="513"/>
      <c r="Z383" s="513"/>
    </row>
    <row r="384" spans="1:26">
      <c r="A384" s="513"/>
      <c r="B384" s="513"/>
      <c r="C384" s="513"/>
      <c r="D384" s="513"/>
      <c r="E384" s="513"/>
      <c r="F384" s="513"/>
      <c r="G384" s="513"/>
      <c r="H384" s="513"/>
      <c r="I384" s="513"/>
      <c r="J384" s="513"/>
      <c r="K384" s="513"/>
      <c r="L384" s="513"/>
      <c r="M384" s="513"/>
      <c r="N384" s="513"/>
      <c r="O384" s="513"/>
      <c r="P384" s="513"/>
      <c r="Q384" s="513"/>
      <c r="R384" s="513"/>
      <c r="S384" s="513"/>
      <c r="T384" s="513"/>
      <c r="U384" s="513"/>
      <c r="V384" s="513"/>
      <c r="W384" s="513"/>
      <c r="X384" s="513"/>
      <c r="Y384" s="513"/>
      <c r="Z384" s="513"/>
    </row>
    <row r="385" spans="1:26">
      <c r="A385" s="513"/>
      <c r="B385" s="513"/>
      <c r="C385" s="513"/>
      <c r="D385" s="513"/>
      <c r="E385" s="513"/>
      <c r="F385" s="513"/>
      <c r="G385" s="513"/>
      <c r="H385" s="513"/>
      <c r="I385" s="513"/>
      <c r="J385" s="513"/>
      <c r="K385" s="513"/>
      <c r="L385" s="513"/>
      <c r="M385" s="513"/>
      <c r="N385" s="513"/>
      <c r="O385" s="513"/>
      <c r="P385" s="513"/>
      <c r="Q385" s="513"/>
      <c r="R385" s="513"/>
      <c r="S385" s="513"/>
      <c r="T385" s="513"/>
      <c r="U385" s="513"/>
      <c r="V385" s="513"/>
      <c r="W385" s="513"/>
      <c r="X385" s="513"/>
      <c r="Y385" s="513"/>
      <c r="Z385" s="513"/>
    </row>
    <row r="386" spans="1:26">
      <c r="A386" s="513"/>
      <c r="B386" s="513"/>
      <c r="C386" s="513"/>
      <c r="D386" s="513"/>
      <c r="E386" s="513"/>
      <c r="F386" s="513"/>
      <c r="G386" s="513"/>
      <c r="H386" s="513"/>
      <c r="I386" s="513"/>
      <c r="J386" s="513"/>
      <c r="K386" s="513"/>
      <c r="L386" s="513"/>
      <c r="M386" s="513"/>
      <c r="N386" s="513"/>
      <c r="O386" s="513"/>
      <c r="P386" s="513"/>
      <c r="Q386" s="513"/>
      <c r="R386" s="513"/>
      <c r="S386" s="513"/>
      <c r="T386" s="513"/>
      <c r="U386" s="513"/>
      <c r="V386" s="513"/>
      <c r="W386" s="513"/>
      <c r="X386" s="513"/>
      <c r="Y386" s="513"/>
      <c r="Z386" s="513"/>
    </row>
    <row r="387" spans="1:26">
      <c r="A387" s="513"/>
      <c r="B387" s="513"/>
      <c r="C387" s="513"/>
      <c r="D387" s="513"/>
      <c r="E387" s="513"/>
      <c r="F387" s="513"/>
      <c r="G387" s="513"/>
      <c r="H387" s="513"/>
      <c r="I387" s="513"/>
      <c r="J387" s="513"/>
      <c r="K387" s="513"/>
      <c r="L387" s="513"/>
      <c r="M387" s="513"/>
      <c r="N387" s="513"/>
      <c r="O387" s="513"/>
      <c r="P387" s="513"/>
      <c r="Q387" s="513"/>
      <c r="R387" s="513"/>
      <c r="S387" s="513"/>
      <c r="T387" s="513"/>
      <c r="U387" s="513"/>
      <c r="V387" s="513"/>
      <c r="W387" s="513"/>
      <c r="X387" s="513"/>
      <c r="Y387" s="513"/>
      <c r="Z387" s="513"/>
    </row>
    <row r="388" spans="1:26">
      <c r="A388" s="513"/>
      <c r="B388" s="513"/>
      <c r="C388" s="513"/>
      <c r="D388" s="513"/>
      <c r="E388" s="513"/>
      <c r="F388" s="513"/>
      <c r="G388" s="513"/>
      <c r="H388" s="513"/>
      <c r="I388" s="513"/>
      <c r="J388" s="513"/>
      <c r="K388" s="513"/>
      <c r="L388" s="513"/>
      <c r="M388" s="513"/>
      <c r="N388" s="513"/>
      <c r="O388" s="513"/>
      <c r="P388" s="513"/>
      <c r="Q388" s="513"/>
      <c r="R388" s="513"/>
      <c r="S388" s="513"/>
      <c r="T388" s="513"/>
      <c r="U388" s="513"/>
      <c r="V388" s="513"/>
      <c r="W388" s="513"/>
      <c r="X388" s="513"/>
      <c r="Y388" s="513"/>
      <c r="Z388" s="513"/>
    </row>
    <row r="389" spans="1:26">
      <c r="A389" s="513"/>
      <c r="B389" s="513"/>
      <c r="C389" s="513"/>
      <c r="D389" s="513"/>
      <c r="E389" s="513"/>
      <c r="F389" s="513"/>
      <c r="G389" s="513"/>
      <c r="H389" s="513"/>
      <c r="I389" s="513"/>
      <c r="J389" s="513"/>
      <c r="K389" s="513"/>
      <c r="L389" s="513"/>
      <c r="M389" s="513"/>
      <c r="N389" s="513"/>
      <c r="O389" s="513"/>
      <c r="P389" s="513"/>
      <c r="Q389" s="513"/>
      <c r="R389" s="513"/>
      <c r="S389" s="513"/>
      <c r="T389" s="513"/>
      <c r="U389" s="513"/>
      <c r="V389" s="513"/>
      <c r="W389" s="513"/>
      <c r="X389" s="513"/>
      <c r="Y389" s="513"/>
      <c r="Z389" s="513"/>
    </row>
    <row r="390" spans="1:26">
      <c r="A390" s="513"/>
      <c r="B390" s="513"/>
      <c r="C390" s="513"/>
      <c r="D390" s="513"/>
      <c r="E390" s="513"/>
      <c r="F390" s="513"/>
      <c r="G390" s="513"/>
      <c r="H390" s="513"/>
      <c r="I390" s="513"/>
      <c r="J390" s="513"/>
      <c r="K390" s="513"/>
      <c r="L390" s="513"/>
      <c r="M390" s="513"/>
      <c r="N390" s="513"/>
      <c r="O390" s="513"/>
      <c r="P390" s="513"/>
      <c r="Q390" s="513"/>
      <c r="R390" s="513"/>
      <c r="S390" s="513"/>
      <c r="T390" s="513"/>
      <c r="U390" s="513"/>
      <c r="V390" s="513"/>
      <c r="W390" s="513"/>
      <c r="X390" s="513"/>
      <c r="Y390" s="513"/>
      <c r="Z390" s="513"/>
    </row>
    <row r="391" spans="1:26">
      <c r="A391" s="513"/>
      <c r="B391" s="513"/>
      <c r="C391" s="513"/>
      <c r="D391" s="513"/>
      <c r="E391" s="513"/>
      <c r="F391" s="513"/>
      <c r="G391" s="513"/>
      <c r="H391" s="513"/>
      <c r="I391" s="513"/>
      <c r="J391" s="513"/>
      <c r="K391" s="513"/>
      <c r="L391" s="513"/>
      <c r="M391" s="513"/>
      <c r="N391" s="513"/>
      <c r="O391" s="513"/>
      <c r="P391" s="513"/>
      <c r="Q391" s="513"/>
      <c r="R391" s="513"/>
      <c r="S391" s="513"/>
      <c r="T391" s="513"/>
      <c r="U391" s="513"/>
      <c r="V391" s="513"/>
      <c r="W391" s="513"/>
      <c r="X391" s="513"/>
      <c r="Y391" s="513"/>
      <c r="Z391" s="513"/>
    </row>
    <row r="392" spans="1:26">
      <c r="A392" s="513"/>
      <c r="B392" s="513"/>
      <c r="C392" s="513"/>
      <c r="D392" s="513"/>
      <c r="E392" s="513"/>
      <c r="F392" s="513"/>
      <c r="G392" s="513"/>
      <c r="H392" s="513"/>
      <c r="I392" s="513"/>
      <c r="J392" s="513"/>
      <c r="K392" s="513"/>
      <c r="L392" s="513"/>
      <c r="M392" s="513"/>
      <c r="N392" s="513"/>
      <c r="O392" s="513"/>
      <c r="P392" s="513"/>
      <c r="Q392" s="513"/>
      <c r="R392" s="513"/>
      <c r="S392" s="513"/>
      <c r="T392" s="513"/>
      <c r="U392" s="513"/>
      <c r="V392" s="513"/>
      <c r="W392" s="513"/>
      <c r="X392" s="513"/>
      <c r="Y392" s="513"/>
      <c r="Z392" s="513"/>
    </row>
    <row r="393" spans="1:26">
      <c r="A393" s="513"/>
      <c r="B393" s="513"/>
      <c r="C393" s="513"/>
      <c r="D393" s="513"/>
      <c r="E393" s="513"/>
      <c r="F393" s="513"/>
      <c r="G393" s="513"/>
      <c r="H393" s="513"/>
      <c r="I393" s="513"/>
      <c r="J393" s="513"/>
      <c r="K393" s="513"/>
      <c r="L393" s="513"/>
      <c r="M393" s="513"/>
      <c r="N393" s="513"/>
      <c r="O393" s="513"/>
      <c r="P393" s="513"/>
      <c r="Q393" s="513"/>
      <c r="R393" s="513"/>
      <c r="S393" s="513"/>
      <c r="T393" s="513"/>
      <c r="U393" s="513"/>
      <c r="V393" s="513"/>
      <c r="W393" s="513"/>
      <c r="X393" s="513"/>
      <c r="Y393" s="513"/>
      <c r="Z393" s="513"/>
    </row>
    <row r="394" spans="1:26">
      <c r="A394" s="513"/>
      <c r="B394" s="513"/>
      <c r="C394" s="513"/>
      <c r="D394" s="513"/>
      <c r="E394" s="513"/>
      <c r="F394" s="513"/>
      <c r="G394" s="513"/>
      <c r="H394" s="513"/>
      <c r="I394" s="513"/>
      <c r="J394" s="513"/>
      <c r="K394" s="513"/>
      <c r="L394" s="513"/>
      <c r="M394" s="513"/>
      <c r="N394" s="513"/>
      <c r="O394" s="513"/>
      <c r="P394" s="513"/>
      <c r="Q394" s="513"/>
      <c r="R394" s="513"/>
      <c r="S394" s="513"/>
      <c r="T394" s="513"/>
      <c r="U394" s="513"/>
      <c r="V394" s="513"/>
      <c r="W394" s="513"/>
      <c r="X394" s="513"/>
      <c r="Y394" s="513"/>
      <c r="Z394" s="513"/>
    </row>
    <row r="395" spans="1:26">
      <c r="A395" s="513"/>
      <c r="B395" s="513"/>
      <c r="C395" s="513"/>
      <c r="D395" s="513"/>
      <c r="E395" s="513"/>
      <c r="F395" s="513"/>
      <c r="G395" s="513"/>
      <c r="H395" s="513"/>
      <c r="I395" s="513"/>
      <c r="J395" s="513"/>
      <c r="K395" s="513"/>
      <c r="L395" s="513"/>
      <c r="M395" s="513"/>
      <c r="N395" s="513"/>
      <c r="O395" s="513"/>
      <c r="P395" s="513"/>
      <c r="Q395" s="513"/>
      <c r="R395" s="513"/>
      <c r="S395" s="513"/>
      <c r="T395" s="513"/>
      <c r="U395" s="513"/>
      <c r="V395" s="513"/>
      <c r="W395" s="513"/>
      <c r="X395" s="513"/>
      <c r="Y395" s="513"/>
      <c r="Z395" s="513"/>
    </row>
    <row r="396" spans="1:26">
      <c r="A396" s="513"/>
      <c r="B396" s="513"/>
      <c r="C396" s="513"/>
      <c r="D396" s="513"/>
      <c r="E396" s="513"/>
      <c r="F396" s="513"/>
      <c r="G396" s="513"/>
      <c r="H396" s="513"/>
      <c r="I396" s="513"/>
      <c r="J396" s="513"/>
      <c r="K396" s="513"/>
      <c r="L396" s="513"/>
      <c r="M396" s="513"/>
      <c r="N396" s="513"/>
      <c r="O396" s="513"/>
      <c r="P396" s="513"/>
      <c r="Q396" s="513"/>
      <c r="R396" s="513"/>
      <c r="S396" s="513"/>
      <c r="T396" s="513"/>
      <c r="U396" s="513"/>
      <c r="V396" s="513"/>
      <c r="W396" s="513"/>
      <c r="X396" s="513"/>
      <c r="Y396" s="513"/>
      <c r="Z396" s="513"/>
    </row>
  </sheetData>
  <sheetProtection algorithmName="SHA-512" hashValue="8ITP5zM2EDD9vX1LPIjClf4TADVbI91xAdoQ+52NO9ORJaV38NxHiwl2Y9pEBGRbdjakSPGPTPjdlzpT28YbdA==" saltValue="FKPbDUjA88mkvIsSya5MsA==" spinCount="100000" sheet="1" objects="1" scenarios="1" selectLockedCells="1" selectUnlockedCell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2334-7CDA-5248-A20D-7982DDA47A00}">
  <sheetPr>
    <tabColor theme="7"/>
  </sheetPr>
  <dimension ref="A1:AZ387"/>
  <sheetViews>
    <sheetView topLeftCell="A2" zoomScale="110" zoomScaleNormal="110" workbookViewId="0">
      <selection activeCell="P24" sqref="P24"/>
    </sheetView>
  </sheetViews>
  <sheetFormatPr defaultColWidth="10.84765625" defaultRowHeight="15.3"/>
  <cols>
    <col min="1" max="2" width="10.84765625" style="102"/>
    <col min="3" max="3" width="7.6484375" style="102" customWidth="1"/>
    <col min="4" max="6" width="10.84765625" style="102"/>
    <col min="7" max="7" width="12.84765625" style="102" customWidth="1"/>
    <col min="8" max="10" width="10.84765625" style="102"/>
    <col min="11" max="11" width="7.6484375" style="102" customWidth="1"/>
    <col min="12" max="14" width="10.84765625" style="102"/>
    <col min="15" max="15" width="13.6484375" style="102" customWidth="1"/>
    <col min="16" max="20" width="10.84765625" style="102"/>
    <col min="21" max="21" width="12.5" style="102" customWidth="1"/>
    <col min="22" max="16384" width="10.84765625" style="102"/>
  </cols>
  <sheetData>
    <row r="1" spans="1:52" ht="15.6" thickTop="1">
      <c r="A1" s="756"/>
      <c r="B1" s="757"/>
      <c r="C1" s="757"/>
      <c r="D1" s="757"/>
      <c r="E1" s="757"/>
      <c r="F1" s="757"/>
      <c r="G1" s="757"/>
      <c r="H1" s="757"/>
      <c r="I1" s="757"/>
      <c r="J1" s="757"/>
      <c r="K1" s="757"/>
      <c r="L1" s="757"/>
      <c r="M1" s="757"/>
      <c r="N1" s="757"/>
      <c r="O1" s="757"/>
      <c r="P1" s="757"/>
      <c r="Q1" s="757"/>
      <c r="R1" s="758"/>
      <c r="S1" s="455"/>
      <c r="T1" s="455"/>
      <c r="U1" s="455"/>
      <c r="V1" s="455"/>
      <c r="W1" s="455"/>
      <c r="X1" s="455"/>
      <c r="Y1" s="455"/>
      <c r="Z1" s="455"/>
      <c r="AA1" s="455"/>
      <c r="AB1" s="455"/>
      <c r="AC1" s="455"/>
      <c r="AD1" s="455"/>
      <c r="AE1" s="455"/>
      <c r="AF1" s="455"/>
      <c r="AG1" s="455"/>
      <c r="AH1" s="455"/>
      <c r="AI1" s="455"/>
      <c r="AJ1" s="455"/>
      <c r="AK1" s="455"/>
      <c r="AL1" s="455"/>
      <c r="AM1" s="455"/>
      <c r="AN1" s="455"/>
      <c r="AO1" s="455"/>
      <c r="AP1" s="455"/>
      <c r="AQ1" s="455"/>
      <c r="AR1" s="455"/>
      <c r="AS1" s="455"/>
      <c r="AT1" s="455"/>
      <c r="AU1" s="455"/>
      <c r="AV1" s="455"/>
      <c r="AW1" s="455"/>
      <c r="AX1" s="455"/>
      <c r="AY1" s="455"/>
      <c r="AZ1" s="455"/>
    </row>
    <row r="2" spans="1:52" ht="42" customHeight="1">
      <c r="A2" s="759"/>
      <c r="B2" s="754"/>
      <c r="C2" s="755" t="s">
        <v>57</v>
      </c>
      <c r="D2" s="755"/>
      <c r="E2" s="755"/>
      <c r="F2" s="755"/>
      <c r="G2" s="1313" t="s">
        <v>1822</v>
      </c>
      <c r="H2" s="1313"/>
      <c r="I2" s="1313"/>
      <c r="J2" s="1313"/>
      <c r="K2" s="1313"/>
      <c r="L2" s="1313"/>
      <c r="M2" s="755"/>
      <c r="N2" s="755"/>
      <c r="O2" s="755"/>
      <c r="P2" s="755"/>
      <c r="Q2" s="755"/>
      <c r="R2" s="760"/>
      <c r="S2" s="455"/>
      <c r="T2" s="455"/>
      <c r="U2" s="455"/>
      <c r="V2" s="455"/>
      <c r="W2" s="455"/>
      <c r="X2" s="455"/>
      <c r="Y2" s="455"/>
      <c r="Z2" s="455"/>
      <c r="AA2" s="455"/>
      <c r="AB2" s="455"/>
      <c r="AC2" s="455"/>
      <c r="AD2" s="455"/>
      <c r="AE2" s="455"/>
      <c r="AF2" s="455"/>
      <c r="AG2" s="455"/>
      <c r="AH2" s="455"/>
      <c r="AI2" s="455"/>
      <c r="AJ2" s="455"/>
      <c r="AK2" s="455"/>
      <c r="AL2" s="455"/>
      <c r="AM2" s="455"/>
      <c r="AN2" s="455"/>
      <c r="AO2" s="455"/>
      <c r="AP2" s="455"/>
      <c r="AQ2" s="455"/>
      <c r="AR2" s="455"/>
      <c r="AS2" s="455"/>
      <c r="AT2" s="455"/>
      <c r="AU2" s="455"/>
      <c r="AV2" s="455"/>
      <c r="AW2" s="455"/>
      <c r="AX2" s="455"/>
      <c r="AY2" s="455"/>
      <c r="AZ2" s="455"/>
    </row>
    <row r="3" spans="1:52" ht="19.8" thickBot="1">
      <c r="A3" s="761"/>
      <c r="B3" s="762"/>
      <c r="C3" s="763"/>
      <c r="D3" s="763"/>
      <c r="E3" s="763"/>
      <c r="F3" s="763"/>
      <c r="G3" s="763"/>
      <c r="H3" s="763"/>
      <c r="I3" s="762"/>
      <c r="J3" s="762"/>
      <c r="K3" s="762"/>
      <c r="L3" s="762"/>
      <c r="M3" s="762"/>
      <c r="N3" s="762"/>
      <c r="O3" s="762"/>
      <c r="P3" s="762"/>
      <c r="Q3" s="762"/>
      <c r="R3" s="764"/>
      <c r="S3" s="455"/>
      <c r="T3" s="455"/>
      <c r="U3" s="455"/>
      <c r="V3" s="455"/>
      <c r="W3" s="455"/>
      <c r="X3" s="455"/>
      <c r="Y3" s="455"/>
      <c r="Z3" s="455"/>
      <c r="AA3" s="455"/>
      <c r="AB3" s="455"/>
      <c r="AC3" s="455"/>
      <c r="AD3" s="455"/>
      <c r="AE3" s="455"/>
      <c r="AF3" s="455"/>
      <c r="AG3" s="455"/>
      <c r="AH3" s="455"/>
      <c r="AI3" s="455"/>
      <c r="AJ3" s="455"/>
      <c r="AK3" s="455"/>
      <c r="AL3" s="455"/>
      <c r="AM3" s="455"/>
      <c r="AN3" s="455"/>
      <c r="AO3" s="455"/>
      <c r="AP3" s="455"/>
      <c r="AQ3" s="455"/>
      <c r="AR3" s="455"/>
      <c r="AS3" s="455"/>
      <c r="AT3" s="455"/>
      <c r="AU3" s="455"/>
      <c r="AV3" s="455"/>
      <c r="AW3" s="455"/>
      <c r="AX3" s="455"/>
      <c r="AY3" s="455"/>
      <c r="AZ3" s="455"/>
    </row>
    <row r="4" spans="1:52" ht="15.6" thickTop="1">
      <c r="A4" s="775"/>
      <c r="B4" s="776"/>
      <c r="C4" s="776"/>
      <c r="D4" s="776"/>
      <c r="E4" s="776"/>
      <c r="F4" s="776"/>
      <c r="G4" s="776"/>
      <c r="H4" s="776"/>
      <c r="I4" s="777"/>
      <c r="J4" s="765"/>
      <c r="K4" s="766"/>
      <c r="L4" s="766"/>
      <c r="M4" s="766"/>
      <c r="N4" s="766"/>
      <c r="O4" s="766"/>
      <c r="P4" s="766"/>
      <c r="Q4" s="766"/>
      <c r="R4" s="767"/>
      <c r="S4" s="455"/>
      <c r="T4" s="455"/>
      <c r="U4" s="455"/>
      <c r="V4" s="455"/>
      <c r="W4" s="455"/>
      <c r="X4" s="455"/>
      <c r="Y4" s="455"/>
      <c r="Z4" s="455"/>
      <c r="AA4" s="455"/>
      <c r="AB4" s="455"/>
      <c r="AC4" s="455"/>
      <c r="AD4" s="455"/>
      <c r="AE4" s="455"/>
      <c r="AF4" s="455"/>
      <c r="AG4" s="455"/>
      <c r="AH4" s="455"/>
      <c r="AI4" s="455"/>
      <c r="AJ4" s="455"/>
      <c r="AK4" s="455"/>
      <c r="AL4" s="455"/>
      <c r="AM4" s="455"/>
      <c r="AN4" s="455"/>
      <c r="AO4" s="455"/>
      <c r="AP4" s="455"/>
      <c r="AQ4" s="455"/>
      <c r="AR4" s="455"/>
      <c r="AS4" s="455"/>
      <c r="AT4" s="455"/>
      <c r="AU4" s="455"/>
      <c r="AV4" s="455"/>
      <c r="AW4" s="455"/>
      <c r="AX4" s="455"/>
      <c r="AY4" s="455"/>
      <c r="AZ4" s="455"/>
    </row>
    <row r="5" spans="1:52">
      <c r="A5" s="778"/>
      <c r="B5" s="456"/>
      <c r="C5" s="1315" t="s">
        <v>1217</v>
      </c>
      <c r="D5" s="1316"/>
      <c r="E5" s="1316"/>
      <c r="F5" s="1316"/>
      <c r="G5" s="1316"/>
      <c r="H5" s="1317"/>
      <c r="I5" s="779"/>
      <c r="J5" s="768"/>
      <c r="K5" s="1324" t="s">
        <v>1565</v>
      </c>
      <c r="L5" s="1325"/>
      <c r="M5" s="1325"/>
      <c r="N5" s="1325"/>
      <c r="O5" s="1325"/>
      <c r="P5" s="1326"/>
      <c r="Q5" s="457"/>
      <c r="R5" s="769"/>
      <c r="S5" s="455"/>
      <c r="T5" s="455"/>
      <c r="U5" s="455"/>
      <c r="V5" s="455"/>
      <c r="W5" s="455"/>
      <c r="X5" s="455"/>
      <c r="Y5" s="455"/>
      <c r="Z5" s="455"/>
      <c r="AA5" s="455"/>
      <c r="AB5" s="455"/>
      <c r="AC5" s="455"/>
      <c r="AD5" s="455"/>
      <c r="AE5" s="455"/>
      <c r="AF5" s="455"/>
      <c r="AG5" s="455"/>
      <c r="AH5" s="455"/>
      <c r="AI5" s="455"/>
      <c r="AJ5" s="455"/>
      <c r="AK5" s="455"/>
      <c r="AL5" s="455"/>
      <c r="AM5" s="455"/>
      <c r="AN5" s="455"/>
      <c r="AO5" s="455"/>
      <c r="AP5" s="455"/>
      <c r="AQ5" s="455"/>
      <c r="AR5" s="455"/>
      <c r="AS5" s="455"/>
      <c r="AT5" s="455"/>
      <c r="AU5" s="455"/>
      <c r="AV5" s="455"/>
      <c r="AW5" s="455"/>
      <c r="AX5" s="455"/>
      <c r="AY5" s="455"/>
      <c r="AZ5" s="455"/>
    </row>
    <row r="6" spans="1:52">
      <c r="A6" s="778"/>
      <c r="B6" s="456"/>
      <c r="C6" s="1318"/>
      <c r="D6" s="1319"/>
      <c r="E6" s="1319"/>
      <c r="F6" s="1319"/>
      <c r="G6" s="1319"/>
      <c r="H6" s="1320"/>
      <c r="I6" s="779"/>
      <c r="J6" s="768"/>
      <c r="K6" s="1327"/>
      <c r="L6" s="1328"/>
      <c r="M6" s="1328"/>
      <c r="N6" s="1328"/>
      <c r="O6" s="1328"/>
      <c r="P6" s="1329"/>
      <c r="Q6" s="457"/>
      <c r="R6" s="769"/>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455"/>
      <c r="AS6" s="455"/>
      <c r="AT6" s="455"/>
      <c r="AU6" s="455"/>
      <c r="AV6" s="455"/>
      <c r="AW6" s="455"/>
      <c r="AX6" s="455"/>
      <c r="AY6" s="455"/>
      <c r="AZ6" s="455"/>
    </row>
    <row r="7" spans="1:52">
      <c r="A7" s="778"/>
      <c r="B7" s="456"/>
      <c r="C7" s="1321"/>
      <c r="D7" s="1322"/>
      <c r="E7" s="1322"/>
      <c r="F7" s="1322"/>
      <c r="G7" s="1322"/>
      <c r="H7" s="1323"/>
      <c r="I7" s="779"/>
      <c r="J7" s="768"/>
      <c r="K7" s="1330"/>
      <c r="L7" s="1331"/>
      <c r="M7" s="1331"/>
      <c r="N7" s="1331"/>
      <c r="O7" s="1331"/>
      <c r="P7" s="1332"/>
      <c r="Q7" s="457"/>
      <c r="R7" s="769"/>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row>
    <row r="8" spans="1:52">
      <c r="A8" s="778"/>
      <c r="B8" s="456"/>
      <c r="C8" s="749"/>
      <c r="D8" s="749"/>
      <c r="E8" s="749"/>
      <c r="F8" s="749"/>
      <c r="G8" s="749"/>
      <c r="H8" s="749"/>
      <c r="I8" s="779"/>
      <c r="J8" s="768"/>
      <c r="K8" s="745"/>
      <c r="L8" s="745"/>
      <c r="M8" s="745"/>
      <c r="N8" s="745"/>
      <c r="O8" s="745"/>
      <c r="P8" s="745"/>
      <c r="Q8" s="457"/>
      <c r="R8" s="769"/>
      <c r="S8" s="455"/>
      <c r="T8" s="455"/>
      <c r="U8" s="455"/>
      <c r="V8" s="455"/>
      <c r="W8" s="455"/>
      <c r="X8" s="455"/>
      <c r="Y8" s="455"/>
      <c r="Z8" s="455"/>
      <c r="AA8" s="455"/>
      <c r="AB8" s="455"/>
      <c r="AC8" s="455"/>
      <c r="AD8" s="455"/>
      <c r="AE8" s="455"/>
      <c r="AF8" s="455"/>
      <c r="AG8" s="455"/>
      <c r="AH8" s="455"/>
      <c r="AI8" s="455"/>
      <c r="AJ8" s="455"/>
      <c r="AK8" s="455"/>
      <c r="AL8" s="455"/>
      <c r="AM8" s="455"/>
      <c r="AN8" s="455"/>
      <c r="AO8" s="455"/>
      <c r="AP8" s="455"/>
      <c r="AQ8" s="455"/>
      <c r="AR8" s="455"/>
      <c r="AS8" s="455"/>
      <c r="AT8" s="455"/>
      <c r="AU8" s="455"/>
      <c r="AV8" s="455"/>
      <c r="AW8" s="455"/>
      <c r="AX8" s="455"/>
      <c r="AY8" s="455"/>
      <c r="AZ8" s="455"/>
    </row>
    <row r="9" spans="1:52">
      <c r="A9" s="778"/>
      <c r="B9" s="456"/>
      <c r="C9" s="1315" t="s">
        <v>1218</v>
      </c>
      <c r="D9" s="1316"/>
      <c r="E9" s="1316"/>
      <c r="F9" s="1316"/>
      <c r="G9" s="1316"/>
      <c r="H9" s="1317"/>
      <c r="I9" s="779"/>
      <c r="J9" s="768"/>
      <c r="K9" s="1324" t="s">
        <v>1566</v>
      </c>
      <c r="L9" s="1325"/>
      <c r="M9" s="1325"/>
      <c r="N9" s="1325"/>
      <c r="O9" s="1325"/>
      <c r="P9" s="1326"/>
      <c r="Q9" s="457"/>
      <c r="R9" s="769"/>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5"/>
      <c r="AR9" s="455"/>
      <c r="AS9" s="455"/>
      <c r="AT9" s="455"/>
      <c r="AU9" s="455"/>
      <c r="AV9" s="455"/>
      <c r="AW9" s="455"/>
      <c r="AX9" s="455"/>
      <c r="AY9" s="455"/>
      <c r="AZ9" s="455"/>
    </row>
    <row r="10" spans="1:52">
      <c r="A10" s="778"/>
      <c r="B10" s="456"/>
      <c r="C10" s="1318"/>
      <c r="D10" s="1319"/>
      <c r="E10" s="1319"/>
      <c r="F10" s="1319"/>
      <c r="G10" s="1319"/>
      <c r="H10" s="1320"/>
      <c r="I10" s="779"/>
      <c r="J10" s="768"/>
      <c r="K10" s="1327"/>
      <c r="L10" s="1328"/>
      <c r="M10" s="1328"/>
      <c r="N10" s="1328"/>
      <c r="O10" s="1328"/>
      <c r="P10" s="1329"/>
      <c r="Q10" s="457"/>
      <c r="R10" s="769"/>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55"/>
      <c r="AS10" s="455"/>
      <c r="AT10" s="455"/>
      <c r="AU10" s="455"/>
      <c r="AV10" s="455"/>
      <c r="AW10" s="455"/>
      <c r="AX10" s="455"/>
      <c r="AY10" s="455"/>
      <c r="AZ10" s="455"/>
    </row>
    <row r="11" spans="1:52">
      <c r="A11" s="778"/>
      <c r="B11" s="456"/>
      <c r="C11" s="1321"/>
      <c r="D11" s="1322"/>
      <c r="E11" s="1322"/>
      <c r="F11" s="1322"/>
      <c r="G11" s="1322"/>
      <c r="H11" s="1323"/>
      <c r="I11" s="779"/>
      <c r="J11" s="768"/>
      <c r="K11" s="1330"/>
      <c r="L11" s="1331"/>
      <c r="M11" s="1331"/>
      <c r="N11" s="1331"/>
      <c r="O11" s="1331"/>
      <c r="P11" s="1332"/>
      <c r="Q11" s="457"/>
      <c r="R11" s="769"/>
      <c r="S11" s="455"/>
      <c r="T11" s="455"/>
      <c r="U11" s="455"/>
      <c r="V11" s="455"/>
      <c r="W11" s="455"/>
      <c r="X11" s="455"/>
      <c r="Y11" s="455"/>
      <c r="Z11" s="455"/>
      <c r="AA11" s="455"/>
      <c r="AB11" s="455"/>
      <c r="AC11" s="455"/>
      <c r="AD11" s="455"/>
      <c r="AE11" s="455"/>
      <c r="AF11" s="455"/>
      <c r="AG11" s="455"/>
      <c r="AH11" s="455"/>
      <c r="AI11" s="458"/>
      <c r="AJ11" s="455"/>
      <c r="AK11" s="455"/>
      <c r="AL11" s="455"/>
      <c r="AM11" s="455"/>
      <c r="AN11" s="455"/>
      <c r="AO11" s="455"/>
      <c r="AP11" s="455"/>
      <c r="AQ11" s="455"/>
      <c r="AR11" s="455"/>
      <c r="AS11" s="455"/>
      <c r="AT11" s="455"/>
      <c r="AU11" s="455"/>
      <c r="AV11" s="455"/>
      <c r="AW11" s="455"/>
      <c r="AX11" s="455"/>
      <c r="AY11" s="455"/>
      <c r="AZ11" s="455"/>
    </row>
    <row r="12" spans="1:52">
      <c r="A12" s="778"/>
      <c r="B12" s="456"/>
      <c r="C12" s="456"/>
      <c r="D12" s="456"/>
      <c r="E12" s="456"/>
      <c r="F12" s="456"/>
      <c r="G12" s="456"/>
      <c r="H12" s="456"/>
      <c r="I12" s="780"/>
      <c r="J12" s="770"/>
      <c r="K12" s="457"/>
      <c r="L12" s="457"/>
      <c r="M12" s="457"/>
      <c r="N12" s="457"/>
      <c r="O12" s="457"/>
      <c r="P12" s="457"/>
      <c r="Q12" s="457"/>
      <c r="R12" s="769"/>
      <c r="S12" s="455"/>
      <c r="T12" s="455"/>
      <c r="U12" s="455"/>
      <c r="V12" s="455"/>
      <c r="W12" s="455"/>
      <c r="X12" s="455"/>
      <c r="Y12" s="455"/>
      <c r="Z12" s="455"/>
      <c r="AA12" s="455"/>
      <c r="AB12" s="455"/>
      <c r="AC12" s="455"/>
      <c r="AD12" s="455"/>
      <c r="AE12" s="455"/>
      <c r="AF12" s="455"/>
      <c r="AG12" s="455"/>
      <c r="AH12" s="455"/>
      <c r="AI12" s="458"/>
      <c r="AJ12" s="455"/>
      <c r="AK12" s="455"/>
      <c r="AL12" s="455"/>
      <c r="AM12" s="455"/>
      <c r="AN12" s="455"/>
      <c r="AO12" s="455"/>
      <c r="AP12" s="455"/>
      <c r="AQ12" s="455"/>
      <c r="AR12" s="455"/>
      <c r="AS12" s="455"/>
      <c r="AT12" s="455"/>
      <c r="AU12" s="455"/>
      <c r="AV12" s="455"/>
      <c r="AW12" s="455"/>
      <c r="AX12" s="455"/>
      <c r="AY12" s="455"/>
      <c r="AZ12" s="455"/>
    </row>
    <row r="13" spans="1:52">
      <c r="A13" s="778"/>
      <c r="B13" s="456"/>
      <c r="C13" s="1333" t="s">
        <v>1569</v>
      </c>
      <c r="D13" s="1333"/>
      <c r="E13" s="1333"/>
      <c r="F13" s="1333"/>
      <c r="G13" s="1333"/>
      <c r="H13" s="456"/>
      <c r="I13" s="780"/>
      <c r="J13" s="770"/>
      <c r="K13" s="1334" t="s">
        <v>1570</v>
      </c>
      <c r="L13" s="1334"/>
      <c r="M13" s="1334"/>
      <c r="N13" s="1334"/>
      <c r="O13" s="1334"/>
      <c r="P13" s="457"/>
      <c r="Q13" s="457"/>
      <c r="R13" s="769"/>
      <c r="S13" s="455"/>
      <c r="T13" s="455"/>
      <c r="U13" s="455"/>
      <c r="V13" s="455"/>
      <c r="W13" s="455"/>
      <c r="X13" s="455"/>
      <c r="Y13" s="455"/>
      <c r="Z13" s="455"/>
      <c r="AA13" s="455"/>
      <c r="AB13" s="455"/>
      <c r="AC13" s="455"/>
      <c r="AD13" s="455"/>
      <c r="AE13" s="455"/>
      <c r="AF13" s="455"/>
      <c r="AG13" s="455"/>
      <c r="AH13" s="455"/>
      <c r="AI13" s="458"/>
      <c r="AJ13" s="455"/>
      <c r="AK13" s="455"/>
      <c r="AL13" s="455"/>
      <c r="AM13" s="455"/>
      <c r="AN13" s="455"/>
      <c r="AO13" s="455"/>
      <c r="AP13" s="455"/>
      <c r="AQ13" s="455"/>
      <c r="AR13" s="455"/>
      <c r="AS13" s="455"/>
      <c r="AT13" s="455"/>
      <c r="AU13" s="455"/>
      <c r="AV13" s="455"/>
      <c r="AW13" s="455"/>
      <c r="AX13" s="455"/>
      <c r="AY13" s="455"/>
      <c r="AZ13" s="455"/>
    </row>
    <row r="14" spans="1:52">
      <c r="A14" s="778"/>
      <c r="B14" s="456"/>
      <c r="C14" s="456"/>
      <c r="D14" s="456"/>
      <c r="E14" s="456"/>
      <c r="F14" s="456"/>
      <c r="G14" s="456"/>
      <c r="H14" s="456"/>
      <c r="I14" s="780"/>
      <c r="J14" s="770"/>
      <c r="K14" s="457"/>
      <c r="L14" s="457"/>
      <c r="M14" s="457"/>
      <c r="N14" s="457"/>
      <c r="O14" s="457"/>
      <c r="P14" s="457"/>
      <c r="Q14" s="457"/>
      <c r="R14" s="769"/>
      <c r="S14" s="455"/>
      <c r="T14" s="455"/>
      <c r="U14" s="455"/>
      <c r="V14" s="455"/>
      <c r="W14" s="455"/>
      <c r="X14" s="455"/>
      <c r="Y14" s="455"/>
      <c r="Z14" s="455"/>
      <c r="AA14" s="455"/>
      <c r="AB14" s="455"/>
      <c r="AC14" s="455"/>
      <c r="AD14" s="455"/>
      <c r="AE14" s="455"/>
      <c r="AF14" s="455"/>
      <c r="AG14" s="455"/>
      <c r="AH14" s="455"/>
      <c r="AI14" s="458"/>
      <c r="AJ14" s="455"/>
      <c r="AK14" s="455"/>
      <c r="AL14" s="455"/>
      <c r="AM14" s="455"/>
      <c r="AN14" s="455"/>
      <c r="AO14" s="455"/>
      <c r="AP14" s="455"/>
      <c r="AQ14" s="455"/>
      <c r="AR14" s="455"/>
      <c r="AS14" s="455"/>
      <c r="AT14" s="455"/>
      <c r="AU14" s="455"/>
      <c r="AV14" s="455"/>
      <c r="AW14" s="455"/>
      <c r="AX14" s="455"/>
      <c r="AY14" s="455"/>
      <c r="AZ14" s="455"/>
    </row>
    <row r="15" spans="1:52">
      <c r="A15" s="778"/>
      <c r="B15" s="456"/>
      <c r="C15" s="1335" t="s">
        <v>1567</v>
      </c>
      <c r="D15" s="1335"/>
      <c r="E15" s="750"/>
      <c r="F15" s="750"/>
      <c r="G15" s="1337" t="s">
        <v>1568</v>
      </c>
      <c r="H15" s="1337"/>
      <c r="I15" s="781"/>
      <c r="J15" s="771"/>
      <c r="K15" s="1336" t="s">
        <v>1567</v>
      </c>
      <c r="L15" s="1336"/>
      <c r="M15" s="746"/>
      <c r="N15" s="746"/>
      <c r="O15" s="1336" t="s">
        <v>1568</v>
      </c>
      <c r="P15" s="1336"/>
      <c r="Q15" s="457"/>
      <c r="R15" s="769"/>
      <c r="S15" s="455"/>
      <c r="T15" s="455"/>
      <c r="U15" s="455"/>
      <c r="V15" s="455"/>
      <c r="W15" s="455"/>
      <c r="X15" s="455"/>
      <c r="Y15" s="455"/>
      <c r="Z15" s="455"/>
      <c r="AA15" s="455"/>
      <c r="AB15" s="455"/>
      <c r="AC15" s="455"/>
      <c r="AD15" s="455"/>
      <c r="AE15" s="455"/>
      <c r="AF15" s="455"/>
      <c r="AG15" s="455"/>
      <c r="AH15" s="455"/>
      <c r="AI15" s="458"/>
      <c r="AJ15" s="455"/>
      <c r="AK15" s="455"/>
      <c r="AL15" s="455"/>
      <c r="AM15" s="455"/>
      <c r="AN15" s="455"/>
      <c r="AO15" s="455"/>
      <c r="AP15" s="455"/>
      <c r="AQ15" s="455"/>
      <c r="AR15" s="455"/>
      <c r="AS15" s="455"/>
      <c r="AT15" s="455"/>
      <c r="AU15" s="455"/>
      <c r="AV15" s="455"/>
      <c r="AW15" s="455"/>
      <c r="AX15" s="455"/>
      <c r="AY15" s="455"/>
      <c r="AZ15" s="455"/>
    </row>
    <row r="16" spans="1:52">
      <c r="A16" s="778"/>
      <c r="B16" s="456"/>
      <c r="C16" s="1335"/>
      <c r="D16" s="1335"/>
      <c r="E16" s="751"/>
      <c r="F16" s="751"/>
      <c r="G16" s="1337"/>
      <c r="H16" s="1337"/>
      <c r="I16" s="781"/>
      <c r="J16" s="771"/>
      <c r="K16" s="1336"/>
      <c r="L16" s="1336"/>
      <c r="M16" s="747"/>
      <c r="N16" s="747"/>
      <c r="O16" s="1336"/>
      <c r="P16" s="1336"/>
      <c r="Q16" s="457"/>
      <c r="R16" s="769"/>
      <c r="S16" s="455"/>
      <c r="T16" s="455"/>
      <c r="U16" s="455"/>
      <c r="V16" s="455"/>
      <c r="W16" s="455"/>
      <c r="X16" s="455"/>
      <c r="Y16" s="455"/>
      <c r="Z16" s="455"/>
      <c r="AA16" s="455"/>
      <c r="AB16" s="455"/>
      <c r="AC16" s="455"/>
      <c r="AD16" s="455"/>
      <c r="AE16" s="455"/>
      <c r="AF16" s="455"/>
      <c r="AG16" s="455"/>
      <c r="AH16" s="455"/>
      <c r="AI16" s="458"/>
      <c r="AJ16" s="455"/>
      <c r="AK16" s="455"/>
      <c r="AL16" s="455"/>
      <c r="AM16" s="455"/>
      <c r="AN16" s="455"/>
      <c r="AO16" s="455"/>
      <c r="AP16" s="455"/>
      <c r="AQ16" s="455"/>
      <c r="AR16" s="455"/>
      <c r="AS16" s="455"/>
      <c r="AT16" s="455"/>
      <c r="AU16" s="455"/>
      <c r="AV16" s="455"/>
      <c r="AW16" s="455"/>
      <c r="AX16" s="455"/>
      <c r="AY16" s="455"/>
      <c r="AZ16" s="455"/>
    </row>
    <row r="17" spans="1:52" ht="4" customHeight="1" thickBot="1">
      <c r="A17" s="778"/>
      <c r="B17" s="456"/>
      <c r="C17" s="456"/>
      <c r="D17" s="456"/>
      <c r="E17" s="456"/>
      <c r="F17" s="456"/>
      <c r="G17" s="456"/>
      <c r="H17" s="456"/>
      <c r="I17" s="780"/>
      <c r="J17" s="770"/>
      <c r="K17" s="457"/>
      <c r="L17" s="457"/>
      <c r="M17" s="457"/>
      <c r="N17" s="457"/>
      <c r="O17" s="457"/>
      <c r="P17" s="457"/>
      <c r="Q17" s="457"/>
      <c r="R17" s="769"/>
      <c r="S17" s="455"/>
      <c r="T17" s="455"/>
      <c r="U17" s="455"/>
      <c r="V17" s="455"/>
      <c r="W17" s="455"/>
      <c r="X17" s="455"/>
      <c r="Y17" s="455"/>
      <c r="Z17" s="455"/>
      <c r="AA17" s="455"/>
      <c r="AB17" s="455"/>
      <c r="AC17" s="455"/>
      <c r="AD17" s="455"/>
      <c r="AE17" s="455"/>
      <c r="AF17" s="455"/>
      <c r="AG17" s="455"/>
      <c r="AH17" s="455"/>
      <c r="AI17" s="458"/>
      <c r="AJ17" s="455"/>
      <c r="AK17" s="455"/>
      <c r="AL17" s="455"/>
      <c r="AM17" s="455"/>
      <c r="AN17" s="455"/>
      <c r="AO17" s="455"/>
      <c r="AP17" s="455"/>
      <c r="AQ17" s="455"/>
      <c r="AR17" s="455"/>
      <c r="AS17" s="455"/>
      <c r="AT17" s="455"/>
      <c r="AU17" s="455"/>
      <c r="AV17" s="455"/>
      <c r="AW17" s="455"/>
      <c r="AX17" s="455"/>
      <c r="AY17" s="455"/>
      <c r="AZ17" s="455"/>
    </row>
    <row r="18" spans="1:52">
      <c r="A18" s="778"/>
      <c r="B18" s="456"/>
      <c r="C18" s="467">
        <v>0</v>
      </c>
      <c r="D18" s="474">
        <v>0.9</v>
      </c>
      <c r="E18" s="456"/>
      <c r="F18" s="456"/>
      <c r="G18" s="470" t="s">
        <v>1219</v>
      </c>
      <c r="H18" s="474">
        <v>1</v>
      </c>
      <c r="I18" s="780"/>
      <c r="J18" s="770"/>
      <c r="K18" s="464">
        <v>0</v>
      </c>
      <c r="L18" s="474">
        <v>1</v>
      </c>
      <c r="M18" s="457"/>
      <c r="N18" s="457"/>
      <c r="O18" s="461" t="s">
        <v>1219</v>
      </c>
      <c r="P18" s="474">
        <v>1</v>
      </c>
      <c r="Q18" s="457"/>
      <c r="R18" s="769"/>
      <c r="S18" s="455"/>
      <c r="T18" s="455"/>
      <c r="U18" s="455"/>
      <c r="V18" s="455"/>
      <c r="W18" s="455"/>
      <c r="X18" s="455"/>
      <c r="Y18" s="455"/>
      <c r="Z18" s="455"/>
      <c r="AA18" s="455"/>
      <c r="AB18" s="455"/>
      <c r="AC18" s="455"/>
      <c r="AD18" s="455"/>
      <c r="AE18" s="455"/>
      <c r="AF18" s="455"/>
      <c r="AG18" s="455"/>
      <c r="AH18" s="455"/>
      <c r="AI18" s="458"/>
      <c r="AJ18" s="455"/>
      <c r="AK18" s="455"/>
      <c r="AL18" s="455"/>
      <c r="AM18" s="455"/>
      <c r="AN18" s="455"/>
      <c r="AO18" s="455"/>
      <c r="AP18" s="455"/>
      <c r="AQ18" s="455"/>
      <c r="AR18" s="455"/>
      <c r="AS18" s="455"/>
      <c r="AT18" s="455"/>
      <c r="AU18" s="455"/>
      <c r="AV18" s="455"/>
      <c r="AW18" s="455"/>
      <c r="AX18" s="455"/>
      <c r="AY18" s="455"/>
      <c r="AZ18" s="455"/>
    </row>
    <row r="19" spans="1:52">
      <c r="A19" s="778"/>
      <c r="B19" s="456"/>
      <c r="C19" s="468">
        <v>4.1666666666666699E-2</v>
      </c>
      <c r="D19" s="475">
        <v>0.77500000000000002</v>
      </c>
      <c r="E19" s="456"/>
      <c r="F19" s="456"/>
      <c r="G19" s="471" t="s">
        <v>1220</v>
      </c>
      <c r="H19" s="475">
        <v>1</v>
      </c>
      <c r="I19" s="780"/>
      <c r="J19" s="770"/>
      <c r="K19" s="465">
        <v>4.1666666666666699E-2</v>
      </c>
      <c r="L19" s="475">
        <v>1</v>
      </c>
      <c r="M19" s="457"/>
      <c r="N19" s="457"/>
      <c r="O19" s="462" t="s">
        <v>1220</v>
      </c>
      <c r="P19" s="475">
        <v>1</v>
      </c>
      <c r="Q19" s="457"/>
      <c r="R19" s="769"/>
      <c r="S19" s="455"/>
      <c r="T19" s="455"/>
      <c r="U19" s="455"/>
      <c r="V19" s="473"/>
      <c r="W19" s="455"/>
      <c r="X19" s="455"/>
      <c r="Y19" s="455"/>
      <c r="Z19" s="455"/>
      <c r="AA19" s="455"/>
      <c r="AB19" s="455"/>
      <c r="AC19" s="455"/>
      <c r="AD19" s="455"/>
      <c r="AE19" s="455"/>
      <c r="AF19" s="455"/>
      <c r="AG19" s="455"/>
      <c r="AH19" s="455"/>
      <c r="AI19" s="458"/>
      <c r="AJ19" s="455"/>
      <c r="AK19" s="455"/>
      <c r="AL19" s="455"/>
      <c r="AM19" s="455"/>
      <c r="AN19" s="455"/>
      <c r="AO19" s="455"/>
      <c r="AP19" s="455"/>
      <c r="AQ19" s="455"/>
      <c r="AR19" s="455"/>
      <c r="AS19" s="455"/>
      <c r="AT19" s="455"/>
      <c r="AU19" s="455"/>
      <c r="AV19" s="455"/>
      <c r="AW19" s="455"/>
      <c r="AX19" s="455"/>
      <c r="AY19" s="455"/>
      <c r="AZ19" s="455"/>
    </row>
    <row r="20" spans="1:52">
      <c r="A20" s="778"/>
      <c r="B20" s="456"/>
      <c r="C20" s="468">
        <v>8.3333333333333301E-2</v>
      </c>
      <c r="D20" s="475">
        <v>0.8</v>
      </c>
      <c r="E20" s="456"/>
      <c r="F20" s="456"/>
      <c r="G20" s="471" t="s">
        <v>1221</v>
      </c>
      <c r="H20" s="475">
        <v>1</v>
      </c>
      <c r="I20" s="780"/>
      <c r="J20" s="770"/>
      <c r="K20" s="465">
        <v>8.3333333333333301E-2</v>
      </c>
      <c r="L20" s="475">
        <v>1</v>
      </c>
      <c r="M20" s="457"/>
      <c r="N20" s="457"/>
      <c r="O20" s="462" t="s">
        <v>1221</v>
      </c>
      <c r="P20" s="475">
        <v>1</v>
      </c>
      <c r="Q20" s="457"/>
      <c r="R20" s="769"/>
      <c r="S20" s="455"/>
      <c r="T20" s="455"/>
      <c r="U20" s="455"/>
      <c r="V20" s="455"/>
      <c r="W20" s="455"/>
      <c r="X20" s="455"/>
      <c r="Y20" s="455"/>
      <c r="Z20" s="455"/>
      <c r="AA20" s="455"/>
      <c r="AB20" s="455"/>
      <c r="AC20" s="455"/>
      <c r="AD20" s="455"/>
      <c r="AE20" s="455"/>
      <c r="AF20" s="455"/>
      <c r="AG20" s="455"/>
      <c r="AH20" s="455"/>
      <c r="AI20" s="458"/>
      <c r="AJ20" s="455"/>
      <c r="AK20" s="455"/>
      <c r="AL20" s="455"/>
      <c r="AM20" s="455"/>
      <c r="AN20" s="455"/>
      <c r="AO20" s="455"/>
      <c r="AP20" s="455"/>
      <c r="AQ20" s="455"/>
      <c r="AR20" s="455"/>
      <c r="AS20" s="455"/>
      <c r="AT20" s="455"/>
      <c r="AU20" s="455"/>
      <c r="AV20" s="455"/>
      <c r="AW20" s="455"/>
      <c r="AX20" s="455"/>
      <c r="AY20" s="455"/>
      <c r="AZ20" s="455"/>
    </row>
    <row r="21" spans="1:52">
      <c r="A21" s="778"/>
      <c r="B21" s="456"/>
      <c r="C21" s="468">
        <v>0.125</v>
      </c>
      <c r="D21" s="475">
        <v>1</v>
      </c>
      <c r="E21" s="456"/>
      <c r="F21" s="456"/>
      <c r="G21" s="471" t="s">
        <v>1222</v>
      </c>
      <c r="H21" s="475">
        <v>1</v>
      </c>
      <c r="I21" s="780"/>
      <c r="J21" s="770"/>
      <c r="K21" s="465">
        <v>0.125</v>
      </c>
      <c r="L21" s="475">
        <v>1</v>
      </c>
      <c r="M21" s="457"/>
      <c r="N21" s="457"/>
      <c r="O21" s="462" t="s">
        <v>1222</v>
      </c>
      <c r="P21" s="475">
        <v>1</v>
      </c>
      <c r="Q21" s="457"/>
      <c r="R21" s="769"/>
      <c r="S21" s="455"/>
      <c r="T21" s="455"/>
      <c r="U21" s="455"/>
      <c r="V21" s="455"/>
      <c r="W21" s="455"/>
      <c r="X21" s="455"/>
      <c r="Y21" s="455"/>
      <c r="Z21" s="455"/>
      <c r="AA21" s="455"/>
      <c r="AB21" s="455"/>
      <c r="AC21" s="455"/>
      <c r="AD21" s="455"/>
      <c r="AE21" s="455"/>
      <c r="AF21" s="455"/>
      <c r="AG21" s="455"/>
      <c r="AH21" s="455"/>
      <c r="AI21" s="458"/>
      <c r="AJ21" s="455"/>
      <c r="AK21" s="455"/>
      <c r="AL21" s="455"/>
      <c r="AM21" s="455"/>
      <c r="AN21" s="455"/>
      <c r="AO21" s="455"/>
      <c r="AP21" s="455"/>
      <c r="AQ21" s="455"/>
      <c r="AR21" s="455"/>
      <c r="AS21" s="455"/>
      <c r="AT21" s="455"/>
      <c r="AU21" s="455"/>
      <c r="AV21" s="455"/>
      <c r="AW21" s="455"/>
      <c r="AX21" s="455"/>
      <c r="AY21" s="455"/>
      <c r="AZ21" s="455"/>
    </row>
    <row r="22" spans="1:52">
      <c r="A22" s="778"/>
      <c r="B22" s="456"/>
      <c r="C22" s="468">
        <v>0.16666666666666699</v>
      </c>
      <c r="D22" s="475">
        <v>1</v>
      </c>
      <c r="E22" s="456"/>
      <c r="F22" s="456"/>
      <c r="G22" s="471" t="s">
        <v>1223</v>
      </c>
      <c r="H22" s="475">
        <v>1</v>
      </c>
      <c r="I22" s="780"/>
      <c r="J22" s="770"/>
      <c r="K22" s="465">
        <v>0.16666666666666699</v>
      </c>
      <c r="L22" s="475">
        <v>1</v>
      </c>
      <c r="M22" s="457"/>
      <c r="N22" s="457"/>
      <c r="O22" s="462" t="s">
        <v>1223</v>
      </c>
      <c r="P22" s="475">
        <v>1</v>
      </c>
      <c r="Q22" s="457"/>
      <c r="R22" s="769"/>
      <c r="S22" s="455"/>
      <c r="T22" s="455"/>
      <c r="U22" s="455"/>
      <c r="V22" s="455"/>
      <c r="W22" s="455"/>
      <c r="X22" s="455"/>
      <c r="Y22" s="455"/>
      <c r="Z22" s="455"/>
      <c r="AA22" s="455"/>
      <c r="AB22" s="455"/>
      <c r="AC22" s="455"/>
      <c r="AD22" s="455"/>
      <c r="AE22" s="455"/>
      <c r="AF22" s="455"/>
      <c r="AG22" s="455"/>
      <c r="AH22" s="455"/>
      <c r="AI22" s="458"/>
      <c r="AJ22" s="455"/>
      <c r="AK22" s="455"/>
      <c r="AL22" s="455"/>
      <c r="AM22" s="455"/>
      <c r="AN22" s="455"/>
      <c r="AO22" s="455"/>
      <c r="AP22" s="455"/>
      <c r="AQ22" s="455"/>
      <c r="AR22" s="455"/>
      <c r="AS22" s="455"/>
      <c r="AT22" s="455"/>
      <c r="AU22" s="455"/>
      <c r="AV22" s="455"/>
      <c r="AW22" s="455"/>
      <c r="AX22" s="455"/>
      <c r="AY22" s="455"/>
      <c r="AZ22" s="455"/>
    </row>
    <row r="23" spans="1:52">
      <c r="A23" s="778"/>
      <c r="B23" s="456"/>
      <c r="C23" s="468">
        <v>0.20833333333333301</v>
      </c>
      <c r="D23" s="475">
        <v>1</v>
      </c>
      <c r="E23" s="456"/>
      <c r="F23" s="456"/>
      <c r="G23" s="471" t="s">
        <v>1224</v>
      </c>
      <c r="H23" s="475">
        <v>1</v>
      </c>
      <c r="I23" s="780"/>
      <c r="J23" s="770"/>
      <c r="K23" s="465">
        <v>0.20833333333333301</v>
      </c>
      <c r="L23" s="475">
        <v>1</v>
      </c>
      <c r="M23" s="457"/>
      <c r="N23" s="457"/>
      <c r="O23" s="462" t="s">
        <v>1224</v>
      </c>
      <c r="P23" s="475">
        <v>0.5</v>
      </c>
      <c r="Q23" s="457"/>
      <c r="R23" s="769"/>
      <c r="S23" s="455"/>
      <c r="T23" s="455"/>
      <c r="U23" s="455"/>
      <c r="V23" s="455"/>
      <c r="W23" s="455"/>
      <c r="X23" s="455"/>
      <c r="Y23" s="455"/>
      <c r="Z23" s="455"/>
      <c r="AA23" s="455"/>
      <c r="AB23" s="455"/>
      <c r="AC23" s="455"/>
      <c r="AD23" s="455"/>
      <c r="AE23" s="455"/>
      <c r="AF23" s="455"/>
      <c r="AG23" s="455"/>
      <c r="AH23" s="455"/>
      <c r="AI23" s="458"/>
      <c r="AJ23" s="455"/>
      <c r="AK23" s="455"/>
      <c r="AL23" s="455"/>
      <c r="AM23" s="455"/>
      <c r="AN23" s="455"/>
      <c r="AO23" s="455"/>
      <c r="AP23" s="455"/>
      <c r="AQ23" s="455"/>
      <c r="AR23" s="455"/>
      <c r="AS23" s="455"/>
      <c r="AT23" s="455"/>
      <c r="AU23" s="455"/>
      <c r="AV23" s="455"/>
      <c r="AW23" s="455"/>
      <c r="AX23" s="455"/>
      <c r="AY23" s="455"/>
      <c r="AZ23" s="455"/>
    </row>
    <row r="24" spans="1:52">
      <c r="A24" s="778"/>
      <c r="B24" s="456"/>
      <c r="C24" s="468">
        <v>0.25</v>
      </c>
      <c r="D24" s="475">
        <v>1</v>
      </c>
      <c r="E24" s="456"/>
      <c r="F24" s="456"/>
      <c r="G24" s="471" t="s">
        <v>1225</v>
      </c>
      <c r="H24" s="475">
        <v>1</v>
      </c>
      <c r="I24" s="780"/>
      <c r="J24" s="770"/>
      <c r="K24" s="465">
        <v>0.25</v>
      </c>
      <c r="L24" s="475">
        <v>1</v>
      </c>
      <c r="M24" s="457"/>
      <c r="N24" s="457"/>
      <c r="O24" s="462" t="s">
        <v>1225</v>
      </c>
      <c r="P24" s="475">
        <v>0.7</v>
      </c>
      <c r="Q24" s="457"/>
      <c r="R24" s="769"/>
      <c r="S24" s="455"/>
      <c r="T24" s="455"/>
      <c r="U24" s="455"/>
      <c r="V24" s="455"/>
      <c r="W24" s="455"/>
      <c r="X24" s="455"/>
      <c r="Y24" s="455"/>
      <c r="Z24" s="455"/>
      <c r="AA24" s="455"/>
      <c r="AB24" s="455"/>
      <c r="AC24" s="455"/>
      <c r="AD24" s="455"/>
      <c r="AE24" s="455"/>
      <c r="AF24" s="455"/>
      <c r="AG24" s="455"/>
      <c r="AH24" s="455"/>
      <c r="AI24" s="458"/>
      <c r="AJ24" s="455"/>
      <c r="AK24" s="455"/>
      <c r="AL24" s="455"/>
      <c r="AM24" s="455"/>
      <c r="AN24" s="455"/>
      <c r="AO24" s="455"/>
      <c r="AP24" s="455"/>
      <c r="AQ24" s="455"/>
      <c r="AR24" s="455"/>
      <c r="AS24" s="455"/>
      <c r="AT24" s="455"/>
      <c r="AU24" s="455"/>
      <c r="AV24" s="455"/>
      <c r="AW24" s="455"/>
      <c r="AX24" s="455"/>
      <c r="AY24" s="455"/>
      <c r="AZ24" s="455"/>
    </row>
    <row r="25" spans="1:52">
      <c r="A25" s="778"/>
      <c r="B25" s="456"/>
      <c r="C25" s="468">
        <v>0.29166666666666702</v>
      </c>
      <c r="D25" s="475">
        <v>1</v>
      </c>
      <c r="E25" s="456"/>
      <c r="F25" s="456"/>
      <c r="G25" s="471" t="s">
        <v>1226</v>
      </c>
      <c r="H25" s="475">
        <v>1</v>
      </c>
      <c r="I25" s="780"/>
      <c r="J25" s="770"/>
      <c r="K25" s="465">
        <v>0.29166666666666702</v>
      </c>
      <c r="L25" s="475">
        <v>1</v>
      </c>
      <c r="M25" s="457"/>
      <c r="N25" s="457"/>
      <c r="O25" s="462" t="s">
        <v>1226</v>
      </c>
      <c r="P25" s="475">
        <v>0.75</v>
      </c>
      <c r="Q25" s="457"/>
      <c r="R25" s="769"/>
      <c r="S25" s="455"/>
      <c r="T25" s="455"/>
      <c r="U25" s="455"/>
      <c r="V25" s="455"/>
      <c r="W25" s="455"/>
      <c r="X25" s="455"/>
      <c r="Y25" s="455"/>
      <c r="Z25" s="455"/>
      <c r="AA25" s="455"/>
      <c r="AB25" s="455"/>
      <c r="AC25" s="455"/>
      <c r="AD25" s="455"/>
      <c r="AE25" s="455"/>
      <c r="AF25" s="455"/>
      <c r="AG25" s="455"/>
      <c r="AH25" s="455"/>
      <c r="AI25" s="458"/>
      <c r="AJ25" s="455"/>
      <c r="AK25" s="455"/>
      <c r="AL25" s="455"/>
      <c r="AM25" s="455"/>
      <c r="AN25" s="455"/>
      <c r="AO25" s="455"/>
      <c r="AP25" s="455"/>
      <c r="AQ25" s="455"/>
      <c r="AR25" s="455"/>
      <c r="AS25" s="455"/>
      <c r="AT25" s="455"/>
      <c r="AU25" s="455"/>
      <c r="AV25" s="455"/>
      <c r="AW25" s="455"/>
      <c r="AX25" s="455"/>
      <c r="AY25" s="455"/>
      <c r="AZ25" s="455"/>
    </row>
    <row r="26" spans="1:52">
      <c r="A26" s="778"/>
      <c r="B26" s="456"/>
      <c r="C26" s="468">
        <v>0.33333333333333298</v>
      </c>
      <c r="D26" s="475">
        <v>1</v>
      </c>
      <c r="E26" s="456"/>
      <c r="F26" s="456"/>
      <c r="G26" s="471" t="s">
        <v>1227</v>
      </c>
      <c r="H26" s="475">
        <v>0.95</v>
      </c>
      <c r="I26" s="780"/>
      <c r="J26" s="770"/>
      <c r="K26" s="465">
        <v>0.33333333333333298</v>
      </c>
      <c r="L26" s="475">
        <v>1</v>
      </c>
      <c r="M26" s="457"/>
      <c r="N26" s="457"/>
      <c r="O26" s="462" t="s">
        <v>1227</v>
      </c>
      <c r="P26" s="475">
        <v>1</v>
      </c>
      <c r="Q26" s="457"/>
      <c r="R26" s="769"/>
      <c r="S26" s="455"/>
      <c r="T26" s="455"/>
      <c r="U26" s="455"/>
      <c r="V26" s="455"/>
      <c r="W26" s="455"/>
      <c r="X26" s="455"/>
      <c r="Y26" s="455"/>
      <c r="Z26" s="455"/>
      <c r="AA26" s="455"/>
      <c r="AB26" s="455"/>
      <c r="AC26" s="455"/>
      <c r="AD26" s="455"/>
      <c r="AE26" s="455"/>
      <c r="AF26" s="455"/>
      <c r="AG26" s="455"/>
      <c r="AH26" s="455"/>
      <c r="AI26" s="458"/>
      <c r="AJ26" s="455"/>
      <c r="AK26" s="455"/>
      <c r="AL26" s="455"/>
      <c r="AM26" s="455"/>
      <c r="AN26" s="455"/>
      <c r="AO26" s="455"/>
      <c r="AP26" s="455"/>
      <c r="AQ26" s="455"/>
      <c r="AR26" s="455"/>
      <c r="AS26" s="455"/>
      <c r="AT26" s="455"/>
      <c r="AU26" s="455"/>
      <c r="AV26" s="455"/>
      <c r="AW26" s="455"/>
      <c r="AX26" s="455"/>
      <c r="AY26" s="455"/>
      <c r="AZ26" s="455"/>
    </row>
    <row r="27" spans="1:52">
      <c r="A27" s="778"/>
      <c r="B27" s="456"/>
      <c r="C27" s="468">
        <v>0.375</v>
      </c>
      <c r="D27" s="475">
        <v>1</v>
      </c>
      <c r="E27" s="456"/>
      <c r="F27" s="456"/>
      <c r="G27" s="471" t="s">
        <v>1228</v>
      </c>
      <c r="H27" s="475">
        <v>1</v>
      </c>
      <c r="I27" s="780"/>
      <c r="J27" s="770"/>
      <c r="K27" s="465">
        <v>0.375</v>
      </c>
      <c r="L27" s="475">
        <v>1</v>
      </c>
      <c r="M27" s="457"/>
      <c r="N27" s="457"/>
      <c r="O27" s="462" t="s">
        <v>1228</v>
      </c>
      <c r="P27" s="475">
        <v>1</v>
      </c>
      <c r="Q27" s="457"/>
      <c r="R27" s="769"/>
      <c r="S27" s="455"/>
      <c r="T27" s="455"/>
      <c r="U27" s="455"/>
      <c r="V27" s="455"/>
      <c r="W27" s="455"/>
      <c r="X27" s="455"/>
      <c r="Y27" s="455"/>
      <c r="Z27" s="455"/>
      <c r="AA27" s="455"/>
      <c r="AB27" s="455"/>
      <c r="AC27" s="455"/>
      <c r="AD27" s="455"/>
      <c r="AE27" s="455"/>
      <c r="AF27" s="455"/>
      <c r="AG27" s="455"/>
      <c r="AH27" s="455"/>
      <c r="AI27" s="458"/>
      <c r="AJ27" s="455"/>
      <c r="AK27" s="455"/>
      <c r="AL27" s="455"/>
      <c r="AM27" s="455"/>
      <c r="AN27" s="455"/>
      <c r="AO27" s="455"/>
      <c r="AP27" s="455"/>
      <c r="AQ27" s="455"/>
      <c r="AR27" s="455"/>
      <c r="AS27" s="455"/>
      <c r="AT27" s="455"/>
      <c r="AU27" s="455"/>
      <c r="AV27" s="455"/>
      <c r="AW27" s="455"/>
      <c r="AX27" s="455"/>
      <c r="AY27" s="455"/>
      <c r="AZ27" s="455"/>
    </row>
    <row r="28" spans="1:52">
      <c r="A28" s="778"/>
      <c r="B28" s="456"/>
      <c r="C28" s="468">
        <v>0.41666666666666702</v>
      </c>
      <c r="D28" s="475">
        <v>0.5</v>
      </c>
      <c r="E28" s="456"/>
      <c r="F28" s="456"/>
      <c r="G28" s="471" t="s">
        <v>1229</v>
      </c>
      <c r="H28" s="475">
        <v>1</v>
      </c>
      <c r="I28" s="780"/>
      <c r="J28" s="770"/>
      <c r="K28" s="465">
        <v>0.41666666666666702</v>
      </c>
      <c r="L28" s="475">
        <v>1</v>
      </c>
      <c r="M28" s="457"/>
      <c r="N28" s="457"/>
      <c r="O28" s="462" t="s">
        <v>1229</v>
      </c>
      <c r="P28" s="475">
        <v>1</v>
      </c>
      <c r="Q28" s="457"/>
      <c r="R28" s="769"/>
      <c r="S28" s="455"/>
      <c r="T28" s="455"/>
      <c r="U28" s="455"/>
      <c r="V28" s="455"/>
      <c r="W28" s="455"/>
      <c r="X28" s="455"/>
      <c r="Y28" s="455"/>
      <c r="Z28" s="455"/>
      <c r="AA28" s="455"/>
      <c r="AB28" s="455"/>
      <c r="AC28" s="455"/>
      <c r="AD28" s="455"/>
      <c r="AE28" s="455"/>
      <c r="AF28" s="455"/>
      <c r="AG28" s="455"/>
      <c r="AH28" s="455"/>
      <c r="AI28" s="458"/>
      <c r="AJ28" s="455"/>
      <c r="AK28" s="455"/>
      <c r="AL28" s="455"/>
      <c r="AM28" s="455"/>
      <c r="AN28" s="455"/>
      <c r="AO28" s="455"/>
      <c r="AP28" s="455"/>
      <c r="AQ28" s="455"/>
      <c r="AR28" s="455"/>
      <c r="AS28" s="455"/>
      <c r="AT28" s="455"/>
      <c r="AU28" s="455"/>
      <c r="AV28" s="455"/>
      <c r="AW28" s="455"/>
      <c r="AX28" s="455"/>
      <c r="AY28" s="455"/>
      <c r="AZ28" s="455"/>
    </row>
    <row r="29" spans="1:52" ht="15.6" thickBot="1">
      <c r="A29" s="778"/>
      <c r="B29" s="456"/>
      <c r="C29" s="468">
        <v>0.45833333333333298</v>
      </c>
      <c r="D29" s="475">
        <v>1</v>
      </c>
      <c r="E29" s="456"/>
      <c r="F29" s="456"/>
      <c r="G29" s="472" t="s">
        <v>1230</v>
      </c>
      <c r="H29" s="476">
        <v>1</v>
      </c>
      <c r="I29" s="780"/>
      <c r="J29" s="770"/>
      <c r="K29" s="465">
        <v>0.45833333333333298</v>
      </c>
      <c r="L29" s="475">
        <v>1</v>
      </c>
      <c r="M29" s="457"/>
      <c r="N29" s="457"/>
      <c r="O29" s="463" t="s">
        <v>1230</v>
      </c>
      <c r="P29" s="476">
        <v>1</v>
      </c>
      <c r="Q29" s="457"/>
      <c r="R29" s="769"/>
      <c r="S29" s="455"/>
      <c r="T29" s="455"/>
      <c r="U29" s="455"/>
      <c r="V29" s="455"/>
      <c r="W29" s="455"/>
      <c r="X29" s="455"/>
      <c r="Y29" s="455"/>
      <c r="Z29" s="455"/>
      <c r="AA29" s="455"/>
      <c r="AB29" s="455"/>
      <c r="AC29" s="455"/>
      <c r="AD29" s="455"/>
      <c r="AE29" s="455"/>
      <c r="AF29" s="455"/>
      <c r="AG29" s="455"/>
      <c r="AH29" s="455"/>
      <c r="AI29" s="458"/>
      <c r="AJ29" s="455"/>
      <c r="AK29" s="455"/>
      <c r="AL29" s="455"/>
      <c r="AM29" s="455"/>
      <c r="AN29" s="455"/>
      <c r="AO29" s="455"/>
      <c r="AP29" s="455"/>
      <c r="AQ29" s="455"/>
      <c r="AR29" s="455"/>
      <c r="AS29" s="455"/>
      <c r="AT29" s="455"/>
      <c r="AU29" s="455"/>
      <c r="AV29" s="455"/>
      <c r="AW29" s="455"/>
      <c r="AX29" s="455"/>
      <c r="AY29" s="455"/>
      <c r="AZ29" s="455"/>
    </row>
    <row r="30" spans="1:52">
      <c r="A30" s="778"/>
      <c r="B30" s="456"/>
      <c r="C30" s="468">
        <v>0.5</v>
      </c>
      <c r="D30" s="475">
        <v>1</v>
      </c>
      <c r="E30" s="456"/>
      <c r="F30" s="456"/>
      <c r="G30" s="456"/>
      <c r="H30" s="456"/>
      <c r="I30" s="780"/>
      <c r="J30" s="770"/>
      <c r="K30" s="465">
        <v>0.5</v>
      </c>
      <c r="L30" s="475">
        <v>1</v>
      </c>
      <c r="M30" s="457"/>
      <c r="N30" s="457"/>
      <c r="O30" s="457"/>
      <c r="P30" s="457"/>
      <c r="Q30" s="457"/>
      <c r="R30" s="769"/>
      <c r="S30" s="455"/>
      <c r="T30" s="455"/>
      <c r="U30" s="455"/>
      <c r="V30" s="455"/>
      <c r="W30" s="455"/>
      <c r="X30" s="455"/>
      <c r="Y30" s="455"/>
      <c r="Z30" s="455"/>
      <c r="AA30" s="455"/>
      <c r="AB30" s="455"/>
      <c r="AC30" s="455"/>
      <c r="AD30" s="455"/>
      <c r="AE30" s="455"/>
      <c r="AF30" s="455"/>
      <c r="AG30" s="455"/>
      <c r="AH30" s="455"/>
      <c r="AI30" s="458"/>
      <c r="AJ30" s="455"/>
      <c r="AK30" s="455"/>
      <c r="AL30" s="455"/>
      <c r="AM30" s="455"/>
      <c r="AN30" s="455"/>
      <c r="AO30" s="455"/>
      <c r="AP30" s="455"/>
      <c r="AQ30" s="455"/>
      <c r="AR30" s="455"/>
      <c r="AS30" s="455"/>
      <c r="AT30" s="455"/>
      <c r="AU30" s="455"/>
      <c r="AV30" s="455"/>
      <c r="AW30" s="455"/>
      <c r="AX30" s="455"/>
      <c r="AY30" s="455"/>
      <c r="AZ30" s="455"/>
    </row>
    <row r="31" spans="1:52">
      <c r="A31" s="778"/>
      <c r="B31" s="456"/>
      <c r="C31" s="468">
        <v>0.54166666666666696</v>
      </c>
      <c r="D31" s="475">
        <v>1</v>
      </c>
      <c r="E31" s="456"/>
      <c r="F31" s="456"/>
      <c r="G31" s="456"/>
      <c r="H31" s="456"/>
      <c r="I31" s="780"/>
      <c r="J31" s="770"/>
      <c r="K31" s="465">
        <v>0.54166666666666696</v>
      </c>
      <c r="L31" s="475">
        <v>1</v>
      </c>
      <c r="M31" s="457"/>
      <c r="N31" s="457"/>
      <c r="O31" s="457"/>
      <c r="P31" s="457"/>
      <c r="Q31" s="457"/>
      <c r="R31" s="769"/>
      <c r="S31" s="455"/>
      <c r="T31" s="455"/>
      <c r="U31" s="455"/>
      <c r="V31" s="455"/>
      <c r="W31" s="455"/>
      <c r="X31" s="455"/>
      <c r="Y31" s="455"/>
      <c r="Z31" s="455"/>
      <c r="AA31" s="455"/>
      <c r="AB31" s="455"/>
      <c r="AC31" s="455"/>
      <c r="AD31" s="455"/>
      <c r="AE31" s="455"/>
      <c r="AF31" s="455"/>
      <c r="AG31" s="455"/>
      <c r="AH31" s="455"/>
      <c r="AI31" s="458"/>
      <c r="AJ31" s="455"/>
      <c r="AK31" s="455"/>
      <c r="AL31" s="455"/>
      <c r="AM31" s="455"/>
      <c r="AN31" s="455"/>
      <c r="AO31" s="455"/>
      <c r="AP31" s="455"/>
      <c r="AQ31" s="455"/>
      <c r="AR31" s="455"/>
      <c r="AS31" s="455"/>
      <c r="AT31" s="455"/>
      <c r="AU31" s="455"/>
      <c r="AV31" s="455"/>
      <c r="AW31" s="455"/>
      <c r="AX31" s="455"/>
      <c r="AY31" s="455"/>
      <c r="AZ31" s="455"/>
    </row>
    <row r="32" spans="1:52">
      <c r="A32" s="778"/>
      <c r="B32" s="456"/>
      <c r="C32" s="468">
        <v>0.58333333333333304</v>
      </c>
      <c r="D32" s="475">
        <v>1</v>
      </c>
      <c r="E32" s="456"/>
      <c r="F32" s="456"/>
      <c r="G32" s="456"/>
      <c r="H32" s="456"/>
      <c r="I32" s="780"/>
      <c r="J32" s="770"/>
      <c r="K32" s="465">
        <v>0.58333333333333304</v>
      </c>
      <c r="L32" s="475">
        <v>0.9</v>
      </c>
      <c r="M32" s="457"/>
      <c r="N32" s="457"/>
      <c r="O32" s="457"/>
      <c r="P32" s="457"/>
      <c r="Q32" s="457"/>
      <c r="R32" s="769"/>
      <c r="S32" s="455"/>
      <c r="T32" s="455"/>
      <c r="U32" s="455"/>
      <c r="V32" s="455"/>
      <c r="W32" s="455"/>
      <c r="X32" s="455"/>
      <c r="Y32" s="455"/>
      <c r="Z32" s="455"/>
      <c r="AA32" s="455"/>
      <c r="AB32" s="455"/>
      <c r="AC32" s="455"/>
      <c r="AD32" s="455"/>
      <c r="AE32" s="455"/>
      <c r="AF32" s="455"/>
      <c r="AG32" s="455"/>
      <c r="AH32" s="455"/>
      <c r="AI32" s="458"/>
      <c r="AJ32" s="455"/>
      <c r="AK32" s="455"/>
      <c r="AL32" s="455"/>
      <c r="AM32" s="455"/>
      <c r="AN32" s="455"/>
      <c r="AO32" s="455"/>
      <c r="AP32" s="455"/>
      <c r="AQ32" s="455"/>
      <c r="AR32" s="455"/>
      <c r="AS32" s="455"/>
      <c r="AT32" s="455"/>
      <c r="AU32" s="455"/>
      <c r="AV32" s="455"/>
      <c r="AW32" s="455"/>
      <c r="AX32" s="455"/>
      <c r="AY32" s="455"/>
      <c r="AZ32" s="455"/>
    </row>
    <row r="33" spans="1:52">
      <c r="A33" s="778"/>
      <c r="B33" s="456"/>
      <c r="C33" s="468">
        <v>0.625</v>
      </c>
      <c r="D33" s="475">
        <v>1</v>
      </c>
      <c r="E33" s="456"/>
      <c r="F33" s="456"/>
      <c r="G33" s="456"/>
      <c r="H33" s="456"/>
      <c r="I33" s="780"/>
      <c r="J33" s="770"/>
      <c r="K33" s="465">
        <v>0.625</v>
      </c>
      <c r="L33" s="475">
        <v>0.75</v>
      </c>
      <c r="M33" s="457"/>
      <c r="N33" s="457"/>
      <c r="O33" s="457"/>
      <c r="P33" s="457"/>
      <c r="Q33" s="457"/>
      <c r="R33" s="769"/>
      <c r="S33" s="455"/>
      <c r="T33" s="455"/>
      <c r="U33" s="455"/>
      <c r="V33" s="455"/>
      <c r="W33" s="455"/>
      <c r="X33" s="455"/>
      <c r="Y33" s="455"/>
      <c r="Z33" s="455"/>
      <c r="AA33" s="455"/>
      <c r="AB33" s="455"/>
      <c r="AC33" s="455"/>
      <c r="AD33" s="455"/>
      <c r="AE33" s="455"/>
      <c r="AF33" s="455"/>
      <c r="AG33" s="455"/>
      <c r="AH33" s="455"/>
      <c r="AI33" s="458"/>
      <c r="AJ33" s="455"/>
      <c r="AK33" s="455"/>
      <c r="AL33" s="455"/>
      <c r="AM33" s="455"/>
      <c r="AN33" s="455"/>
      <c r="AO33" s="455"/>
      <c r="AP33" s="455"/>
      <c r="AQ33" s="455"/>
      <c r="AR33" s="455"/>
      <c r="AS33" s="455"/>
      <c r="AT33" s="455"/>
      <c r="AU33" s="455"/>
      <c r="AV33" s="455"/>
      <c r="AW33" s="455"/>
      <c r="AX33" s="455"/>
      <c r="AY33" s="455"/>
      <c r="AZ33" s="455"/>
    </row>
    <row r="34" spans="1:52">
      <c r="A34" s="778"/>
      <c r="B34" s="456"/>
      <c r="C34" s="468">
        <v>0.66666666666666696</v>
      </c>
      <c r="D34" s="475">
        <v>1</v>
      </c>
      <c r="E34" s="456"/>
      <c r="F34" s="456"/>
      <c r="G34" s="456"/>
      <c r="H34" s="456"/>
      <c r="I34" s="780"/>
      <c r="J34" s="770"/>
      <c r="K34" s="465">
        <v>0.66666666666666696</v>
      </c>
      <c r="L34" s="475">
        <v>0.75</v>
      </c>
      <c r="M34" s="457"/>
      <c r="N34" s="457"/>
      <c r="O34" s="457"/>
      <c r="P34" s="457"/>
      <c r="Q34" s="457"/>
      <c r="R34" s="769"/>
      <c r="S34" s="455"/>
      <c r="T34" s="455"/>
      <c r="U34" s="455"/>
      <c r="V34" s="455"/>
      <c r="W34" s="455"/>
      <c r="X34" s="455"/>
      <c r="Y34" s="455"/>
      <c r="Z34" s="455"/>
      <c r="AA34" s="455"/>
      <c r="AB34" s="455"/>
      <c r="AC34" s="455"/>
      <c r="AD34" s="455"/>
      <c r="AE34" s="455"/>
      <c r="AF34" s="455"/>
      <c r="AG34" s="455"/>
      <c r="AH34" s="455"/>
      <c r="AI34" s="458"/>
      <c r="AJ34" s="455"/>
      <c r="AK34" s="455"/>
      <c r="AL34" s="455"/>
      <c r="AM34" s="455"/>
      <c r="AN34" s="455"/>
      <c r="AO34" s="455"/>
      <c r="AP34" s="455"/>
      <c r="AQ34" s="455"/>
      <c r="AR34" s="455"/>
      <c r="AS34" s="455"/>
      <c r="AT34" s="455"/>
      <c r="AU34" s="455"/>
      <c r="AV34" s="455"/>
      <c r="AW34" s="455"/>
      <c r="AX34" s="455"/>
      <c r="AY34" s="455"/>
      <c r="AZ34" s="455"/>
    </row>
    <row r="35" spans="1:52">
      <c r="A35" s="778"/>
      <c r="B35" s="456"/>
      <c r="C35" s="468">
        <v>0.70833333333333304</v>
      </c>
      <c r="D35" s="475">
        <v>1</v>
      </c>
      <c r="E35" s="456"/>
      <c r="F35" s="456"/>
      <c r="G35" s="456"/>
      <c r="H35" s="456"/>
      <c r="I35" s="780"/>
      <c r="J35" s="770"/>
      <c r="K35" s="465">
        <v>0.70833333333333304</v>
      </c>
      <c r="L35" s="475">
        <v>1</v>
      </c>
      <c r="M35" s="457"/>
      <c r="N35" s="457"/>
      <c r="O35" s="457"/>
      <c r="P35" s="457"/>
      <c r="Q35" s="457"/>
      <c r="R35" s="769"/>
      <c r="S35" s="455"/>
      <c r="T35" s="455"/>
      <c r="U35" s="455"/>
      <c r="V35" s="455"/>
      <c r="W35" s="455"/>
      <c r="X35" s="455"/>
      <c r="Y35" s="455"/>
      <c r="Z35" s="455"/>
      <c r="AA35" s="455"/>
      <c r="AB35" s="455"/>
      <c r="AC35" s="455"/>
      <c r="AD35" s="455"/>
      <c r="AE35" s="455"/>
      <c r="AF35" s="455"/>
      <c r="AG35" s="455"/>
      <c r="AH35" s="455"/>
      <c r="AI35" s="458"/>
      <c r="AJ35" s="455"/>
      <c r="AK35" s="455"/>
      <c r="AL35" s="455"/>
      <c r="AM35" s="455"/>
      <c r="AN35" s="455"/>
      <c r="AO35" s="455"/>
      <c r="AP35" s="455"/>
      <c r="AQ35" s="455"/>
      <c r="AR35" s="455"/>
      <c r="AS35" s="455"/>
      <c r="AT35" s="455"/>
      <c r="AU35" s="455"/>
      <c r="AV35" s="455"/>
      <c r="AW35" s="455"/>
      <c r="AX35" s="455"/>
      <c r="AY35" s="455"/>
      <c r="AZ35" s="455"/>
    </row>
    <row r="36" spans="1:52">
      <c r="A36" s="778"/>
      <c r="B36" s="456"/>
      <c r="C36" s="468">
        <v>0.75</v>
      </c>
      <c r="D36" s="475">
        <v>1</v>
      </c>
      <c r="E36" s="456"/>
      <c r="F36" s="456"/>
      <c r="G36" s="456"/>
      <c r="H36" s="456"/>
      <c r="I36" s="780"/>
      <c r="J36" s="770"/>
      <c r="K36" s="465">
        <v>0.75</v>
      </c>
      <c r="L36" s="475">
        <v>1</v>
      </c>
      <c r="M36" s="457"/>
      <c r="N36" s="457"/>
      <c r="O36" s="457"/>
      <c r="P36" s="1314" t="s">
        <v>1322</v>
      </c>
      <c r="Q36" s="1314"/>
      <c r="R36" s="769"/>
      <c r="S36" s="455"/>
      <c r="T36" s="455"/>
      <c r="U36" s="455"/>
      <c r="V36" s="455"/>
      <c r="W36" s="455"/>
      <c r="X36" s="455"/>
      <c r="Y36" s="455"/>
      <c r="Z36" s="455"/>
      <c r="AA36" s="455"/>
      <c r="AB36" s="455"/>
      <c r="AC36" s="455"/>
      <c r="AD36" s="455"/>
      <c r="AE36" s="455"/>
      <c r="AF36" s="455"/>
      <c r="AG36" s="455"/>
      <c r="AH36" s="455"/>
      <c r="AI36" s="458"/>
      <c r="AJ36" s="455"/>
      <c r="AK36" s="455"/>
      <c r="AL36" s="455"/>
      <c r="AM36" s="455"/>
      <c r="AN36" s="455"/>
      <c r="AO36" s="455"/>
      <c r="AP36" s="455"/>
      <c r="AQ36" s="455"/>
      <c r="AR36" s="455"/>
      <c r="AS36" s="455"/>
      <c r="AT36" s="455"/>
      <c r="AU36" s="455"/>
      <c r="AV36" s="455"/>
      <c r="AW36" s="455"/>
      <c r="AX36" s="455"/>
      <c r="AY36" s="455"/>
      <c r="AZ36" s="455"/>
    </row>
    <row r="37" spans="1:52">
      <c r="A37" s="778"/>
      <c r="B37" s="456"/>
      <c r="C37" s="468">
        <v>0.79166666666666696</v>
      </c>
      <c r="D37" s="475">
        <v>1</v>
      </c>
      <c r="E37" s="456"/>
      <c r="F37" s="456"/>
      <c r="G37" s="456"/>
      <c r="H37" s="456"/>
      <c r="I37" s="780"/>
      <c r="J37" s="770"/>
      <c r="K37" s="465">
        <v>0.79166666666666696</v>
      </c>
      <c r="L37" s="475">
        <v>1</v>
      </c>
      <c r="M37" s="457"/>
      <c r="N37" s="457"/>
      <c r="O37" s="457"/>
      <c r="P37" s="1314"/>
      <c r="Q37" s="1314"/>
      <c r="R37" s="769"/>
      <c r="S37" s="455"/>
      <c r="T37" s="455"/>
      <c r="U37" s="455"/>
      <c r="V37" s="455"/>
      <c r="W37" s="455"/>
      <c r="X37" s="455"/>
      <c r="Y37" s="455"/>
      <c r="Z37" s="455"/>
      <c r="AA37" s="455"/>
      <c r="AB37" s="455"/>
      <c r="AC37" s="455"/>
      <c r="AD37" s="455"/>
      <c r="AE37" s="455"/>
      <c r="AF37" s="455"/>
      <c r="AG37" s="455"/>
      <c r="AH37" s="455"/>
      <c r="AI37" s="458"/>
      <c r="AJ37" s="455"/>
      <c r="AK37" s="455"/>
      <c r="AL37" s="455"/>
      <c r="AM37" s="455"/>
      <c r="AN37" s="455"/>
      <c r="AO37" s="455"/>
      <c r="AP37" s="455"/>
      <c r="AQ37" s="455"/>
      <c r="AR37" s="455"/>
      <c r="AS37" s="455"/>
      <c r="AT37" s="455"/>
      <c r="AU37" s="455"/>
      <c r="AV37" s="455"/>
      <c r="AW37" s="455"/>
      <c r="AX37" s="455"/>
      <c r="AY37" s="455"/>
      <c r="AZ37" s="455"/>
    </row>
    <row r="38" spans="1:52">
      <c r="A38" s="778"/>
      <c r="B38" s="456"/>
      <c r="C38" s="468">
        <v>0.83333333333333304</v>
      </c>
      <c r="D38" s="475">
        <v>1</v>
      </c>
      <c r="E38" s="456"/>
      <c r="F38" s="456"/>
      <c r="G38" s="456"/>
      <c r="H38" s="456"/>
      <c r="I38" s="780"/>
      <c r="J38" s="770"/>
      <c r="K38" s="465">
        <v>0.83333333333333304</v>
      </c>
      <c r="L38" s="475">
        <v>1</v>
      </c>
      <c r="M38" s="457"/>
      <c r="N38" s="457"/>
      <c r="O38" s="457"/>
      <c r="P38" s="457"/>
      <c r="Q38" s="457"/>
      <c r="R38" s="769"/>
      <c r="S38" s="455"/>
      <c r="T38" s="455"/>
      <c r="U38" s="455"/>
      <c r="V38" s="455"/>
      <c r="W38" s="455"/>
      <c r="X38" s="455"/>
      <c r="Y38" s="455"/>
      <c r="Z38" s="455"/>
      <c r="AA38" s="455"/>
      <c r="AB38" s="455"/>
      <c r="AC38" s="455"/>
      <c r="AD38" s="455"/>
      <c r="AE38" s="455"/>
      <c r="AF38" s="455"/>
      <c r="AG38" s="455"/>
      <c r="AH38" s="455"/>
      <c r="AI38" s="455"/>
      <c r="AJ38" s="455"/>
      <c r="AK38" s="455"/>
      <c r="AL38" s="455"/>
      <c r="AM38" s="455"/>
      <c r="AN38" s="455"/>
      <c r="AO38" s="455"/>
      <c r="AP38" s="455"/>
      <c r="AQ38" s="455"/>
      <c r="AR38" s="455"/>
      <c r="AS38" s="455"/>
      <c r="AT38" s="455"/>
      <c r="AU38" s="455"/>
      <c r="AV38" s="455"/>
      <c r="AW38" s="455"/>
      <c r="AX38" s="455"/>
      <c r="AY38" s="455"/>
      <c r="AZ38" s="455"/>
    </row>
    <row r="39" spans="1:52">
      <c r="A39" s="778"/>
      <c r="B39" s="456"/>
      <c r="C39" s="468">
        <v>0.875</v>
      </c>
      <c r="D39" s="475">
        <v>1</v>
      </c>
      <c r="E39" s="456"/>
      <c r="F39" s="456"/>
      <c r="G39" s="456"/>
      <c r="H39" s="456"/>
      <c r="I39" s="780"/>
      <c r="J39" s="770"/>
      <c r="K39" s="465">
        <v>0.875</v>
      </c>
      <c r="L39" s="475">
        <v>1</v>
      </c>
      <c r="M39" s="457"/>
      <c r="N39" s="457"/>
      <c r="O39" s="457"/>
      <c r="P39" s="457"/>
      <c r="Q39" s="457"/>
      <c r="R39" s="769"/>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455"/>
      <c r="AS39" s="455"/>
      <c r="AT39" s="455"/>
      <c r="AU39" s="455"/>
      <c r="AV39" s="455"/>
      <c r="AW39" s="455"/>
      <c r="AX39" s="455"/>
      <c r="AY39" s="455"/>
      <c r="AZ39" s="455"/>
    </row>
    <row r="40" spans="1:52">
      <c r="A40" s="778"/>
      <c r="B40" s="456"/>
      <c r="C40" s="468">
        <v>0.91666666666666696</v>
      </c>
      <c r="D40" s="475">
        <v>1</v>
      </c>
      <c r="E40" s="456"/>
      <c r="F40" s="456"/>
      <c r="G40" s="456"/>
      <c r="H40" s="456"/>
      <c r="I40" s="780"/>
      <c r="J40" s="770"/>
      <c r="K40" s="465">
        <v>0.91666666666666696</v>
      </c>
      <c r="L40" s="475">
        <v>1</v>
      </c>
      <c r="M40" s="457"/>
      <c r="N40" s="457"/>
      <c r="O40" s="457"/>
      <c r="P40" s="457"/>
      <c r="Q40" s="457"/>
      <c r="R40" s="769"/>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55"/>
      <c r="AS40" s="455"/>
      <c r="AT40" s="455"/>
      <c r="AU40" s="455"/>
      <c r="AV40" s="455"/>
      <c r="AW40" s="455"/>
      <c r="AX40" s="455"/>
      <c r="AY40" s="455"/>
      <c r="AZ40" s="455"/>
    </row>
    <row r="41" spans="1:52" ht="15.6" thickBot="1">
      <c r="A41" s="778"/>
      <c r="B41" s="456"/>
      <c r="C41" s="469">
        <v>0.95833333333333304</v>
      </c>
      <c r="D41" s="476">
        <v>1</v>
      </c>
      <c r="E41" s="456"/>
      <c r="F41" s="456"/>
      <c r="G41" s="456"/>
      <c r="H41" s="456"/>
      <c r="I41" s="780"/>
      <c r="J41" s="770"/>
      <c r="K41" s="466">
        <v>0.95833333333333304</v>
      </c>
      <c r="L41" s="476">
        <v>1</v>
      </c>
      <c r="M41" s="457"/>
      <c r="N41" s="457"/>
      <c r="O41" s="457"/>
      <c r="P41" s="457"/>
      <c r="Q41" s="457"/>
      <c r="R41" s="769"/>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row>
    <row r="42" spans="1:52">
      <c r="A42" s="778"/>
      <c r="B42" s="456"/>
      <c r="C42" s="752"/>
      <c r="D42" s="456"/>
      <c r="E42" s="456"/>
      <c r="F42" s="456"/>
      <c r="G42" s="456"/>
      <c r="H42" s="456"/>
      <c r="I42" s="780"/>
      <c r="J42" s="770"/>
      <c r="K42" s="748"/>
      <c r="L42" s="457"/>
      <c r="M42" s="457"/>
      <c r="N42" s="457"/>
      <c r="O42" s="457"/>
      <c r="P42" s="457"/>
      <c r="Q42" s="457"/>
      <c r="R42" s="769"/>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455"/>
      <c r="AS42" s="455"/>
      <c r="AT42" s="455"/>
      <c r="AU42" s="455"/>
      <c r="AV42" s="455"/>
      <c r="AW42" s="455"/>
      <c r="AX42" s="455"/>
      <c r="AY42" s="455"/>
      <c r="AZ42" s="455"/>
    </row>
    <row r="43" spans="1:52" ht="15.6" thickBot="1">
      <c r="A43" s="778"/>
      <c r="B43" s="456"/>
      <c r="C43" s="752"/>
      <c r="D43" s="456"/>
      <c r="E43" s="456"/>
      <c r="F43" s="456"/>
      <c r="G43" s="456"/>
      <c r="H43" s="456"/>
      <c r="I43" s="780"/>
      <c r="J43" s="770"/>
      <c r="K43" s="748"/>
      <c r="L43" s="457"/>
      <c r="M43" s="457"/>
      <c r="N43" s="457"/>
      <c r="O43" s="457"/>
      <c r="P43" s="457"/>
      <c r="Q43" s="457"/>
      <c r="R43" s="769"/>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55"/>
      <c r="AS43" s="455"/>
      <c r="AT43" s="455"/>
      <c r="AU43" s="455"/>
      <c r="AV43" s="455"/>
      <c r="AW43" s="455"/>
      <c r="AX43" s="455"/>
      <c r="AY43" s="455"/>
      <c r="AZ43" s="455"/>
    </row>
    <row r="44" spans="1:52" ht="19.8" thickBot="1">
      <c r="A44" s="778"/>
      <c r="B44" s="753" t="s">
        <v>1231</v>
      </c>
      <c r="C44" s="752"/>
      <c r="D44" s="459">
        <f>AVERAGE(D18:D41)</f>
        <v>0.95729166666666676</v>
      </c>
      <c r="E44" s="456"/>
      <c r="F44" s="456"/>
      <c r="G44" s="456"/>
      <c r="H44" s="459">
        <f>AVERAGE(H18:H29)</f>
        <v>0.99583333333333324</v>
      </c>
      <c r="I44" s="780"/>
      <c r="J44" s="770"/>
      <c r="K44" s="748"/>
      <c r="L44" s="460">
        <f>AVERAGE(L18:L41)</f>
        <v>0.97499999999999998</v>
      </c>
      <c r="M44" s="457"/>
      <c r="N44" s="457"/>
      <c r="O44" s="457"/>
      <c r="P44" s="460">
        <f>AVERAGE(P18:P29)</f>
        <v>0.91249999999999998</v>
      </c>
      <c r="Q44" s="457"/>
      <c r="R44" s="769"/>
      <c r="S44" s="455"/>
      <c r="T44" s="455"/>
      <c r="U44" s="455"/>
      <c r="V44" s="455"/>
      <c r="W44" s="455"/>
      <c r="X44" s="455"/>
      <c r="Y44" s="455"/>
      <c r="Z44" s="455"/>
      <c r="AA44" s="455"/>
      <c r="AB44" s="455"/>
      <c r="AC44" s="455"/>
      <c r="AD44" s="455"/>
      <c r="AE44" s="455"/>
      <c r="AF44" s="455"/>
      <c r="AG44" s="455"/>
      <c r="AH44" s="455"/>
      <c r="AI44" s="455"/>
      <c r="AJ44" s="455"/>
      <c r="AK44" s="455"/>
      <c r="AL44" s="455"/>
      <c r="AM44" s="455"/>
      <c r="AN44" s="455"/>
      <c r="AO44" s="455"/>
      <c r="AP44" s="455"/>
      <c r="AQ44" s="455"/>
      <c r="AR44" s="455"/>
      <c r="AS44" s="455"/>
      <c r="AT44" s="455"/>
      <c r="AU44" s="455"/>
      <c r="AV44" s="455"/>
      <c r="AW44" s="455"/>
      <c r="AX44" s="455"/>
      <c r="AY44" s="455"/>
      <c r="AZ44" s="455"/>
    </row>
    <row r="45" spans="1:52">
      <c r="A45" s="778"/>
      <c r="B45" s="456"/>
      <c r="C45" s="456"/>
      <c r="D45" s="456"/>
      <c r="E45" s="456"/>
      <c r="F45" s="456"/>
      <c r="G45" s="456"/>
      <c r="H45" s="456"/>
      <c r="I45" s="780"/>
      <c r="J45" s="770"/>
      <c r="K45" s="457"/>
      <c r="L45" s="457"/>
      <c r="M45" s="457"/>
      <c r="N45" s="457"/>
      <c r="O45" s="457"/>
      <c r="P45" s="457"/>
      <c r="Q45" s="457"/>
      <c r="R45" s="769"/>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455"/>
      <c r="AS45" s="455"/>
      <c r="AT45" s="455"/>
      <c r="AU45" s="455"/>
      <c r="AV45" s="455"/>
      <c r="AW45" s="455"/>
      <c r="AX45" s="455"/>
      <c r="AY45" s="455"/>
      <c r="AZ45" s="455"/>
    </row>
    <row r="46" spans="1:52">
      <c r="A46" s="778"/>
      <c r="B46" s="456"/>
      <c r="C46" s="456"/>
      <c r="D46" s="456"/>
      <c r="E46" s="456"/>
      <c r="F46" s="456"/>
      <c r="G46" s="456"/>
      <c r="H46" s="456"/>
      <c r="I46" s="780"/>
      <c r="J46" s="770"/>
      <c r="K46" s="457"/>
      <c r="L46" s="457"/>
      <c r="M46" s="457"/>
      <c r="N46" s="457"/>
      <c r="O46" s="457"/>
      <c r="P46" s="457"/>
      <c r="Q46" s="457"/>
      <c r="R46" s="769"/>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55"/>
      <c r="AS46" s="455"/>
      <c r="AT46" s="455"/>
      <c r="AU46" s="455"/>
      <c r="AV46" s="455"/>
      <c r="AW46" s="455"/>
      <c r="AX46" s="455"/>
      <c r="AY46" s="455"/>
      <c r="AZ46" s="455"/>
    </row>
    <row r="47" spans="1:52" ht="15.6" thickBot="1">
      <c r="A47" s="782"/>
      <c r="B47" s="783"/>
      <c r="C47" s="783"/>
      <c r="D47" s="783"/>
      <c r="E47" s="783"/>
      <c r="F47" s="783"/>
      <c r="G47" s="783"/>
      <c r="H47" s="783"/>
      <c r="I47" s="784"/>
      <c r="J47" s="772"/>
      <c r="K47" s="773"/>
      <c r="L47" s="773"/>
      <c r="M47" s="773"/>
      <c r="N47" s="773"/>
      <c r="O47" s="773"/>
      <c r="P47" s="773"/>
      <c r="Q47" s="773"/>
      <c r="R47" s="774"/>
      <c r="S47" s="455"/>
      <c r="T47" s="455"/>
      <c r="U47" s="455"/>
      <c r="V47" s="455"/>
      <c r="W47" s="455"/>
      <c r="X47" s="455"/>
      <c r="Y47" s="455"/>
      <c r="Z47" s="455"/>
      <c r="AA47" s="455"/>
      <c r="AB47" s="455"/>
      <c r="AC47" s="455"/>
      <c r="AD47" s="455"/>
      <c r="AE47" s="455"/>
      <c r="AF47" s="455"/>
      <c r="AG47" s="455"/>
      <c r="AH47" s="455"/>
      <c r="AI47" s="455"/>
      <c r="AJ47" s="455"/>
      <c r="AK47" s="455"/>
      <c r="AL47" s="455"/>
      <c r="AM47" s="455"/>
      <c r="AN47" s="455"/>
      <c r="AO47" s="455"/>
      <c r="AP47" s="455"/>
      <c r="AQ47" s="455"/>
      <c r="AR47" s="455"/>
      <c r="AS47" s="455"/>
      <c r="AT47" s="455"/>
      <c r="AU47" s="455"/>
      <c r="AV47" s="455"/>
      <c r="AW47" s="455"/>
      <c r="AX47" s="455"/>
      <c r="AY47" s="455"/>
      <c r="AZ47" s="455"/>
    </row>
    <row r="48" spans="1:52" ht="15.6" thickTop="1">
      <c r="A48" s="456"/>
      <c r="B48" s="456"/>
      <c r="C48" s="456"/>
      <c r="D48" s="456"/>
      <c r="E48" s="456"/>
      <c r="F48" s="456"/>
      <c r="G48" s="456"/>
      <c r="H48" s="456"/>
      <c r="I48" s="456"/>
      <c r="J48" s="457"/>
      <c r="K48" s="457"/>
      <c r="L48" s="457"/>
      <c r="M48" s="457"/>
      <c r="N48" s="457"/>
      <c r="O48" s="457"/>
      <c r="P48" s="457"/>
      <c r="Q48" s="457"/>
      <c r="R48" s="457"/>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455"/>
      <c r="AS48" s="455"/>
      <c r="AT48" s="455"/>
      <c r="AU48" s="455"/>
      <c r="AV48" s="455"/>
      <c r="AW48" s="455"/>
      <c r="AX48" s="455"/>
      <c r="AY48" s="455"/>
      <c r="AZ48" s="455"/>
    </row>
    <row r="49" spans="1:52">
      <c r="A49" s="456"/>
      <c r="B49" s="456"/>
      <c r="C49" s="456"/>
      <c r="D49" s="456"/>
      <c r="E49" s="456"/>
      <c r="F49" s="456"/>
      <c r="G49" s="456"/>
      <c r="H49" s="456"/>
      <c r="I49" s="456"/>
      <c r="J49" s="457"/>
      <c r="K49" s="457"/>
      <c r="L49" s="457"/>
      <c r="M49" s="457"/>
      <c r="N49" s="457"/>
      <c r="O49" s="457"/>
      <c r="P49" s="457"/>
      <c r="Q49" s="457"/>
      <c r="R49" s="457"/>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55"/>
      <c r="AS49" s="455"/>
      <c r="AT49" s="455"/>
      <c r="AU49" s="455"/>
      <c r="AV49" s="455"/>
      <c r="AW49" s="455"/>
      <c r="AX49" s="455"/>
      <c r="AY49" s="455"/>
      <c r="AZ49" s="455"/>
    </row>
    <row r="50" spans="1:52">
      <c r="A50" s="456"/>
      <c r="B50" s="456"/>
      <c r="C50" s="456"/>
      <c r="D50" s="456"/>
      <c r="E50" s="456"/>
      <c r="F50" s="456"/>
      <c r="G50" s="456"/>
      <c r="H50" s="456"/>
      <c r="I50" s="456"/>
      <c r="J50" s="457"/>
      <c r="K50" s="457"/>
      <c r="L50" s="457"/>
      <c r="M50" s="457"/>
      <c r="N50" s="457"/>
      <c r="O50" s="457"/>
      <c r="P50" s="457"/>
      <c r="Q50" s="457"/>
      <c r="R50" s="457"/>
      <c r="S50" s="455"/>
      <c r="T50" s="455"/>
      <c r="U50" s="455"/>
      <c r="V50" s="455"/>
      <c r="W50" s="455"/>
      <c r="X50" s="455"/>
      <c r="Y50" s="455"/>
      <c r="Z50" s="455"/>
      <c r="AA50" s="455"/>
      <c r="AB50" s="455"/>
      <c r="AC50" s="455"/>
      <c r="AD50" s="455"/>
      <c r="AE50" s="455"/>
      <c r="AF50" s="455"/>
      <c r="AG50" s="455"/>
      <c r="AH50" s="455"/>
      <c r="AI50" s="455"/>
      <c r="AJ50" s="455"/>
      <c r="AK50" s="455"/>
      <c r="AL50" s="455"/>
      <c r="AM50" s="455"/>
      <c r="AN50" s="455"/>
      <c r="AO50" s="455"/>
      <c r="AP50" s="455"/>
      <c r="AQ50" s="455"/>
      <c r="AR50" s="455"/>
      <c r="AS50" s="455"/>
      <c r="AT50" s="455"/>
      <c r="AU50" s="455"/>
      <c r="AV50" s="455"/>
      <c r="AW50" s="455"/>
      <c r="AX50" s="455"/>
      <c r="AY50" s="455"/>
      <c r="AZ50" s="455"/>
    </row>
    <row r="51" spans="1:52">
      <c r="A51" s="456"/>
      <c r="B51" s="456"/>
      <c r="C51" s="456"/>
      <c r="D51" s="456"/>
      <c r="E51" s="456"/>
      <c r="F51" s="456"/>
      <c r="G51" s="456"/>
      <c r="H51" s="456"/>
      <c r="I51" s="456"/>
      <c r="J51" s="457"/>
      <c r="K51" s="457"/>
      <c r="L51" s="457"/>
      <c r="M51" s="457"/>
      <c r="N51" s="457"/>
      <c r="O51" s="457"/>
      <c r="P51" s="457"/>
      <c r="Q51" s="457"/>
      <c r="R51" s="457"/>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455"/>
      <c r="AS51" s="455"/>
      <c r="AT51" s="455"/>
      <c r="AU51" s="455"/>
      <c r="AV51" s="455"/>
      <c r="AW51" s="455"/>
      <c r="AX51" s="455"/>
      <c r="AY51" s="455"/>
      <c r="AZ51" s="455"/>
    </row>
    <row r="52" spans="1:52">
      <c r="A52" s="456"/>
      <c r="B52" s="456"/>
      <c r="C52" s="456"/>
      <c r="D52" s="456"/>
      <c r="E52" s="456"/>
      <c r="F52" s="456"/>
      <c r="G52" s="456"/>
      <c r="H52" s="456"/>
      <c r="I52" s="456"/>
      <c r="J52" s="457"/>
      <c r="K52" s="457"/>
      <c r="L52" s="457"/>
      <c r="M52" s="457"/>
      <c r="N52" s="457"/>
      <c r="O52" s="457"/>
      <c r="P52" s="457"/>
      <c r="Q52" s="457"/>
      <c r="R52" s="457"/>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55"/>
      <c r="AS52" s="455"/>
      <c r="AT52" s="455"/>
      <c r="AU52" s="455"/>
      <c r="AV52" s="455"/>
      <c r="AW52" s="455"/>
      <c r="AX52" s="455"/>
      <c r="AY52" s="455"/>
      <c r="AZ52" s="455"/>
    </row>
    <row r="53" spans="1:52">
      <c r="A53" s="456"/>
      <c r="B53" s="456"/>
      <c r="C53" s="456"/>
      <c r="D53" s="456"/>
      <c r="E53" s="456"/>
      <c r="F53" s="456"/>
      <c r="G53" s="456"/>
      <c r="H53" s="456"/>
      <c r="I53" s="456"/>
      <c r="J53" s="457"/>
      <c r="K53" s="457"/>
      <c r="L53" s="457"/>
      <c r="M53" s="457"/>
      <c r="N53" s="457"/>
      <c r="O53" s="457"/>
      <c r="P53" s="457"/>
      <c r="Q53" s="457"/>
      <c r="R53" s="457"/>
      <c r="S53" s="455"/>
      <c r="T53" s="455"/>
      <c r="U53" s="455"/>
      <c r="V53" s="455"/>
      <c r="W53" s="455"/>
      <c r="X53" s="455"/>
      <c r="Y53" s="455"/>
      <c r="Z53" s="455"/>
      <c r="AA53" s="455"/>
      <c r="AB53" s="455"/>
      <c r="AC53" s="455"/>
      <c r="AD53" s="455"/>
      <c r="AE53" s="455"/>
      <c r="AF53" s="455"/>
      <c r="AG53" s="455"/>
      <c r="AH53" s="455"/>
      <c r="AI53" s="455"/>
      <c r="AJ53" s="455"/>
      <c r="AK53" s="455"/>
      <c r="AL53" s="455"/>
      <c r="AM53" s="455"/>
      <c r="AN53" s="455"/>
      <c r="AO53" s="455"/>
      <c r="AP53" s="455"/>
      <c r="AQ53" s="455"/>
      <c r="AR53" s="455"/>
      <c r="AS53" s="455"/>
      <c r="AT53" s="455"/>
      <c r="AU53" s="455"/>
      <c r="AV53" s="455"/>
      <c r="AW53" s="455"/>
      <c r="AX53" s="455"/>
      <c r="AY53" s="455"/>
      <c r="AZ53" s="455"/>
    </row>
    <row r="54" spans="1:52">
      <c r="A54" s="456"/>
      <c r="B54" s="456"/>
      <c r="C54" s="456"/>
      <c r="D54" s="456"/>
      <c r="E54" s="456"/>
      <c r="F54" s="456"/>
      <c r="G54" s="456"/>
      <c r="H54" s="456"/>
      <c r="I54" s="456"/>
      <c r="J54" s="457"/>
      <c r="K54" s="457"/>
      <c r="L54" s="457"/>
      <c r="M54" s="457"/>
      <c r="N54" s="457"/>
      <c r="O54" s="457"/>
      <c r="P54" s="457"/>
      <c r="Q54" s="457"/>
      <c r="R54" s="457"/>
      <c r="S54" s="455"/>
      <c r="T54" s="455"/>
      <c r="U54" s="455"/>
      <c r="V54" s="455"/>
      <c r="W54" s="455"/>
      <c r="X54" s="455"/>
      <c r="Y54" s="455"/>
      <c r="Z54" s="455"/>
      <c r="AA54" s="455"/>
      <c r="AB54" s="455"/>
      <c r="AC54" s="455"/>
      <c r="AD54" s="455"/>
      <c r="AE54" s="455"/>
      <c r="AF54" s="455"/>
      <c r="AG54" s="455"/>
      <c r="AH54" s="455"/>
      <c r="AI54" s="455"/>
      <c r="AJ54" s="455"/>
      <c r="AK54" s="455"/>
      <c r="AL54" s="455"/>
      <c r="AM54" s="455"/>
      <c r="AN54" s="455"/>
      <c r="AO54" s="455"/>
      <c r="AP54" s="455"/>
      <c r="AQ54" s="455"/>
      <c r="AR54" s="455"/>
      <c r="AS54" s="455"/>
      <c r="AT54" s="455"/>
      <c r="AU54" s="455"/>
      <c r="AV54" s="455"/>
      <c r="AW54" s="455"/>
      <c r="AX54" s="455"/>
      <c r="AY54" s="455"/>
      <c r="AZ54" s="455"/>
    </row>
    <row r="55" spans="1:52">
      <c r="A55" s="456"/>
      <c r="B55" s="456"/>
      <c r="C55" s="456"/>
      <c r="D55" s="456"/>
      <c r="E55" s="456"/>
      <c r="F55" s="456"/>
      <c r="G55" s="456"/>
      <c r="H55" s="456"/>
      <c r="I55" s="456"/>
      <c r="J55" s="457"/>
      <c r="K55" s="457"/>
      <c r="L55" s="457"/>
      <c r="M55" s="457"/>
      <c r="N55" s="457"/>
      <c r="O55" s="457"/>
      <c r="P55" s="457"/>
      <c r="Q55" s="457"/>
      <c r="R55" s="457"/>
      <c r="S55" s="455"/>
      <c r="T55" s="455"/>
      <c r="U55" s="455"/>
      <c r="V55" s="455"/>
      <c r="W55" s="455"/>
      <c r="X55" s="455"/>
      <c r="Y55" s="455"/>
      <c r="Z55" s="455"/>
      <c r="AA55" s="455"/>
      <c r="AB55" s="455"/>
      <c r="AC55" s="455"/>
      <c r="AD55" s="455"/>
      <c r="AE55" s="455"/>
      <c r="AF55" s="455"/>
      <c r="AG55" s="455"/>
      <c r="AH55" s="455"/>
      <c r="AI55" s="455"/>
      <c r="AJ55" s="455"/>
      <c r="AK55" s="455"/>
      <c r="AL55" s="455"/>
      <c r="AM55" s="455"/>
      <c r="AN55" s="455"/>
      <c r="AO55" s="455"/>
      <c r="AP55" s="455"/>
      <c r="AQ55" s="455"/>
      <c r="AR55" s="455"/>
      <c r="AS55" s="455"/>
      <c r="AT55" s="455"/>
      <c r="AU55" s="455"/>
      <c r="AV55" s="455"/>
      <c r="AW55" s="455"/>
      <c r="AX55" s="455"/>
      <c r="AY55" s="455"/>
      <c r="AZ55" s="455"/>
    </row>
    <row r="56" spans="1:52">
      <c r="A56" s="456"/>
      <c r="B56" s="456"/>
      <c r="C56" s="456"/>
      <c r="D56" s="456"/>
      <c r="E56" s="456"/>
      <c r="F56" s="456"/>
      <c r="G56" s="456"/>
      <c r="H56" s="456"/>
      <c r="I56" s="456"/>
      <c r="J56" s="457"/>
      <c r="K56" s="457"/>
      <c r="L56" s="457"/>
      <c r="M56" s="457"/>
      <c r="N56" s="457"/>
      <c r="O56" s="457"/>
      <c r="P56" s="457"/>
      <c r="Q56" s="457"/>
      <c r="R56" s="457"/>
      <c r="S56" s="455"/>
      <c r="T56" s="455"/>
      <c r="U56" s="455"/>
      <c r="V56" s="455"/>
      <c r="W56" s="455"/>
      <c r="X56" s="455"/>
      <c r="Y56" s="455"/>
      <c r="Z56" s="455"/>
      <c r="AA56" s="455"/>
      <c r="AB56" s="455"/>
      <c r="AC56" s="455"/>
      <c r="AD56" s="455"/>
      <c r="AE56" s="455"/>
      <c r="AF56" s="455"/>
      <c r="AG56" s="455"/>
      <c r="AH56" s="455"/>
      <c r="AI56" s="455"/>
      <c r="AJ56" s="455"/>
      <c r="AK56" s="455"/>
      <c r="AL56" s="455"/>
      <c r="AM56" s="455"/>
      <c r="AN56" s="455"/>
      <c r="AO56" s="455"/>
      <c r="AP56" s="455"/>
      <c r="AQ56" s="455"/>
      <c r="AR56" s="455"/>
      <c r="AS56" s="455"/>
      <c r="AT56" s="455"/>
      <c r="AU56" s="455"/>
      <c r="AV56" s="455"/>
      <c r="AW56" s="455"/>
      <c r="AX56" s="455"/>
      <c r="AY56" s="455"/>
      <c r="AZ56" s="455"/>
    </row>
    <row r="57" spans="1:52">
      <c r="A57" s="456"/>
      <c r="B57" s="456"/>
      <c r="C57" s="456"/>
      <c r="D57" s="456"/>
      <c r="E57" s="456"/>
      <c r="F57" s="456"/>
      <c r="G57" s="456"/>
      <c r="H57" s="456"/>
      <c r="I57" s="456"/>
      <c r="J57" s="457"/>
      <c r="K57" s="457"/>
      <c r="L57" s="457"/>
      <c r="M57" s="457"/>
      <c r="N57" s="457"/>
      <c r="O57" s="457"/>
      <c r="P57" s="457"/>
      <c r="Q57" s="457"/>
      <c r="R57" s="457"/>
      <c r="S57" s="455"/>
      <c r="T57" s="455"/>
      <c r="U57" s="455"/>
      <c r="V57" s="455"/>
      <c r="W57" s="455"/>
      <c r="X57" s="455"/>
      <c r="Y57" s="455"/>
      <c r="Z57" s="455"/>
      <c r="AA57" s="455"/>
      <c r="AB57" s="455"/>
      <c r="AC57" s="455"/>
      <c r="AD57" s="455"/>
      <c r="AE57" s="455"/>
      <c r="AF57" s="455"/>
      <c r="AG57" s="455"/>
      <c r="AH57" s="455"/>
      <c r="AI57" s="455"/>
      <c r="AJ57" s="455"/>
      <c r="AK57" s="455"/>
      <c r="AL57" s="455"/>
      <c r="AM57" s="455"/>
      <c r="AN57" s="455"/>
      <c r="AO57" s="455"/>
      <c r="AP57" s="455"/>
      <c r="AQ57" s="455"/>
      <c r="AR57" s="455"/>
      <c r="AS57" s="455"/>
      <c r="AT57" s="455"/>
      <c r="AU57" s="455"/>
      <c r="AV57" s="455"/>
      <c r="AW57" s="455"/>
      <c r="AX57" s="455"/>
      <c r="AY57" s="455"/>
      <c r="AZ57" s="455"/>
    </row>
    <row r="58" spans="1:52">
      <c r="A58" s="456"/>
      <c r="B58" s="456"/>
      <c r="C58" s="456"/>
      <c r="D58" s="456"/>
      <c r="E58" s="456"/>
      <c r="F58" s="456"/>
      <c r="G58" s="456"/>
      <c r="H58" s="456"/>
      <c r="I58" s="456"/>
      <c r="J58" s="457"/>
      <c r="K58" s="457"/>
      <c r="L58" s="457"/>
      <c r="M58" s="457"/>
      <c r="N58" s="457"/>
      <c r="O58" s="457"/>
      <c r="P58" s="457"/>
      <c r="Q58" s="457"/>
      <c r="R58" s="457"/>
      <c r="S58" s="455"/>
      <c r="T58" s="455"/>
      <c r="U58" s="455"/>
      <c r="V58" s="455"/>
      <c r="W58" s="455"/>
      <c r="X58" s="455"/>
      <c r="Y58" s="455"/>
      <c r="Z58" s="455"/>
      <c r="AA58" s="455"/>
      <c r="AB58" s="455"/>
      <c r="AC58" s="455"/>
      <c r="AD58" s="455"/>
      <c r="AE58" s="455"/>
      <c r="AF58" s="455"/>
      <c r="AG58" s="455"/>
      <c r="AH58" s="455"/>
      <c r="AI58" s="455"/>
      <c r="AJ58" s="455"/>
      <c r="AK58" s="455"/>
      <c r="AL58" s="455"/>
      <c r="AM58" s="455"/>
      <c r="AN58" s="455"/>
      <c r="AO58" s="455"/>
      <c r="AP58" s="455"/>
      <c r="AQ58" s="455"/>
      <c r="AR58" s="455"/>
      <c r="AS58" s="455"/>
      <c r="AT58" s="455"/>
      <c r="AU58" s="455"/>
      <c r="AV58" s="455"/>
      <c r="AW58" s="455"/>
      <c r="AX58" s="455"/>
      <c r="AY58" s="455"/>
      <c r="AZ58" s="455"/>
    </row>
    <row r="59" spans="1:52">
      <c r="A59" s="456"/>
      <c r="B59" s="456"/>
      <c r="C59" s="456"/>
      <c r="D59" s="456"/>
      <c r="E59" s="456"/>
      <c r="F59" s="456"/>
      <c r="G59" s="456"/>
      <c r="H59" s="456"/>
      <c r="I59" s="456"/>
      <c r="J59" s="457"/>
      <c r="K59" s="457"/>
      <c r="L59" s="457"/>
      <c r="M59" s="457"/>
      <c r="N59" s="457"/>
      <c r="O59" s="457"/>
      <c r="P59" s="457"/>
      <c r="Q59" s="457"/>
      <c r="R59" s="457"/>
      <c r="S59" s="455"/>
      <c r="T59" s="455"/>
      <c r="U59" s="455"/>
      <c r="V59" s="455"/>
      <c r="W59" s="455"/>
      <c r="X59" s="455"/>
      <c r="Y59" s="455"/>
      <c r="Z59" s="455"/>
      <c r="AA59" s="455"/>
      <c r="AB59" s="455"/>
      <c r="AC59" s="455"/>
      <c r="AD59" s="455"/>
      <c r="AE59" s="455"/>
      <c r="AF59" s="455"/>
      <c r="AG59" s="455"/>
      <c r="AH59" s="455"/>
      <c r="AI59" s="455"/>
      <c r="AJ59" s="455"/>
      <c r="AK59" s="455"/>
      <c r="AL59" s="455"/>
      <c r="AM59" s="455"/>
      <c r="AN59" s="455"/>
      <c r="AO59" s="455"/>
      <c r="AP59" s="455"/>
      <c r="AQ59" s="455"/>
      <c r="AR59" s="455"/>
      <c r="AS59" s="455"/>
      <c r="AT59" s="455"/>
      <c r="AU59" s="455"/>
      <c r="AV59" s="455"/>
      <c r="AW59" s="455"/>
      <c r="AX59" s="455"/>
      <c r="AY59" s="455"/>
      <c r="AZ59" s="455"/>
    </row>
    <row r="60" spans="1:52">
      <c r="A60" s="456"/>
      <c r="B60" s="456"/>
      <c r="C60" s="456"/>
      <c r="D60" s="456"/>
      <c r="E60" s="456"/>
      <c r="F60" s="456"/>
      <c r="G60" s="456"/>
      <c r="H60" s="456"/>
      <c r="I60" s="456"/>
      <c r="J60" s="457"/>
      <c r="K60" s="457"/>
      <c r="L60" s="457"/>
      <c r="M60" s="457"/>
      <c r="N60" s="457"/>
      <c r="O60" s="457"/>
      <c r="P60" s="457"/>
      <c r="Q60" s="457"/>
      <c r="R60" s="457"/>
      <c r="S60" s="455"/>
      <c r="T60" s="455"/>
      <c r="U60" s="455"/>
      <c r="V60" s="455"/>
      <c r="W60" s="455"/>
      <c r="X60" s="455"/>
      <c r="Y60" s="455"/>
      <c r="Z60" s="455"/>
      <c r="AA60" s="455"/>
      <c r="AB60" s="455"/>
      <c r="AC60" s="455"/>
      <c r="AD60" s="455"/>
      <c r="AE60" s="455"/>
      <c r="AF60" s="455"/>
      <c r="AG60" s="455"/>
      <c r="AH60" s="455"/>
      <c r="AI60" s="455"/>
      <c r="AJ60" s="455"/>
      <c r="AK60" s="455"/>
      <c r="AL60" s="455"/>
      <c r="AM60" s="455"/>
      <c r="AN60" s="455"/>
      <c r="AO60" s="455"/>
      <c r="AP60" s="455"/>
      <c r="AQ60" s="455"/>
      <c r="AR60" s="455"/>
      <c r="AS60" s="455"/>
      <c r="AT60" s="455"/>
      <c r="AU60" s="455"/>
      <c r="AV60" s="455"/>
      <c r="AW60" s="455"/>
      <c r="AX60" s="455"/>
      <c r="AY60" s="455"/>
      <c r="AZ60" s="455"/>
    </row>
    <row r="61" spans="1:52">
      <c r="A61" s="456"/>
      <c r="B61" s="456"/>
      <c r="C61" s="456"/>
      <c r="D61" s="456"/>
      <c r="E61" s="456"/>
      <c r="F61" s="456"/>
      <c r="G61" s="456"/>
      <c r="H61" s="456"/>
      <c r="I61" s="456"/>
      <c r="J61" s="457"/>
      <c r="K61" s="457"/>
      <c r="L61" s="457"/>
      <c r="M61" s="457"/>
      <c r="N61" s="457"/>
      <c r="O61" s="457"/>
      <c r="P61" s="457"/>
      <c r="Q61" s="457"/>
      <c r="R61" s="457"/>
      <c r="S61" s="455"/>
      <c r="T61" s="455"/>
      <c r="U61" s="455"/>
      <c r="V61" s="455"/>
      <c r="W61" s="455"/>
      <c r="X61" s="455"/>
      <c r="Y61" s="455"/>
      <c r="Z61" s="455"/>
      <c r="AA61" s="455"/>
      <c r="AB61" s="455"/>
      <c r="AC61" s="455"/>
      <c r="AD61" s="455"/>
      <c r="AE61" s="455"/>
      <c r="AF61" s="455"/>
      <c r="AG61" s="455"/>
      <c r="AH61" s="455"/>
      <c r="AI61" s="455"/>
      <c r="AJ61" s="455"/>
      <c r="AK61" s="455"/>
      <c r="AL61" s="455"/>
      <c r="AM61" s="455"/>
      <c r="AN61" s="455"/>
      <c r="AO61" s="455"/>
      <c r="AP61" s="455"/>
      <c r="AQ61" s="455"/>
      <c r="AR61" s="455"/>
      <c r="AS61" s="455"/>
      <c r="AT61" s="455"/>
      <c r="AU61" s="455"/>
      <c r="AV61" s="455"/>
      <c r="AW61" s="455"/>
      <c r="AX61" s="455"/>
      <c r="AY61" s="455"/>
      <c r="AZ61" s="455"/>
    </row>
    <row r="62" spans="1:52">
      <c r="A62" s="456"/>
      <c r="B62" s="456"/>
      <c r="C62" s="456"/>
      <c r="D62" s="456"/>
      <c r="E62" s="456"/>
      <c r="F62" s="456"/>
      <c r="G62" s="456"/>
      <c r="H62" s="456"/>
      <c r="I62" s="456"/>
      <c r="J62" s="457"/>
      <c r="K62" s="457"/>
      <c r="L62" s="457"/>
      <c r="M62" s="457"/>
      <c r="N62" s="457"/>
      <c r="O62" s="457"/>
      <c r="P62" s="457"/>
      <c r="Q62" s="457"/>
      <c r="R62" s="457"/>
      <c r="S62" s="455"/>
      <c r="T62" s="455"/>
      <c r="U62" s="455"/>
      <c r="V62" s="455"/>
      <c r="W62" s="455"/>
      <c r="X62" s="455"/>
      <c r="Y62" s="455"/>
      <c r="Z62" s="455"/>
      <c r="AA62" s="455"/>
      <c r="AB62" s="455"/>
      <c r="AC62" s="455"/>
      <c r="AD62" s="455"/>
      <c r="AE62" s="455"/>
      <c r="AF62" s="455"/>
      <c r="AG62" s="455"/>
      <c r="AH62" s="455"/>
      <c r="AI62" s="455"/>
      <c r="AJ62" s="455"/>
      <c r="AK62" s="455"/>
      <c r="AL62" s="455"/>
      <c r="AM62" s="455"/>
      <c r="AN62" s="455"/>
      <c r="AO62" s="455"/>
      <c r="AP62" s="455"/>
      <c r="AQ62" s="455"/>
      <c r="AR62" s="455"/>
      <c r="AS62" s="455"/>
      <c r="AT62" s="455"/>
      <c r="AU62" s="455"/>
      <c r="AV62" s="455"/>
      <c r="AW62" s="455"/>
      <c r="AX62" s="455"/>
      <c r="AY62" s="455"/>
      <c r="AZ62" s="455"/>
    </row>
    <row r="63" spans="1:52">
      <c r="A63" s="456"/>
      <c r="B63" s="456"/>
      <c r="C63" s="456"/>
      <c r="D63" s="456"/>
      <c r="E63" s="456"/>
      <c r="F63" s="456"/>
      <c r="G63" s="456"/>
      <c r="H63" s="456"/>
      <c r="I63" s="456"/>
      <c r="J63" s="457"/>
      <c r="K63" s="457"/>
      <c r="L63" s="457"/>
      <c r="M63" s="457"/>
      <c r="N63" s="457"/>
      <c r="O63" s="457"/>
      <c r="P63" s="457"/>
      <c r="Q63" s="457"/>
      <c r="R63" s="457"/>
      <c r="S63" s="455"/>
      <c r="T63" s="455"/>
      <c r="U63" s="455"/>
      <c r="V63" s="455"/>
      <c r="W63" s="455"/>
      <c r="X63" s="455"/>
      <c r="Y63" s="455"/>
      <c r="Z63" s="455"/>
      <c r="AA63" s="455"/>
      <c r="AB63" s="455"/>
      <c r="AC63" s="455"/>
      <c r="AD63" s="455"/>
      <c r="AE63" s="455"/>
      <c r="AF63" s="455"/>
      <c r="AG63" s="455"/>
      <c r="AH63" s="455"/>
      <c r="AI63" s="455"/>
      <c r="AJ63" s="455"/>
      <c r="AK63" s="455"/>
      <c r="AL63" s="455"/>
      <c r="AM63" s="455"/>
      <c r="AN63" s="455"/>
      <c r="AO63" s="455"/>
      <c r="AP63" s="455"/>
      <c r="AQ63" s="455"/>
      <c r="AR63" s="455"/>
      <c r="AS63" s="455"/>
      <c r="AT63" s="455"/>
      <c r="AU63" s="455"/>
      <c r="AV63" s="455"/>
      <c r="AW63" s="455"/>
      <c r="AX63" s="455"/>
      <c r="AY63" s="455"/>
      <c r="AZ63" s="455"/>
    </row>
    <row r="64" spans="1:52">
      <c r="A64" s="456"/>
      <c r="B64" s="456"/>
      <c r="C64" s="456"/>
      <c r="D64" s="456"/>
      <c r="E64" s="456"/>
      <c r="F64" s="456"/>
      <c r="G64" s="456"/>
      <c r="H64" s="456"/>
      <c r="I64" s="456"/>
      <c r="J64" s="457"/>
      <c r="K64" s="457"/>
      <c r="L64" s="457"/>
      <c r="M64" s="457"/>
      <c r="N64" s="457"/>
      <c r="O64" s="457"/>
      <c r="P64" s="457"/>
      <c r="Q64" s="457"/>
      <c r="R64" s="457"/>
      <c r="S64" s="455"/>
      <c r="T64" s="455"/>
      <c r="U64" s="455"/>
      <c r="V64" s="455"/>
      <c r="W64" s="455"/>
      <c r="X64" s="455"/>
      <c r="Y64" s="455"/>
      <c r="Z64" s="455"/>
      <c r="AA64" s="455"/>
      <c r="AB64" s="455"/>
      <c r="AC64" s="455"/>
      <c r="AD64" s="455"/>
      <c r="AE64" s="455"/>
      <c r="AF64" s="455"/>
      <c r="AG64" s="455"/>
      <c r="AH64" s="455"/>
      <c r="AI64" s="455"/>
      <c r="AJ64" s="455"/>
      <c r="AK64" s="455"/>
      <c r="AL64" s="455"/>
      <c r="AM64" s="455"/>
      <c r="AN64" s="455"/>
      <c r="AO64" s="455"/>
      <c r="AP64" s="455"/>
      <c r="AQ64" s="455"/>
      <c r="AR64" s="455"/>
      <c r="AS64" s="455"/>
      <c r="AT64" s="455"/>
      <c r="AU64" s="455"/>
      <c r="AV64" s="455"/>
      <c r="AW64" s="455"/>
      <c r="AX64" s="455"/>
      <c r="AY64" s="455"/>
      <c r="AZ64" s="455"/>
    </row>
    <row r="65" spans="1:52">
      <c r="A65" s="456"/>
      <c r="B65" s="456"/>
      <c r="C65" s="456"/>
      <c r="D65" s="456"/>
      <c r="E65" s="456"/>
      <c r="F65" s="456"/>
      <c r="G65" s="456"/>
      <c r="H65" s="456"/>
      <c r="I65" s="456"/>
      <c r="J65" s="457"/>
      <c r="K65" s="457"/>
      <c r="L65" s="457"/>
      <c r="M65" s="457"/>
      <c r="N65" s="457"/>
      <c r="O65" s="457"/>
      <c r="P65" s="457"/>
      <c r="Q65" s="457"/>
      <c r="R65" s="457"/>
      <c r="S65" s="455"/>
      <c r="T65" s="455"/>
      <c r="U65" s="455"/>
      <c r="V65" s="455"/>
      <c r="W65" s="455"/>
      <c r="X65" s="455"/>
      <c r="Y65" s="455"/>
      <c r="Z65" s="455"/>
      <c r="AA65" s="455"/>
      <c r="AB65" s="455"/>
      <c r="AC65" s="455"/>
      <c r="AD65" s="455"/>
      <c r="AE65" s="455"/>
      <c r="AF65" s="455"/>
      <c r="AG65" s="455"/>
      <c r="AH65" s="455"/>
      <c r="AI65" s="455"/>
      <c r="AJ65" s="455"/>
      <c r="AK65" s="455"/>
      <c r="AL65" s="455"/>
      <c r="AM65" s="455"/>
      <c r="AN65" s="455"/>
      <c r="AO65" s="455"/>
      <c r="AP65" s="455"/>
      <c r="AQ65" s="455"/>
      <c r="AR65" s="455"/>
      <c r="AS65" s="455"/>
      <c r="AT65" s="455"/>
      <c r="AU65" s="455"/>
      <c r="AV65" s="455"/>
      <c r="AW65" s="455"/>
      <c r="AX65" s="455"/>
      <c r="AY65" s="455"/>
      <c r="AZ65" s="455"/>
    </row>
    <row r="66" spans="1:52">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c r="AA66" s="455"/>
      <c r="AB66" s="455"/>
      <c r="AC66" s="455"/>
      <c r="AD66" s="455"/>
      <c r="AE66" s="455"/>
      <c r="AF66" s="455"/>
      <c r="AG66" s="455"/>
      <c r="AH66" s="455"/>
      <c r="AI66" s="455"/>
      <c r="AJ66" s="455"/>
      <c r="AK66" s="455"/>
      <c r="AL66" s="455"/>
      <c r="AM66" s="455"/>
      <c r="AN66" s="455"/>
      <c r="AO66" s="455"/>
      <c r="AP66" s="455"/>
      <c r="AQ66" s="455"/>
      <c r="AR66" s="455"/>
      <c r="AS66" s="455"/>
      <c r="AT66" s="455"/>
      <c r="AU66" s="455"/>
      <c r="AV66" s="455"/>
      <c r="AW66" s="455"/>
      <c r="AX66" s="455"/>
      <c r="AY66" s="455"/>
      <c r="AZ66" s="455"/>
    </row>
    <row r="67" spans="1:52">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5"/>
      <c r="AG67" s="455"/>
      <c r="AH67" s="455"/>
      <c r="AI67" s="455"/>
      <c r="AJ67" s="455"/>
      <c r="AK67" s="455"/>
      <c r="AL67" s="455"/>
      <c r="AM67" s="455"/>
      <c r="AN67" s="455"/>
      <c r="AO67" s="455"/>
      <c r="AP67" s="455"/>
      <c r="AQ67" s="455"/>
      <c r="AR67" s="455"/>
      <c r="AS67" s="455"/>
      <c r="AT67" s="455"/>
      <c r="AU67" s="455"/>
      <c r="AV67" s="455"/>
      <c r="AW67" s="455"/>
      <c r="AX67" s="455"/>
      <c r="AY67" s="455"/>
      <c r="AZ67" s="455"/>
    </row>
    <row r="68" spans="1:52">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c r="AA68" s="455"/>
      <c r="AB68" s="455"/>
      <c r="AC68" s="455"/>
      <c r="AD68" s="455"/>
      <c r="AE68" s="455"/>
      <c r="AF68" s="455"/>
      <c r="AG68" s="455"/>
      <c r="AH68" s="455"/>
      <c r="AI68" s="455"/>
      <c r="AJ68" s="455"/>
      <c r="AK68" s="455"/>
      <c r="AL68" s="455"/>
      <c r="AM68" s="455"/>
      <c r="AN68" s="455"/>
      <c r="AO68" s="455"/>
      <c r="AP68" s="455"/>
      <c r="AQ68" s="455"/>
      <c r="AR68" s="455"/>
      <c r="AS68" s="455"/>
      <c r="AT68" s="455"/>
      <c r="AU68" s="455"/>
      <c r="AV68" s="455"/>
      <c r="AW68" s="455"/>
      <c r="AX68" s="455"/>
      <c r="AY68" s="455"/>
      <c r="AZ68" s="455"/>
    </row>
    <row r="69" spans="1:52">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c r="AA69" s="455"/>
      <c r="AB69" s="455"/>
      <c r="AC69" s="455"/>
      <c r="AD69" s="455"/>
      <c r="AE69" s="455"/>
      <c r="AF69" s="455"/>
      <c r="AG69" s="455"/>
      <c r="AH69" s="455"/>
      <c r="AI69" s="455"/>
      <c r="AJ69" s="455"/>
      <c r="AK69" s="455"/>
      <c r="AL69" s="455"/>
      <c r="AM69" s="455"/>
      <c r="AN69" s="455"/>
      <c r="AO69" s="455"/>
      <c r="AP69" s="455"/>
      <c r="AQ69" s="455"/>
      <c r="AR69" s="455"/>
      <c r="AS69" s="455"/>
      <c r="AT69" s="455"/>
      <c r="AU69" s="455"/>
      <c r="AV69" s="455"/>
      <c r="AW69" s="455"/>
      <c r="AX69" s="455"/>
      <c r="AY69" s="455"/>
      <c r="AZ69" s="455"/>
    </row>
    <row r="70" spans="1:52">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c r="AA70" s="455"/>
      <c r="AB70" s="455"/>
      <c r="AC70" s="455"/>
      <c r="AD70" s="455"/>
      <c r="AE70" s="455"/>
      <c r="AF70" s="455"/>
      <c r="AG70" s="455"/>
      <c r="AH70" s="455"/>
      <c r="AI70" s="455"/>
      <c r="AJ70" s="455"/>
      <c r="AK70" s="455"/>
      <c r="AL70" s="455"/>
      <c r="AM70" s="455"/>
      <c r="AN70" s="455"/>
      <c r="AO70" s="455"/>
      <c r="AP70" s="455"/>
      <c r="AQ70" s="455"/>
      <c r="AR70" s="455"/>
      <c r="AS70" s="455"/>
      <c r="AT70" s="455"/>
      <c r="AU70" s="455"/>
      <c r="AV70" s="455"/>
      <c r="AW70" s="455"/>
      <c r="AX70" s="455"/>
      <c r="AY70" s="455"/>
      <c r="AZ70" s="455"/>
    </row>
    <row r="71" spans="1:52">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5"/>
      <c r="AG71" s="455"/>
      <c r="AH71" s="455"/>
      <c r="AI71" s="455"/>
      <c r="AJ71" s="455"/>
      <c r="AK71" s="455"/>
      <c r="AL71" s="455"/>
      <c r="AM71" s="455"/>
      <c r="AN71" s="455"/>
      <c r="AO71" s="455"/>
      <c r="AP71" s="455"/>
      <c r="AQ71" s="455"/>
      <c r="AR71" s="455"/>
      <c r="AS71" s="455"/>
      <c r="AT71" s="455"/>
      <c r="AU71" s="455"/>
      <c r="AV71" s="455"/>
      <c r="AW71" s="455"/>
      <c r="AX71" s="455"/>
      <c r="AY71" s="455"/>
      <c r="AZ71" s="455"/>
    </row>
    <row r="72" spans="1:52">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c r="AA72" s="455"/>
      <c r="AB72" s="455"/>
      <c r="AC72" s="455"/>
      <c r="AD72" s="455"/>
      <c r="AE72" s="455"/>
      <c r="AF72" s="455"/>
      <c r="AG72" s="455"/>
      <c r="AH72" s="455"/>
      <c r="AI72" s="455"/>
      <c r="AJ72" s="455"/>
      <c r="AK72" s="455"/>
      <c r="AL72" s="455"/>
      <c r="AM72" s="455"/>
      <c r="AN72" s="455"/>
      <c r="AO72" s="455"/>
      <c r="AP72" s="455"/>
      <c r="AQ72" s="455"/>
      <c r="AR72" s="455"/>
      <c r="AS72" s="455"/>
      <c r="AT72" s="455"/>
      <c r="AU72" s="455"/>
      <c r="AV72" s="455"/>
      <c r="AW72" s="455"/>
      <c r="AX72" s="455"/>
      <c r="AY72" s="455"/>
      <c r="AZ72" s="455"/>
    </row>
    <row r="73" spans="1:52">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c r="AA73" s="455"/>
      <c r="AB73" s="455"/>
      <c r="AC73" s="455"/>
      <c r="AD73" s="455"/>
      <c r="AE73" s="455"/>
      <c r="AF73" s="455"/>
      <c r="AG73" s="455"/>
      <c r="AH73" s="455"/>
      <c r="AI73" s="455"/>
      <c r="AJ73" s="455"/>
      <c r="AK73" s="455"/>
      <c r="AL73" s="455"/>
      <c r="AM73" s="455"/>
      <c r="AN73" s="455"/>
      <c r="AO73" s="455"/>
      <c r="AP73" s="455"/>
      <c r="AQ73" s="455"/>
      <c r="AR73" s="455"/>
      <c r="AS73" s="455"/>
      <c r="AT73" s="455"/>
      <c r="AU73" s="455"/>
      <c r="AV73" s="455"/>
      <c r="AW73" s="455"/>
      <c r="AX73" s="455"/>
      <c r="AY73" s="455"/>
      <c r="AZ73" s="455"/>
    </row>
    <row r="74" spans="1:52">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c r="AA74" s="455"/>
      <c r="AB74" s="455"/>
      <c r="AC74" s="455"/>
      <c r="AD74" s="455"/>
      <c r="AE74" s="455"/>
      <c r="AF74" s="455"/>
      <c r="AG74" s="455"/>
      <c r="AH74" s="455"/>
      <c r="AI74" s="455"/>
      <c r="AJ74" s="455"/>
      <c r="AK74" s="455"/>
      <c r="AL74" s="455"/>
      <c r="AM74" s="455"/>
      <c r="AN74" s="455"/>
      <c r="AO74" s="455"/>
      <c r="AP74" s="455"/>
      <c r="AQ74" s="455"/>
      <c r="AR74" s="455"/>
      <c r="AS74" s="455"/>
      <c r="AT74" s="455"/>
      <c r="AU74" s="455"/>
      <c r="AV74" s="455"/>
      <c r="AW74" s="455"/>
      <c r="AX74" s="455"/>
      <c r="AY74" s="455"/>
      <c r="AZ74" s="455"/>
    </row>
    <row r="75" spans="1:52">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5"/>
      <c r="AG75" s="455"/>
      <c r="AH75" s="455"/>
      <c r="AI75" s="455"/>
      <c r="AJ75" s="455"/>
      <c r="AK75" s="455"/>
      <c r="AL75" s="455"/>
      <c r="AM75" s="455"/>
      <c r="AN75" s="455"/>
      <c r="AO75" s="455"/>
      <c r="AP75" s="455"/>
      <c r="AQ75" s="455"/>
      <c r="AR75" s="455"/>
      <c r="AS75" s="455"/>
      <c r="AT75" s="455"/>
      <c r="AU75" s="455"/>
      <c r="AV75" s="455"/>
      <c r="AW75" s="455"/>
      <c r="AX75" s="455"/>
      <c r="AY75" s="455"/>
      <c r="AZ75" s="455"/>
    </row>
    <row r="76" spans="1:52">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c r="AA76" s="455"/>
      <c r="AB76" s="455"/>
      <c r="AC76" s="455"/>
      <c r="AD76" s="455"/>
      <c r="AE76" s="455"/>
      <c r="AF76" s="455"/>
      <c r="AG76" s="455"/>
      <c r="AH76" s="455"/>
      <c r="AI76" s="455"/>
      <c r="AJ76" s="455"/>
      <c r="AK76" s="455"/>
      <c r="AL76" s="455"/>
      <c r="AM76" s="455"/>
      <c r="AN76" s="455"/>
      <c r="AO76" s="455"/>
      <c r="AP76" s="455"/>
      <c r="AQ76" s="455"/>
      <c r="AR76" s="455"/>
      <c r="AS76" s="455"/>
      <c r="AT76" s="455"/>
      <c r="AU76" s="455"/>
      <c r="AV76" s="455"/>
      <c r="AW76" s="455"/>
      <c r="AX76" s="455"/>
      <c r="AY76" s="455"/>
      <c r="AZ76" s="455"/>
    </row>
    <row r="77" spans="1:52">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c r="AA77" s="455"/>
      <c r="AB77" s="455"/>
      <c r="AC77" s="455"/>
      <c r="AD77" s="455"/>
      <c r="AE77" s="455"/>
      <c r="AF77" s="455"/>
      <c r="AG77" s="455"/>
      <c r="AH77" s="455"/>
      <c r="AI77" s="455"/>
      <c r="AJ77" s="455"/>
      <c r="AK77" s="455"/>
      <c r="AL77" s="455"/>
      <c r="AM77" s="455"/>
      <c r="AN77" s="455"/>
      <c r="AO77" s="455"/>
      <c r="AP77" s="455"/>
      <c r="AQ77" s="455"/>
      <c r="AR77" s="455"/>
      <c r="AS77" s="455"/>
      <c r="AT77" s="455"/>
      <c r="AU77" s="455"/>
      <c r="AV77" s="455"/>
      <c r="AW77" s="455"/>
      <c r="AX77" s="455"/>
      <c r="AY77" s="455"/>
      <c r="AZ77" s="455"/>
    </row>
    <row r="78" spans="1:52">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c r="AA78" s="455"/>
      <c r="AB78" s="455"/>
      <c r="AC78" s="455"/>
      <c r="AD78" s="455"/>
      <c r="AE78" s="455"/>
      <c r="AF78" s="455"/>
      <c r="AG78" s="455"/>
      <c r="AH78" s="455"/>
      <c r="AI78" s="455"/>
      <c r="AJ78" s="455"/>
      <c r="AK78" s="455"/>
      <c r="AL78" s="455"/>
      <c r="AM78" s="455"/>
      <c r="AN78" s="455"/>
      <c r="AO78" s="455"/>
      <c r="AP78" s="455"/>
      <c r="AQ78" s="455"/>
      <c r="AR78" s="455"/>
      <c r="AS78" s="455"/>
      <c r="AT78" s="455"/>
      <c r="AU78" s="455"/>
      <c r="AV78" s="455"/>
      <c r="AW78" s="455"/>
      <c r="AX78" s="455"/>
      <c r="AY78" s="455"/>
      <c r="AZ78" s="455"/>
    </row>
    <row r="79" spans="1:52">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c r="AA79" s="455"/>
      <c r="AB79" s="455"/>
      <c r="AC79" s="455"/>
      <c r="AD79" s="455"/>
      <c r="AE79" s="455"/>
      <c r="AF79" s="455"/>
      <c r="AG79" s="455"/>
      <c r="AH79" s="455"/>
      <c r="AI79" s="455"/>
      <c r="AJ79" s="455"/>
      <c r="AK79" s="455"/>
      <c r="AL79" s="455"/>
      <c r="AM79" s="455"/>
      <c r="AN79" s="455"/>
      <c r="AO79" s="455"/>
      <c r="AP79" s="455"/>
      <c r="AQ79" s="455"/>
      <c r="AR79" s="455"/>
      <c r="AS79" s="455"/>
      <c r="AT79" s="455"/>
      <c r="AU79" s="455"/>
      <c r="AV79" s="455"/>
      <c r="AW79" s="455"/>
      <c r="AX79" s="455"/>
      <c r="AY79" s="455"/>
      <c r="AZ79" s="455"/>
    </row>
    <row r="80" spans="1:52">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c r="AA80" s="455"/>
      <c r="AB80" s="455"/>
      <c r="AC80" s="455"/>
      <c r="AD80" s="455"/>
      <c r="AE80" s="455"/>
      <c r="AF80" s="455"/>
      <c r="AG80" s="455"/>
      <c r="AH80" s="455"/>
      <c r="AI80" s="455"/>
      <c r="AJ80" s="455"/>
      <c r="AK80" s="455"/>
      <c r="AL80" s="455"/>
      <c r="AM80" s="455"/>
      <c r="AN80" s="455"/>
      <c r="AO80" s="455"/>
      <c r="AP80" s="455"/>
      <c r="AQ80" s="455"/>
      <c r="AR80" s="455"/>
      <c r="AS80" s="455"/>
      <c r="AT80" s="455"/>
      <c r="AU80" s="455"/>
      <c r="AV80" s="455"/>
      <c r="AW80" s="455"/>
      <c r="AX80" s="455"/>
      <c r="AY80" s="455"/>
      <c r="AZ80" s="455"/>
    </row>
    <row r="81" spans="1:52">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c r="AA81" s="455"/>
      <c r="AB81" s="455"/>
      <c r="AC81" s="455"/>
      <c r="AD81" s="455"/>
      <c r="AE81" s="455"/>
      <c r="AF81" s="455"/>
      <c r="AG81" s="455"/>
      <c r="AH81" s="455"/>
      <c r="AI81" s="455"/>
      <c r="AJ81" s="455"/>
      <c r="AK81" s="455"/>
      <c r="AL81" s="455"/>
      <c r="AM81" s="455"/>
      <c r="AN81" s="455"/>
      <c r="AO81" s="455"/>
      <c r="AP81" s="455"/>
      <c r="AQ81" s="455"/>
      <c r="AR81" s="455"/>
      <c r="AS81" s="455"/>
      <c r="AT81" s="455"/>
      <c r="AU81" s="455"/>
      <c r="AV81" s="455"/>
      <c r="AW81" s="455"/>
      <c r="AX81" s="455"/>
      <c r="AY81" s="455"/>
      <c r="AZ81" s="455"/>
    </row>
    <row r="82" spans="1:52">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c r="AA82" s="455"/>
      <c r="AB82" s="455"/>
      <c r="AC82" s="455"/>
      <c r="AD82" s="455"/>
      <c r="AE82" s="455"/>
      <c r="AF82" s="455"/>
      <c r="AG82" s="455"/>
      <c r="AH82" s="455"/>
      <c r="AI82" s="455"/>
      <c r="AJ82" s="455"/>
      <c r="AK82" s="455"/>
      <c r="AL82" s="455"/>
      <c r="AM82" s="455"/>
      <c r="AN82" s="455"/>
      <c r="AO82" s="455"/>
      <c r="AP82" s="455"/>
      <c r="AQ82" s="455"/>
      <c r="AR82" s="455"/>
      <c r="AS82" s="455"/>
      <c r="AT82" s="455"/>
      <c r="AU82" s="455"/>
      <c r="AV82" s="455"/>
      <c r="AW82" s="455"/>
      <c r="AX82" s="455"/>
      <c r="AY82" s="455"/>
      <c r="AZ82" s="455"/>
    </row>
    <row r="83" spans="1:52">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c r="AA83" s="455"/>
      <c r="AB83" s="455"/>
      <c r="AC83" s="455"/>
      <c r="AD83" s="455"/>
      <c r="AE83" s="455"/>
      <c r="AF83" s="455"/>
      <c r="AG83" s="455"/>
      <c r="AH83" s="455"/>
      <c r="AI83" s="455"/>
      <c r="AJ83" s="455"/>
      <c r="AK83" s="455"/>
      <c r="AL83" s="455"/>
      <c r="AM83" s="455"/>
      <c r="AN83" s="455"/>
      <c r="AO83" s="455"/>
      <c r="AP83" s="455"/>
      <c r="AQ83" s="455"/>
      <c r="AR83" s="455"/>
      <c r="AS83" s="455"/>
      <c r="AT83" s="455"/>
      <c r="AU83" s="455"/>
      <c r="AV83" s="455"/>
      <c r="AW83" s="455"/>
      <c r="AX83" s="455"/>
      <c r="AY83" s="455"/>
      <c r="AZ83" s="455"/>
    </row>
    <row r="84" spans="1:52">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c r="AA84" s="455"/>
      <c r="AB84" s="455"/>
      <c r="AC84" s="455"/>
      <c r="AD84" s="455"/>
      <c r="AE84" s="455"/>
      <c r="AF84" s="455"/>
      <c r="AG84" s="455"/>
      <c r="AH84" s="455"/>
      <c r="AI84" s="455"/>
      <c r="AJ84" s="455"/>
      <c r="AK84" s="455"/>
      <c r="AL84" s="455"/>
      <c r="AM84" s="455"/>
      <c r="AN84" s="455"/>
      <c r="AO84" s="455"/>
      <c r="AP84" s="455"/>
      <c r="AQ84" s="455"/>
      <c r="AR84" s="455"/>
      <c r="AS84" s="455"/>
      <c r="AT84" s="455"/>
      <c r="AU84" s="455"/>
      <c r="AV84" s="455"/>
      <c r="AW84" s="455"/>
      <c r="AX84" s="455"/>
      <c r="AY84" s="455"/>
      <c r="AZ84" s="455"/>
    </row>
    <row r="85" spans="1:52">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c r="AA85" s="455"/>
      <c r="AB85" s="455"/>
      <c r="AC85" s="455"/>
      <c r="AD85" s="455"/>
      <c r="AE85" s="455"/>
      <c r="AF85" s="455"/>
      <c r="AG85" s="455"/>
      <c r="AH85" s="455"/>
      <c r="AI85" s="455"/>
      <c r="AJ85" s="455"/>
      <c r="AK85" s="455"/>
      <c r="AL85" s="455"/>
      <c r="AM85" s="455"/>
      <c r="AN85" s="455"/>
      <c r="AO85" s="455"/>
      <c r="AP85" s="455"/>
      <c r="AQ85" s="455"/>
      <c r="AR85" s="455"/>
      <c r="AS85" s="455"/>
      <c r="AT85" s="455"/>
      <c r="AU85" s="455"/>
      <c r="AV85" s="455"/>
      <c r="AW85" s="455"/>
      <c r="AX85" s="455"/>
      <c r="AY85" s="455"/>
      <c r="AZ85" s="455"/>
    </row>
    <row r="86" spans="1:52">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c r="AA86" s="455"/>
      <c r="AB86" s="455"/>
      <c r="AC86" s="455"/>
      <c r="AD86" s="455"/>
      <c r="AE86" s="455"/>
      <c r="AF86" s="455"/>
      <c r="AG86" s="455"/>
      <c r="AH86" s="455"/>
      <c r="AI86" s="455"/>
      <c r="AJ86" s="455"/>
      <c r="AK86" s="455"/>
      <c r="AL86" s="455"/>
      <c r="AM86" s="455"/>
      <c r="AN86" s="455"/>
      <c r="AO86" s="455"/>
      <c r="AP86" s="455"/>
      <c r="AQ86" s="455"/>
      <c r="AR86" s="455"/>
      <c r="AS86" s="455"/>
      <c r="AT86" s="455"/>
      <c r="AU86" s="455"/>
      <c r="AV86" s="455"/>
      <c r="AW86" s="455"/>
      <c r="AX86" s="455"/>
      <c r="AY86" s="455"/>
      <c r="AZ86" s="455"/>
    </row>
    <row r="87" spans="1:52">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5"/>
      <c r="AG87" s="455"/>
      <c r="AH87" s="455"/>
      <c r="AI87" s="455"/>
      <c r="AJ87" s="455"/>
      <c r="AK87" s="455"/>
      <c r="AL87" s="455"/>
      <c r="AM87" s="455"/>
      <c r="AN87" s="455"/>
      <c r="AO87" s="455"/>
      <c r="AP87" s="455"/>
      <c r="AQ87" s="455"/>
      <c r="AR87" s="455"/>
      <c r="AS87" s="455"/>
      <c r="AT87" s="455"/>
      <c r="AU87" s="455"/>
      <c r="AV87" s="455"/>
      <c r="AW87" s="455"/>
      <c r="AX87" s="455"/>
      <c r="AY87" s="455"/>
      <c r="AZ87" s="455"/>
    </row>
    <row r="88" spans="1:52">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c r="AA88" s="455"/>
      <c r="AB88" s="455"/>
      <c r="AC88" s="455"/>
      <c r="AD88" s="455"/>
      <c r="AE88" s="455"/>
      <c r="AF88" s="455"/>
      <c r="AG88" s="455"/>
      <c r="AH88" s="455"/>
      <c r="AI88" s="455"/>
      <c r="AJ88" s="455"/>
      <c r="AK88" s="455"/>
      <c r="AL88" s="455"/>
      <c r="AM88" s="455"/>
      <c r="AN88" s="455"/>
      <c r="AO88" s="455"/>
      <c r="AP88" s="455"/>
      <c r="AQ88" s="455"/>
      <c r="AR88" s="455"/>
      <c r="AS88" s="455"/>
      <c r="AT88" s="455"/>
      <c r="AU88" s="455"/>
      <c r="AV88" s="455"/>
      <c r="AW88" s="455"/>
      <c r="AX88" s="455"/>
      <c r="AY88" s="455"/>
      <c r="AZ88" s="455"/>
    </row>
    <row r="89" spans="1:52">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c r="AA89" s="455"/>
      <c r="AB89" s="455"/>
      <c r="AC89" s="455"/>
      <c r="AD89" s="455"/>
      <c r="AE89" s="455"/>
      <c r="AF89" s="455"/>
      <c r="AG89" s="455"/>
      <c r="AH89" s="455"/>
      <c r="AI89" s="455"/>
      <c r="AJ89" s="455"/>
      <c r="AK89" s="455"/>
      <c r="AL89" s="455"/>
      <c r="AM89" s="455"/>
      <c r="AN89" s="455"/>
      <c r="AO89" s="455"/>
      <c r="AP89" s="455"/>
      <c r="AQ89" s="455"/>
      <c r="AR89" s="455"/>
      <c r="AS89" s="455"/>
      <c r="AT89" s="455"/>
      <c r="AU89" s="455"/>
      <c r="AV89" s="455"/>
      <c r="AW89" s="455"/>
      <c r="AX89" s="455"/>
      <c r="AY89" s="455"/>
      <c r="AZ89" s="455"/>
    </row>
    <row r="90" spans="1:52">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c r="AA90" s="455"/>
      <c r="AB90" s="455"/>
      <c r="AC90" s="455"/>
      <c r="AD90" s="455"/>
      <c r="AE90" s="455"/>
      <c r="AF90" s="455"/>
      <c r="AG90" s="455"/>
      <c r="AH90" s="455"/>
      <c r="AI90" s="455"/>
      <c r="AJ90" s="455"/>
      <c r="AK90" s="455"/>
      <c r="AL90" s="455"/>
      <c r="AM90" s="455"/>
      <c r="AN90" s="455"/>
      <c r="AO90" s="455"/>
      <c r="AP90" s="455"/>
      <c r="AQ90" s="455"/>
      <c r="AR90" s="455"/>
      <c r="AS90" s="455"/>
      <c r="AT90" s="455"/>
      <c r="AU90" s="455"/>
      <c r="AV90" s="455"/>
      <c r="AW90" s="455"/>
      <c r="AX90" s="455"/>
      <c r="AY90" s="455"/>
      <c r="AZ90" s="455"/>
    </row>
    <row r="91" spans="1:52">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c r="AA91" s="455"/>
      <c r="AB91" s="455"/>
      <c r="AC91" s="455"/>
      <c r="AD91" s="455"/>
      <c r="AE91" s="455"/>
      <c r="AF91" s="455"/>
      <c r="AG91" s="455"/>
      <c r="AH91" s="455"/>
      <c r="AI91" s="455"/>
      <c r="AJ91" s="455"/>
      <c r="AK91" s="455"/>
      <c r="AL91" s="455"/>
      <c r="AM91" s="455"/>
      <c r="AN91" s="455"/>
      <c r="AO91" s="455"/>
      <c r="AP91" s="455"/>
      <c r="AQ91" s="455"/>
      <c r="AR91" s="455"/>
      <c r="AS91" s="455"/>
      <c r="AT91" s="455"/>
      <c r="AU91" s="455"/>
      <c r="AV91" s="455"/>
      <c r="AW91" s="455"/>
      <c r="AX91" s="455"/>
      <c r="AY91" s="455"/>
      <c r="AZ91" s="455"/>
    </row>
    <row r="92" spans="1:52">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c r="AA92" s="455"/>
      <c r="AB92" s="455"/>
      <c r="AC92" s="455"/>
      <c r="AD92" s="455"/>
      <c r="AE92" s="455"/>
      <c r="AF92" s="455"/>
      <c r="AG92" s="455"/>
      <c r="AH92" s="455"/>
      <c r="AI92" s="455"/>
      <c r="AJ92" s="455"/>
      <c r="AK92" s="455"/>
      <c r="AL92" s="455"/>
      <c r="AM92" s="455"/>
      <c r="AN92" s="455"/>
      <c r="AO92" s="455"/>
      <c r="AP92" s="455"/>
      <c r="AQ92" s="455"/>
      <c r="AR92" s="455"/>
      <c r="AS92" s="455"/>
      <c r="AT92" s="455"/>
      <c r="AU92" s="455"/>
      <c r="AV92" s="455"/>
      <c r="AW92" s="455"/>
      <c r="AX92" s="455"/>
      <c r="AY92" s="455"/>
      <c r="AZ92" s="455"/>
    </row>
    <row r="93" spans="1:52">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c r="AA93" s="455"/>
      <c r="AB93" s="455"/>
      <c r="AC93" s="455"/>
      <c r="AD93" s="455"/>
      <c r="AE93" s="455"/>
      <c r="AF93" s="455"/>
      <c r="AG93" s="455"/>
      <c r="AH93" s="455"/>
      <c r="AI93" s="455"/>
      <c r="AJ93" s="455"/>
      <c r="AK93" s="455"/>
      <c r="AL93" s="455"/>
      <c r="AM93" s="455"/>
      <c r="AN93" s="455"/>
      <c r="AO93" s="455"/>
      <c r="AP93" s="455"/>
      <c r="AQ93" s="455"/>
      <c r="AR93" s="455"/>
      <c r="AS93" s="455"/>
      <c r="AT93" s="455"/>
      <c r="AU93" s="455"/>
      <c r="AV93" s="455"/>
      <c r="AW93" s="455"/>
      <c r="AX93" s="455"/>
      <c r="AY93" s="455"/>
      <c r="AZ93" s="455"/>
    </row>
    <row r="94" spans="1:52">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c r="AA94" s="455"/>
      <c r="AB94" s="455"/>
      <c r="AC94" s="455"/>
      <c r="AD94" s="455"/>
      <c r="AE94" s="455"/>
      <c r="AF94" s="455"/>
      <c r="AG94" s="455"/>
      <c r="AH94" s="455"/>
      <c r="AI94" s="455"/>
      <c r="AJ94" s="455"/>
      <c r="AK94" s="455"/>
      <c r="AL94" s="455"/>
      <c r="AM94" s="455"/>
      <c r="AN94" s="455"/>
      <c r="AO94" s="455"/>
      <c r="AP94" s="455"/>
      <c r="AQ94" s="455"/>
      <c r="AR94" s="455"/>
      <c r="AS94" s="455"/>
      <c r="AT94" s="455"/>
      <c r="AU94" s="455"/>
      <c r="AV94" s="455"/>
      <c r="AW94" s="455"/>
      <c r="AX94" s="455"/>
      <c r="AY94" s="455"/>
      <c r="AZ94" s="455"/>
    </row>
    <row r="95" spans="1:52">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c r="AA95" s="455"/>
      <c r="AB95" s="455"/>
      <c r="AC95" s="455"/>
      <c r="AD95" s="455"/>
      <c r="AE95" s="455"/>
      <c r="AF95" s="455"/>
      <c r="AG95" s="455"/>
      <c r="AH95" s="455"/>
      <c r="AI95" s="455"/>
      <c r="AJ95" s="455"/>
      <c r="AK95" s="455"/>
      <c r="AL95" s="455"/>
      <c r="AM95" s="455"/>
      <c r="AN95" s="455"/>
      <c r="AO95" s="455"/>
      <c r="AP95" s="455"/>
      <c r="AQ95" s="455"/>
      <c r="AR95" s="455"/>
      <c r="AS95" s="455"/>
      <c r="AT95" s="455"/>
      <c r="AU95" s="455"/>
      <c r="AV95" s="455"/>
      <c r="AW95" s="455"/>
      <c r="AX95" s="455"/>
      <c r="AY95" s="455"/>
      <c r="AZ95" s="455"/>
    </row>
    <row r="96" spans="1:52">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c r="AA96" s="455"/>
      <c r="AB96" s="455"/>
      <c r="AC96" s="455"/>
      <c r="AD96" s="455"/>
      <c r="AE96" s="455"/>
      <c r="AF96" s="455"/>
      <c r="AG96" s="455"/>
      <c r="AH96" s="455"/>
      <c r="AI96" s="455"/>
      <c r="AJ96" s="455"/>
      <c r="AK96" s="455"/>
      <c r="AL96" s="455"/>
      <c r="AM96" s="455"/>
      <c r="AN96" s="455"/>
      <c r="AO96" s="455"/>
      <c r="AP96" s="455"/>
      <c r="AQ96" s="455"/>
      <c r="AR96" s="455"/>
      <c r="AS96" s="455"/>
      <c r="AT96" s="455"/>
      <c r="AU96" s="455"/>
      <c r="AV96" s="455"/>
      <c r="AW96" s="455"/>
      <c r="AX96" s="455"/>
      <c r="AY96" s="455"/>
      <c r="AZ96" s="455"/>
    </row>
    <row r="97" spans="1:52">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c r="AA97" s="455"/>
      <c r="AB97" s="455"/>
      <c r="AC97" s="455"/>
      <c r="AD97" s="455"/>
      <c r="AE97" s="455"/>
      <c r="AF97" s="455"/>
      <c r="AG97" s="455"/>
      <c r="AH97" s="455"/>
      <c r="AI97" s="455"/>
      <c r="AJ97" s="455"/>
      <c r="AK97" s="455"/>
      <c r="AL97" s="455"/>
      <c r="AM97" s="455"/>
      <c r="AN97" s="455"/>
      <c r="AO97" s="455"/>
      <c r="AP97" s="455"/>
      <c r="AQ97" s="455"/>
      <c r="AR97" s="455"/>
      <c r="AS97" s="455"/>
      <c r="AT97" s="455"/>
      <c r="AU97" s="455"/>
      <c r="AV97" s="455"/>
      <c r="AW97" s="455"/>
      <c r="AX97" s="455"/>
      <c r="AY97" s="455"/>
      <c r="AZ97" s="455"/>
    </row>
    <row r="98" spans="1:52">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c r="AA98" s="455"/>
      <c r="AB98" s="455"/>
      <c r="AC98" s="455"/>
      <c r="AD98" s="455"/>
      <c r="AE98" s="455"/>
      <c r="AF98" s="455"/>
      <c r="AG98" s="455"/>
      <c r="AH98" s="455"/>
      <c r="AI98" s="455"/>
      <c r="AJ98" s="455"/>
      <c r="AK98" s="455"/>
      <c r="AL98" s="455"/>
      <c r="AM98" s="455"/>
      <c r="AN98" s="455"/>
      <c r="AO98" s="455"/>
      <c r="AP98" s="455"/>
      <c r="AQ98" s="455"/>
      <c r="AR98" s="455"/>
      <c r="AS98" s="455"/>
      <c r="AT98" s="455"/>
      <c r="AU98" s="455"/>
      <c r="AV98" s="455"/>
      <c r="AW98" s="455"/>
      <c r="AX98" s="455"/>
      <c r="AY98" s="455"/>
      <c r="AZ98" s="455"/>
    </row>
    <row r="99" spans="1:52">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c r="AA99" s="455"/>
      <c r="AB99" s="455"/>
      <c r="AC99" s="455"/>
      <c r="AD99" s="455"/>
      <c r="AE99" s="455"/>
      <c r="AF99" s="455"/>
      <c r="AG99" s="455"/>
      <c r="AH99" s="455"/>
      <c r="AI99" s="455"/>
      <c r="AJ99" s="455"/>
      <c r="AK99" s="455"/>
      <c r="AL99" s="455"/>
      <c r="AM99" s="455"/>
      <c r="AN99" s="455"/>
      <c r="AO99" s="455"/>
      <c r="AP99" s="455"/>
      <c r="AQ99" s="455"/>
      <c r="AR99" s="455"/>
      <c r="AS99" s="455"/>
      <c r="AT99" s="455"/>
      <c r="AU99" s="455"/>
      <c r="AV99" s="455"/>
      <c r="AW99" s="455"/>
      <c r="AX99" s="455"/>
      <c r="AY99" s="455"/>
      <c r="AZ99" s="455"/>
    </row>
    <row r="100" spans="1:52">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c r="AA100" s="455"/>
      <c r="AB100" s="455"/>
      <c r="AC100" s="455"/>
      <c r="AD100" s="455"/>
      <c r="AE100" s="455"/>
      <c r="AF100" s="455"/>
      <c r="AG100" s="455"/>
      <c r="AH100" s="455"/>
      <c r="AI100" s="455"/>
      <c r="AJ100" s="455"/>
      <c r="AK100" s="455"/>
      <c r="AL100" s="455"/>
      <c r="AM100" s="455"/>
      <c r="AN100" s="455"/>
      <c r="AO100" s="455"/>
      <c r="AP100" s="455"/>
      <c r="AQ100" s="455"/>
      <c r="AR100" s="455"/>
      <c r="AS100" s="455"/>
      <c r="AT100" s="455"/>
      <c r="AU100" s="455"/>
      <c r="AV100" s="455"/>
      <c r="AW100" s="455"/>
      <c r="AX100" s="455"/>
      <c r="AY100" s="455"/>
      <c r="AZ100" s="455"/>
    </row>
    <row r="101" spans="1:52">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c r="AA101" s="455"/>
      <c r="AB101" s="455"/>
      <c r="AC101" s="455"/>
      <c r="AD101" s="455"/>
      <c r="AE101" s="455"/>
      <c r="AF101" s="455"/>
      <c r="AG101" s="455"/>
      <c r="AH101" s="455"/>
      <c r="AI101" s="455"/>
      <c r="AJ101" s="455"/>
      <c r="AK101" s="455"/>
      <c r="AL101" s="455"/>
      <c r="AM101" s="455"/>
      <c r="AN101" s="455"/>
      <c r="AO101" s="455"/>
      <c r="AP101" s="455"/>
      <c r="AQ101" s="455"/>
      <c r="AR101" s="455"/>
      <c r="AS101" s="455"/>
      <c r="AT101" s="455"/>
      <c r="AU101" s="455"/>
      <c r="AV101" s="455"/>
      <c r="AW101" s="455"/>
      <c r="AX101" s="455"/>
      <c r="AY101" s="455"/>
      <c r="AZ101" s="455"/>
    </row>
    <row r="102" spans="1:52">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c r="AA102" s="455"/>
      <c r="AB102" s="455"/>
      <c r="AC102" s="455"/>
      <c r="AD102" s="455"/>
      <c r="AE102" s="455"/>
      <c r="AF102" s="455"/>
      <c r="AG102" s="455"/>
      <c r="AH102" s="455"/>
      <c r="AI102" s="455"/>
      <c r="AJ102" s="455"/>
      <c r="AK102" s="455"/>
      <c r="AL102" s="455"/>
      <c r="AM102" s="455"/>
      <c r="AN102" s="455"/>
      <c r="AO102" s="455"/>
      <c r="AP102" s="455"/>
      <c r="AQ102" s="455"/>
      <c r="AR102" s="455"/>
      <c r="AS102" s="455"/>
      <c r="AT102" s="455"/>
      <c r="AU102" s="455"/>
      <c r="AV102" s="455"/>
      <c r="AW102" s="455"/>
      <c r="AX102" s="455"/>
      <c r="AY102" s="455"/>
      <c r="AZ102" s="455"/>
    </row>
    <row r="103" spans="1:52">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c r="AA103" s="455"/>
      <c r="AB103" s="455"/>
      <c r="AC103" s="455"/>
      <c r="AD103" s="455"/>
      <c r="AE103" s="455"/>
      <c r="AF103" s="455"/>
      <c r="AG103" s="455"/>
      <c r="AH103" s="455"/>
      <c r="AI103" s="455"/>
      <c r="AJ103" s="455"/>
      <c r="AK103" s="455"/>
      <c r="AL103" s="455"/>
      <c r="AM103" s="455"/>
      <c r="AN103" s="455"/>
      <c r="AO103" s="455"/>
      <c r="AP103" s="455"/>
      <c r="AQ103" s="455"/>
      <c r="AR103" s="455"/>
      <c r="AS103" s="455"/>
      <c r="AT103" s="455"/>
      <c r="AU103" s="455"/>
      <c r="AV103" s="455"/>
      <c r="AW103" s="455"/>
      <c r="AX103" s="455"/>
      <c r="AY103" s="455"/>
      <c r="AZ103" s="455"/>
    </row>
    <row r="104" spans="1:52">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c r="AA104" s="455"/>
      <c r="AB104" s="455"/>
      <c r="AC104" s="455"/>
      <c r="AD104" s="455"/>
      <c r="AE104" s="455"/>
      <c r="AF104" s="455"/>
      <c r="AG104" s="455"/>
      <c r="AH104" s="455"/>
      <c r="AI104" s="455"/>
      <c r="AJ104" s="455"/>
      <c r="AK104" s="455"/>
      <c r="AL104" s="455"/>
      <c r="AM104" s="455"/>
      <c r="AN104" s="455"/>
      <c r="AO104" s="455"/>
      <c r="AP104" s="455"/>
      <c r="AQ104" s="455"/>
      <c r="AR104" s="455"/>
      <c r="AS104" s="455"/>
      <c r="AT104" s="455"/>
      <c r="AU104" s="455"/>
      <c r="AV104" s="455"/>
      <c r="AW104" s="455"/>
      <c r="AX104" s="455"/>
      <c r="AY104" s="455"/>
      <c r="AZ104" s="455"/>
    </row>
    <row r="105" spans="1:52">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c r="AA105" s="455"/>
      <c r="AB105" s="455"/>
      <c r="AC105" s="455"/>
      <c r="AD105" s="455"/>
      <c r="AE105" s="455"/>
      <c r="AF105" s="455"/>
      <c r="AG105" s="455"/>
      <c r="AH105" s="455"/>
      <c r="AI105" s="455"/>
      <c r="AJ105" s="455"/>
      <c r="AK105" s="455"/>
      <c r="AL105" s="455"/>
      <c r="AM105" s="455"/>
      <c r="AN105" s="455"/>
      <c r="AO105" s="455"/>
      <c r="AP105" s="455"/>
      <c r="AQ105" s="455"/>
      <c r="AR105" s="455"/>
      <c r="AS105" s="455"/>
      <c r="AT105" s="455"/>
      <c r="AU105" s="455"/>
      <c r="AV105" s="455"/>
      <c r="AW105" s="455"/>
      <c r="AX105" s="455"/>
      <c r="AY105" s="455"/>
      <c r="AZ105" s="455"/>
    </row>
    <row r="106" spans="1:52">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c r="AA106" s="455"/>
      <c r="AB106" s="455"/>
      <c r="AC106" s="455"/>
      <c r="AD106" s="455"/>
      <c r="AE106" s="455"/>
      <c r="AF106" s="455"/>
      <c r="AG106" s="455"/>
      <c r="AH106" s="455"/>
      <c r="AI106" s="455"/>
      <c r="AJ106" s="455"/>
      <c r="AK106" s="455"/>
      <c r="AL106" s="455"/>
      <c r="AM106" s="455"/>
      <c r="AN106" s="455"/>
      <c r="AO106" s="455"/>
      <c r="AP106" s="455"/>
      <c r="AQ106" s="455"/>
      <c r="AR106" s="455"/>
      <c r="AS106" s="455"/>
      <c r="AT106" s="455"/>
      <c r="AU106" s="455"/>
      <c r="AV106" s="455"/>
      <c r="AW106" s="455"/>
      <c r="AX106" s="455"/>
      <c r="AY106" s="455"/>
      <c r="AZ106" s="455"/>
    </row>
    <row r="107" spans="1:52">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c r="AA107" s="455"/>
      <c r="AB107" s="455"/>
      <c r="AC107" s="455"/>
      <c r="AD107" s="455"/>
      <c r="AE107" s="455"/>
      <c r="AF107" s="455"/>
      <c r="AG107" s="455"/>
      <c r="AH107" s="455"/>
      <c r="AI107" s="455"/>
      <c r="AJ107" s="455"/>
      <c r="AK107" s="455"/>
      <c r="AL107" s="455"/>
      <c r="AM107" s="455"/>
      <c r="AN107" s="455"/>
      <c r="AO107" s="455"/>
      <c r="AP107" s="455"/>
      <c r="AQ107" s="455"/>
      <c r="AR107" s="455"/>
      <c r="AS107" s="455"/>
      <c r="AT107" s="455"/>
      <c r="AU107" s="455"/>
      <c r="AV107" s="455"/>
      <c r="AW107" s="455"/>
      <c r="AX107" s="455"/>
      <c r="AY107" s="455"/>
      <c r="AZ107" s="455"/>
    </row>
    <row r="108" spans="1:52">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c r="AA108" s="455"/>
      <c r="AB108" s="455"/>
      <c r="AC108" s="455"/>
      <c r="AD108" s="455"/>
      <c r="AE108" s="455"/>
      <c r="AF108" s="455"/>
      <c r="AG108" s="455"/>
      <c r="AH108" s="455"/>
      <c r="AI108" s="455"/>
      <c r="AJ108" s="455"/>
      <c r="AK108" s="455"/>
      <c r="AL108" s="455"/>
      <c r="AM108" s="455"/>
      <c r="AN108" s="455"/>
      <c r="AO108" s="455"/>
      <c r="AP108" s="455"/>
      <c r="AQ108" s="455"/>
      <c r="AR108" s="455"/>
      <c r="AS108" s="455"/>
      <c r="AT108" s="455"/>
      <c r="AU108" s="455"/>
      <c r="AV108" s="455"/>
      <c r="AW108" s="455"/>
      <c r="AX108" s="455"/>
      <c r="AY108" s="455"/>
      <c r="AZ108" s="455"/>
    </row>
    <row r="109" spans="1:52">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c r="AA109" s="455"/>
      <c r="AB109" s="455"/>
      <c r="AC109" s="455"/>
      <c r="AD109" s="455"/>
      <c r="AE109" s="455"/>
      <c r="AF109" s="455"/>
      <c r="AG109" s="455"/>
      <c r="AH109" s="455"/>
      <c r="AI109" s="455"/>
      <c r="AJ109" s="455"/>
      <c r="AK109" s="455"/>
      <c r="AL109" s="455"/>
      <c r="AM109" s="455"/>
      <c r="AN109" s="455"/>
      <c r="AO109" s="455"/>
      <c r="AP109" s="455"/>
      <c r="AQ109" s="455"/>
      <c r="AR109" s="455"/>
      <c r="AS109" s="455"/>
      <c r="AT109" s="455"/>
      <c r="AU109" s="455"/>
      <c r="AV109" s="455"/>
      <c r="AW109" s="455"/>
      <c r="AX109" s="455"/>
      <c r="AY109" s="455"/>
      <c r="AZ109" s="455"/>
    </row>
    <row r="110" spans="1:52">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c r="AA110" s="455"/>
      <c r="AB110" s="455"/>
      <c r="AC110" s="455"/>
      <c r="AD110" s="455"/>
      <c r="AE110" s="455"/>
      <c r="AF110" s="455"/>
      <c r="AG110" s="455"/>
      <c r="AH110" s="455"/>
      <c r="AI110" s="455"/>
      <c r="AJ110" s="455"/>
      <c r="AK110" s="455"/>
      <c r="AL110" s="455"/>
      <c r="AM110" s="455"/>
      <c r="AN110" s="455"/>
      <c r="AO110" s="455"/>
      <c r="AP110" s="455"/>
      <c r="AQ110" s="455"/>
      <c r="AR110" s="455"/>
      <c r="AS110" s="455"/>
      <c r="AT110" s="455"/>
      <c r="AU110" s="455"/>
      <c r="AV110" s="455"/>
      <c r="AW110" s="455"/>
      <c r="AX110" s="455"/>
      <c r="AY110" s="455"/>
      <c r="AZ110" s="455"/>
    </row>
    <row r="111" spans="1:52">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c r="AA111" s="455"/>
      <c r="AB111" s="455"/>
      <c r="AC111" s="455"/>
      <c r="AD111" s="455"/>
      <c r="AE111" s="455"/>
      <c r="AF111" s="455"/>
      <c r="AG111" s="455"/>
      <c r="AH111" s="455"/>
      <c r="AI111" s="455"/>
      <c r="AJ111" s="455"/>
      <c r="AK111" s="455"/>
      <c r="AL111" s="455"/>
      <c r="AM111" s="455"/>
      <c r="AN111" s="455"/>
      <c r="AO111" s="455"/>
      <c r="AP111" s="455"/>
      <c r="AQ111" s="455"/>
      <c r="AR111" s="455"/>
      <c r="AS111" s="455"/>
      <c r="AT111" s="455"/>
      <c r="AU111" s="455"/>
      <c r="AV111" s="455"/>
      <c r="AW111" s="455"/>
      <c r="AX111" s="455"/>
      <c r="AY111" s="455"/>
      <c r="AZ111" s="455"/>
    </row>
    <row r="112" spans="1:52">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c r="AA112" s="455"/>
      <c r="AB112" s="455"/>
      <c r="AC112" s="455"/>
      <c r="AD112" s="455"/>
      <c r="AE112" s="455"/>
      <c r="AF112" s="455"/>
      <c r="AG112" s="455"/>
      <c r="AH112" s="455"/>
      <c r="AI112" s="455"/>
      <c r="AJ112" s="455"/>
      <c r="AK112" s="455"/>
      <c r="AL112" s="455"/>
      <c r="AM112" s="455"/>
      <c r="AN112" s="455"/>
      <c r="AO112" s="455"/>
      <c r="AP112" s="455"/>
      <c r="AQ112" s="455"/>
      <c r="AR112" s="455"/>
      <c r="AS112" s="455"/>
      <c r="AT112" s="455"/>
      <c r="AU112" s="455"/>
      <c r="AV112" s="455"/>
      <c r="AW112" s="455"/>
      <c r="AX112" s="455"/>
      <c r="AY112" s="455"/>
      <c r="AZ112" s="455"/>
    </row>
    <row r="113" spans="1:52">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c r="AA113" s="455"/>
      <c r="AB113" s="455"/>
      <c r="AC113" s="455"/>
      <c r="AD113" s="455"/>
      <c r="AE113" s="455"/>
      <c r="AF113" s="455"/>
      <c r="AG113" s="455"/>
      <c r="AH113" s="455"/>
      <c r="AI113" s="455"/>
      <c r="AJ113" s="455"/>
      <c r="AK113" s="455"/>
      <c r="AL113" s="455"/>
      <c r="AM113" s="455"/>
      <c r="AN113" s="455"/>
      <c r="AO113" s="455"/>
      <c r="AP113" s="455"/>
      <c r="AQ113" s="455"/>
      <c r="AR113" s="455"/>
      <c r="AS113" s="455"/>
      <c r="AT113" s="455"/>
      <c r="AU113" s="455"/>
      <c r="AV113" s="455"/>
      <c r="AW113" s="455"/>
      <c r="AX113" s="455"/>
      <c r="AY113" s="455"/>
      <c r="AZ113" s="455"/>
    </row>
    <row r="114" spans="1:52">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c r="AA114" s="455"/>
      <c r="AB114" s="455"/>
      <c r="AC114" s="455"/>
      <c r="AD114" s="455"/>
      <c r="AE114" s="455"/>
      <c r="AF114" s="455"/>
      <c r="AG114" s="455"/>
      <c r="AH114" s="455"/>
      <c r="AI114" s="455"/>
      <c r="AJ114" s="455"/>
      <c r="AK114" s="455"/>
      <c r="AL114" s="455"/>
      <c r="AM114" s="455"/>
      <c r="AN114" s="455"/>
      <c r="AO114" s="455"/>
      <c r="AP114" s="455"/>
      <c r="AQ114" s="455"/>
      <c r="AR114" s="455"/>
      <c r="AS114" s="455"/>
      <c r="AT114" s="455"/>
      <c r="AU114" s="455"/>
      <c r="AV114" s="455"/>
      <c r="AW114" s="455"/>
      <c r="AX114" s="455"/>
      <c r="AY114" s="455"/>
      <c r="AZ114" s="455"/>
    </row>
    <row r="115" spans="1:52">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c r="AA115" s="455"/>
      <c r="AB115" s="455"/>
      <c r="AC115" s="455"/>
      <c r="AD115" s="455"/>
      <c r="AE115" s="455"/>
      <c r="AF115" s="455"/>
      <c r="AG115" s="455"/>
      <c r="AH115" s="455"/>
      <c r="AI115" s="455"/>
      <c r="AJ115" s="455"/>
      <c r="AK115" s="455"/>
      <c r="AL115" s="455"/>
      <c r="AM115" s="455"/>
      <c r="AN115" s="455"/>
      <c r="AO115" s="455"/>
      <c r="AP115" s="455"/>
      <c r="AQ115" s="455"/>
      <c r="AR115" s="455"/>
      <c r="AS115" s="455"/>
      <c r="AT115" s="455"/>
      <c r="AU115" s="455"/>
      <c r="AV115" s="455"/>
      <c r="AW115" s="455"/>
      <c r="AX115" s="455"/>
      <c r="AY115" s="455"/>
      <c r="AZ115" s="455"/>
    </row>
    <row r="116" spans="1:52">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c r="AA116" s="455"/>
      <c r="AB116" s="455"/>
      <c r="AC116" s="455"/>
      <c r="AD116" s="455"/>
      <c r="AE116" s="455"/>
      <c r="AF116" s="455"/>
      <c r="AG116" s="455"/>
      <c r="AH116" s="455"/>
      <c r="AI116" s="455"/>
      <c r="AJ116" s="455"/>
      <c r="AK116" s="455"/>
      <c r="AL116" s="455"/>
      <c r="AM116" s="455"/>
      <c r="AN116" s="455"/>
      <c r="AO116" s="455"/>
      <c r="AP116" s="455"/>
      <c r="AQ116" s="455"/>
      <c r="AR116" s="455"/>
      <c r="AS116" s="455"/>
      <c r="AT116" s="455"/>
      <c r="AU116" s="455"/>
      <c r="AV116" s="455"/>
      <c r="AW116" s="455"/>
      <c r="AX116" s="455"/>
      <c r="AY116" s="455"/>
      <c r="AZ116" s="455"/>
    </row>
    <row r="117" spans="1:52">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c r="AA117" s="455"/>
      <c r="AB117" s="455"/>
      <c r="AC117" s="455"/>
      <c r="AD117" s="455"/>
      <c r="AE117" s="455"/>
      <c r="AF117" s="455"/>
      <c r="AG117" s="455"/>
      <c r="AH117" s="455"/>
      <c r="AI117" s="455"/>
      <c r="AJ117" s="455"/>
      <c r="AK117" s="455"/>
      <c r="AL117" s="455"/>
      <c r="AM117" s="455"/>
      <c r="AN117" s="455"/>
      <c r="AO117" s="455"/>
      <c r="AP117" s="455"/>
      <c r="AQ117" s="455"/>
      <c r="AR117" s="455"/>
      <c r="AS117" s="455"/>
      <c r="AT117" s="455"/>
      <c r="AU117" s="455"/>
      <c r="AV117" s="455"/>
      <c r="AW117" s="455"/>
      <c r="AX117" s="455"/>
      <c r="AY117" s="455"/>
      <c r="AZ117" s="455"/>
    </row>
    <row r="118" spans="1:52">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c r="AA118" s="455"/>
      <c r="AB118" s="455"/>
      <c r="AC118" s="455"/>
      <c r="AD118" s="455"/>
      <c r="AE118" s="455"/>
      <c r="AF118" s="455"/>
      <c r="AG118" s="455"/>
      <c r="AH118" s="455"/>
      <c r="AI118" s="455"/>
      <c r="AJ118" s="455"/>
      <c r="AK118" s="455"/>
      <c r="AL118" s="455"/>
      <c r="AM118" s="455"/>
      <c r="AN118" s="455"/>
      <c r="AO118" s="455"/>
      <c r="AP118" s="455"/>
      <c r="AQ118" s="455"/>
      <c r="AR118" s="455"/>
      <c r="AS118" s="455"/>
      <c r="AT118" s="455"/>
      <c r="AU118" s="455"/>
      <c r="AV118" s="455"/>
      <c r="AW118" s="455"/>
      <c r="AX118" s="455"/>
      <c r="AY118" s="455"/>
      <c r="AZ118" s="455"/>
    </row>
    <row r="119" spans="1:52">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c r="AA119" s="455"/>
      <c r="AB119" s="455"/>
      <c r="AC119" s="455"/>
      <c r="AD119" s="455"/>
      <c r="AE119" s="455"/>
      <c r="AF119" s="455"/>
      <c r="AG119" s="455"/>
      <c r="AH119" s="455"/>
      <c r="AI119" s="455"/>
      <c r="AJ119" s="455"/>
      <c r="AK119" s="455"/>
      <c r="AL119" s="455"/>
      <c r="AM119" s="455"/>
      <c r="AN119" s="455"/>
      <c r="AO119" s="455"/>
      <c r="AP119" s="455"/>
      <c r="AQ119" s="455"/>
      <c r="AR119" s="455"/>
      <c r="AS119" s="455"/>
      <c r="AT119" s="455"/>
      <c r="AU119" s="455"/>
      <c r="AV119" s="455"/>
      <c r="AW119" s="455"/>
      <c r="AX119" s="455"/>
      <c r="AY119" s="455"/>
      <c r="AZ119" s="455"/>
    </row>
    <row r="120" spans="1:52">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c r="AA120" s="455"/>
      <c r="AB120" s="455"/>
      <c r="AC120" s="455"/>
      <c r="AD120" s="455"/>
      <c r="AE120" s="455"/>
      <c r="AF120" s="455"/>
      <c r="AG120" s="455"/>
      <c r="AH120" s="455"/>
      <c r="AI120" s="455"/>
      <c r="AJ120" s="455"/>
      <c r="AK120" s="455"/>
      <c r="AL120" s="455"/>
      <c r="AM120" s="455"/>
      <c r="AN120" s="455"/>
      <c r="AO120" s="455"/>
      <c r="AP120" s="455"/>
      <c r="AQ120" s="455"/>
      <c r="AR120" s="455"/>
      <c r="AS120" s="455"/>
      <c r="AT120" s="455"/>
      <c r="AU120" s="455"/>
      <c r="AV120" s="455"/>
      <c r="AW120" s="455"/>
      <c r="AX120" s="455"/>
      <c r="AY120" s="455"/>
      <c r="AZ120" s="455"/>
    </row>
    <row r="121" spans="1:52">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c r="AA121" s="455"/>
      <c r="AB121" s="455"/>
      <c r="AC121" s="455"/>
      <c r="AD121" s="455"/>
      <c r="AE121" s="455"/>
      <c r="AF121" s="455"/>
      <c r="AG121" s="455"/>
      <c r="AH121" s="455"/>
      <c r="AI121" s="455"/>
      <c r="AJ121" s="455"/>
      <c r="AK121" s="455"/>
      <c r="AL121" s="455"/>
      <c r="AM121" s="455"/>
      <c r="AN121" s="455"/>
      <c r="AO121" s="455"/>
      <c r="AP121" s="455"/>
      <c r="AQ121" s="455"/>
      <c r="AR121" s="455"/>
      <c r="AS121" s="455"/>
      <c r="AT121" s="455"/>
      <c r="AU121" s="455"/>
      <c r="AV121" s="455"/>
      <c r="AW121" s="455"/>
      <c r="AX121" s="455"/>
      <c r="AY121" s="455"/>
      <c r="AZ121" s="455"/>
    </row>
    <row r="122" spans="1:52">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c r="AA122" s="455"/>
      <c r="AB122" s="455"/>
      <c r="AC122" s="455"/>
      <c r="AD122" s="455"/>
      <c r="AE122" s="455"/>
      <c r="AF122" s="455"/>
      <c r="AG122" s="455"/>
      <c r="AH122" s="455"/>
      <c r="AI122" s="455"/>
      <c r="AJ122" s="455"/>
      <c r="AK122" s="455"/>
      <c r="AL122" s="455"/>
      <c r="AM122" s="455"/>
      <c r="AN122" s="455"/>
      <c r="AO122" s="455"/>
      <c r="AP122" s="455"/>
      <c r="AQ122" s="455"/>
      <c r="AR122" s="455"/>
      <c r="AS122" s="455"/>
      <c r="AT122" s="455"/>
      <c r="AU122" s="455"/>
      <c r="AV122" s="455"/>
      <c r="AW122" s="455"/>
      <c r="AX122" s="455"/>
      <c r="AY122" s="455"/>
      <c r="AZ122" s="455"/>
    </row>
    <row r="123" spans="1:52">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c r="AA123" s="455"/>
      <c r="AB123" s="455"/>
      <c r="AC123" s="455"/>
      <c r="AD123" s="455"/>
      <c r="AE123" s="455"/>
      <c r="AF123" s="455"/>
      <c r="AG123" s="455"/>
      <c r="AH123" s="455"/>
      <c r="AI123" s="455"/>
      <c r="AJ123" s="455"/>
      <c r="AK123" s="455"/>
      <c r="AL123" s="455"/>
      <c r="AM123" s="455"/>
      <c r="AN123" s="455"/>
      <c r="AO123" s="455"/>
      <c r="AP123" s="455"/>
      <c r="AQ123" s="455"/>
      <c r="AR123" s="455"/>
      <c r="AS123" s="455"/>
      <c r="AT123" s="455"/>
      <c r="AU123" s="455"/>
      <c r="AV123" s="455"/>
      <c r="AW123" s="455"/>
      <c r="AX123" s="455"/>
      <c r="AY123" s="455"/>
      <c r="AZ123" s="455"/>
    </row>
    <row r="124" spans="1:52">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c r="AA124" s="455"/>
      <c r="AB124" s="455"/>
      <c r="AC124" s="455"/>
      <c r="AD124" s="455"/>
      <c r="AE124" s="455"/>
      <c r="AF124" s="455"/>
      <c r="AG124" s="455"/>
      <c r="AH124" s="455"/>
      <c r="AI124" s="455"/>
      <c r="AJ124" s="455"/>
      <c r="AK124" s="455"/>
      <c r="AL124" s="455"/>
      <c r="AM124" s="455"/>
      <c r="AN124" s="455"/>
      <c r="AO124" s="455"/>
      <c r="AP124" s="455"/>
      <c r="AQ124" s="455"/>
      <c r="AR124" s="455"/>
      <c r="AS124" s="455"/>
      <c r="AT124" s="455"/>
      <c r="AU124" s="455"/>
      <c r="AV124" s="455"/>
      <c r="AW124" s="455"/>
      <c r="AX124" s="455"/>
      <c r="AY124" s="455"/>
      <c r="AZ124" s="455"/>
    </row>
    <row r="125" spans="1:52">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c r="AA125" s="455"/>
      <c r="AB125" s="455"/>
      <c r="AC125" s="455"/>
      <c r="AD125" s="455"/>
      <c r="AE125" s="455"/>
      <c r="AF125" s="455"/>
      <c r="AG125" s="455"/>
      <c r="AH125" s="455"/>
      <c r="AI125" s="455"/>
      <c r="AJ125" s="455"/>
      <c r="AK125" s="455"/>
      <c r="AL125" s="455"/>
      <c r="AM125" s="455"/>
      <c r="AN125" s="455"/>
      <c r="AO125" s="455"/>
      <c r="AP125" s="455"/>
      <c r="AQ125" s="455"/>
      <c r="AR125" s="455"/>
      <c r="AS125" s="455"/>
      <c r="AT125" s="455"/>
      <c r="AU125" s="455"/>
      <c r="AV125" s="455"/>
      <c r="AW125" s="455"/>
      <c r="AX125" s="455"/>
      <c r="AY125" s="455"/>
      <c r="AZ125" s="455"/>
    </row>
    <row r="126" spans="1:52">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c r="AA126" s="455"/>
      <c r="AB126" s="455"/>
      <c r="AC126" s="455"/>
      <c r="AD126" s="455"/>
      <c r="AE126" s="455"/>
      <c r="AF126" s="455"/>
      <c r="AG126" s="455"/>
      <c r="AH126" s="455"/>
      <c r="AI126" s="455"/>
      <c r="AJ126" s="455"/>
      <c r="AK126" s="455"/>
      <c r="AL126" s="455"/>
      <c r="AM126" s="455"/>
      <c r="AN126" s="455"/>
      <c r="AO126" s="455"/>
      <c r="AP126" s="455"/>
      <c r="AQ126" s="455"/>
      <c r="AR126" s="455"/>
      <c r="AS126" s="455"/>
      <c r="AT126" s="455"/>
      <c r="AU126" s="455"/>
      <c r="AV126" s="455"/>
      <c r="AW126" s="455"/>
      <c r="AX126" s="455"/>
      <c r="AY126" s="455"/>
      <c r="AZ126" s="455"/>
    </row>
    <row r="127" spans="1:52">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c r="AA127" s="455"/>
      <c r="AB127" s="455"/>
      <c r="AC127" s="455"/>
      <c r="AD127" s="455"/>
      <c r="AE127" s="455"/>
      <c r="AF127" s="455"/>
      <c r="AG127" s="455"/>
      <c r="AH127" s="455"/>
      <c r="AI127" s="455"/>
      <c r="AJ127" s="455"/>
      <c r="AK127" s="455"/>
      <c r="AL127" s="455"/>
      <c r="AM127" s="455"/>
      <c r="AN127" s="455"/>
      <c r="AO127" s="455"/>
      <c r="AP127" s="455"/>
      <c r="AQ127" s="455"/>
      <c r="AR127" s="455"/>
      <c r="AS127" s="455"/>
      <c r="AT127" s="455"/>
      <c r="AU127" s="455"/>
      <c r="AV127" s="455"/>
      <c r="AW127" s="455"/>
      <c r="AX127" s="455"/>
      <c r="AY127" s="455"/>
      <c r="AZ127" s="455"/>
    </row>
    <row r="128" spans="1:52">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c r="AA128" s="455"/>
      <c r="AB128" s="455"/>
      <c r="AC128" s="455"/>
      <c r="AD128" s="455"/>
      <c r="AE128" s="455"/>
      <c r="AF128" s="455"/>
      <c r="AG128" s="455"/>
      <c r="AH128" s="455"/>
      <c r="AI128" s="455"/>
      <c r="AJ128" s="455"/>
      <c r="AK128" s="455"/>
      <c r="AL128" s="455"/>
      <c r="AM128" s="455"/>
      <c r="AN128" s="455"/>
      <c r="AO128" s="455"/>
      <c r="AP128" s="455"/>
      <c r="AQ128" s="455"/>
      <c r="AR128" s="455"/>
      <c r="AS128" s="455"/>
      <c r="AT128" s="455"/>
      <c r="AU128" s="455"/>
      <c r="AV128" s="455"/>
      <c r="AW128" s="455"/>
      <c r="AX128" s="455"/>
      <c r="AY128" s="455"/>
      <c r="AZ128" s="455"/>
    </row>
    <row r="129" spans="1:52">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c r="AA129" s="455"/>
      <c r="AB129" s="455"/>
      <c r="AC129" s="455"/>
      <c r="AD129" s="455"/>
      <c r="AE129" s="455"/>
      <c r="AF129" s="455"/>
      <c r="AG129" s="455"/>
      <c r="AH129" s="455"/>
      <c r="AI129" s="455"/>
      <c r="AJ129" s="455"/>
      <c r="AK129" s="455"/>
      <c r="AL129" s="455"/>
      <c r="AM129" s="455"/>
      <c r="AN129" s="455"/>
      <c r="AO129" s="455"/>
      <c r="AP129" s="455"/>
      <c r="AQ129" s="455"/>
      <c r="AR129" s="455"/>
      <c r="AS129" s="455"/>
      <c r="AT129" s="455"/>
      <c r="AU129" s="455"/>
      <c r="AV129" s="455"/>
      <c r="AW129" s="455"/>
      <c r="AX129" s="455"/>
      <c r="AY129" s="455"/>
      <c r="AZ129" s="455"/>
    </row>
    <row r="130" spans="1:52">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c r="AA130" s="455"/>
      <c r="AB130" s="455"/>
      <c r="AC130" s="455"/>
      <c r="AD130" s="455"/>
      <c r="AE130" s="455"/>
      <c r="AF130" s="455"/>
      <c r="AG130" s="455"/>
      <c r="AH130" s="455"/>
      <c r="AI130" s="455"/>
      <c r="AJ130" s="455"/>
      <c r="AK130" s="455"/>
      <c r="AL130" s="455"/>
      <c r="AM130" s="455"/>
      <c r="AN130" s="455"/>
      <c r="AO130" s="455"/>
      <c r="AP130" s="455"/>
      <c r="AQ130" s="455"/>
      <c r="AR130" s="455"/>
      <c r="AS130" s="455"/>
      <c r="AT130" s="455"/>
      <c r="AU130" s="455"/>
      <c r="AV130" s="455"/>
      <c r="AW130" s="455"/>
      <c r="AX130" s="455"/>
      <c r="AY130" s="455"/>
      <c r="AZ130" s="455"/>
    </row>
    <row r="131" spans="1:52">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c r="AA131" s="455"/>
      <c r="AB131" s="455"/>
      <c r="AC131" s="455"/>
      <c r="AD131" s="455"/>
      <c r="AE131" s="455"/>
      <c r="AF131" s="455"/>
      <c r="AG131" s="455"/>
      <c r="AH131" s="455"/>
      <c r="AI131" s="455"/>
      <c r="AJ131" s="455"/>
      <c r="AK131" s="455"/>
      <c r="AL131" s="455"/>
      <c r="AM131" s="455"/>
      <c r="AN131" s="455"/>
      <c r="AO131" s="455"/>
      <c r="AP131" s="455"/>
      <c r="AQ131" s="455"/>
      <c r="AR131" s="455"/>
      <c r="AS131" s="455"/>
      <c r="AT131" s="455"/>
      <c r="AU131" s="455"/>
      <c r="AV131" s="455"/>
      <c r="AW131" s="455"/>
      <c r="AX131" s="455"/>
      <c r="AY131" s="455"/>
      <c r="AZ131" s="455"/>
    </row>
    <row r="132" spans="1:52">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c r="AA132" s="455"/>
      <c r="AB132" s="455"/>
      <c r="AC132" s="455"/>
      <c r="AD132" s="455"/>
      <c r="AE132" s="455"/>
      <c r="AF132" s="455"/>
      <c r="AG132" s="455"/>
      <c r="AH132" s="455"/>
      <c r="AI132" s="455"/>
      <c r="AJ132" s="455"/>
      <c r="AK132" s="455"/>
      <c r="AL132" s="455"/>
      <c r="AM132" s="455"/>
      <c r="AN132" s="455"/>
      <c r="AO132" s="455"/>
      <c r="AP132" s="455"/>
      <c r="AQ132" s="455"/>
      <c r="AR132" s="455"/>
      <c r="AS132" s="455"/>
      <c r="AT132" s="455"/>
      <c r="AU132" s="455"/>
      <c r="AV132" s="455"/>
      <c r="AW132" s="455"/>
      <c r="AX132" s="455"/>
      <c r="AY132" s="455"/>
      <c r="AZ132" s="455"/>
    </row>
    <row r="133" spans="1:52">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c r="AA133" s="455"/>
      <c r="AB133" s="455"/>
      <c r="AC133" s="455"/>
      <c r="AD133" s="455"/>
      <c r="AE133" s="455"/>
      <c r="AF133" s="455"/>
      <c r="AG133" s="455"/>
      <c r="AH133" s="455"/>
      <c r="AI133" s="455"/>
      <c r="AJ133" s="455"/>
      <c r="AK133" s="455"/>
      <c r="AL133" s="455"/>
      <c r="AM133" s="455"/>
      <c r="AN133" s="455"/>
      <c r="AO133" s="455"/>
      <c r="AP133" s="455"/>
      <c r="AQ133" s="455"/>
      <c r="AR133" s="455"/>
      <c r="AS133" s="455"/>
      <c r="AT133" s="455"/>
      <c r="AU133" s="455"/>
      <c r="AV133" s="455"/>
      <c r="AW133" s="455"/>
      <c r="AX133" s="455"/>
      <c r="AY133" s="455"/>
      <c r="AZ133" s="455"/>
    </row>
    <row r="134" spans="1:52">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c r="AA134" s="455"/>
      <c r="AB134" s="455"/>
      <c r="AC134" s="455"/>
      <c r="AD134" s="455"/>
      <c r="AE134" s="455"/>
      <c r="AF134" s="455"/>
      <c r="AG134" s="455"/>
      <c r="AH134" s="455"/>
      <c r="AI134" s="455"/>
      <c r="AJ134" s="455"/>
      <c r="AK134" s="455"/>
      <c r="AL134" s="455"/>
      <c r="AM134" s="455"/>
      <c r="AN134" s="455"/>
      <c r="AO134" s="455"/>
      <c r="AP134" s="455"/>
      <c r="AQ134" s="455"/>
      <c r="AR134" s="455"/>
      <c r="AS134" s="455"/>
      <c r="AT134" s="455"/>
      <c r="AU134" s="455"/>
      <c r="AV134" s="455"/>
      <c r="AW134" s="455"/>
      <c r="AX134" s="455"/>
      <c r="AY134" s="455"/>
      <c r="AZ134" s="455"/>
    </row>
    <row r="135" spans="1:52">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c r="AA135" s="455"/>
      <c r="AB135" s="455"/>
      <c r="AC135" s="455"/>
      <c r="AD135" s="455"/>
      <c r="AE135" s="455"/>
      <c r="AF135" s="455"/>
      <c r="AG135" s="455"/>
      <c r="AH135" s="455"/>
      <c r="AI135" s="455"/>
      <c r="AJ135" s="455"/>
      <c r="AK135" s="455"/>
      <c r="AL135" s="455"/>
      <c r="AM135" s="455"/>
      <c r="AN135" s="455"/>
      <c r="AO135" s="455"/>
      <c r="AP135" s="455"/>
      <c r="AQ135" s="455"/>
      <c r="AR135" s="455"/>
      <c r="AS135" s="455"/>
      <c r="AT135" s="455"/>
      <c r="AU135" s="455"/>
      <c r="AV135" s="455"/>
      <c r="AW135" s="455"/>
      <c r="AX135" s="455"/>
      <c r="AY135" s="455"/>
      <c r="AZ135" s="455"/>
    </row>
    <row r="136" spans="1:52">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c r="AA136" s="455"/>
      <c r="AB136" s="455"/>
      <c r="AC136" s="455"/>
      <c r="AD136" s="455"/>
      <c r="AE136" s="455"/>
      <c r="AF136" s="455"/>
      <c r="AG136" s="455"/>
      <c r="AH136" s="455"/>
      <c r="AI136" s="455"/>
      <c r="AJ136" s="455"/>
      <c r="AK136" s="455"/>
      <c r="AL136" s="455"/>
      <c r="AM136" s="455"/>
      <c r="AN136" s="455"/>
      <c r="AO136" s="455"/>
      <c r="AP136" s="455"/>
      <c r="AQ136" s="455"/>
      <c r="AR136" s="455"/>
      <c r="AS136" s="455"/>
      <c r="AT136" s="455"/>
      <c r="AU136" s="455"/>
      <c r="AV136" s="455"/>
      <c r="AW136" s="455"/>
      <c r="AX136" s="455"/>
      <c r="AY136" s="455"/>
      <c r="AZ136" s="455"/>
    </row>
    <row r="137" spans="1:52">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c r="AA137" s="455"/>
      <c r="AB137" s="455"/>
      <c r="AC137" s="455"/>
      <c r="AD137" s="455"/>
      <c r="AE137" s="455"/>
      <c r="AF137" s="455"/>
      <c r="AG137" s="455"/>
      <c r="AH137" s="455"/>
      <c r="AI137" s="455"/>
      <c r="AJ137" s="455"/>
      <c r="AK137" s="455"/>
      <c r="AL137" s="455"/>
      <c r="AM137" s="455"/>
      <c r="AN137" s="455"/>
      <c r="AO137" s="455"/>
      <c r="AP137" s="455"/>
      <c r="AQ137" s="455"/>
      <c r="AR137" s="455"/>
      <c r="AS137" s="455"/>
      <c r="AT137" s="455"/>
      <c r="AU137" s="455"/>
      <c r="AV137" s="455"/>
      <c r="AW137" s="455"/>
      <c r="AX137" s="455"/>
      <c r="AY137" s="455"/>
      <c r="AZ137" s="455"/>
    </row>
    <row r="138" spans="1:52">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c r="AA138" s="455"/>
      <c r="AB138" s="455"/>
      <c r="AC138" s="455"/>
      <c r="AD138" s="455"/>
      <c r="AE138" s="455"/>
      <c r="AF138" s="455"/>
      <c r="AG138" s="455"/>
      <c r="AH138" s="455"/>
      <c r="AI138" s="455"/>
      <c r="AJ138" s="455"/>
      <c r="AK138" s="455"/>
      <c r="AL138" s="455"/>
      <c r="AM138" s="455"/>
      <c r="AN138" s="455"/>
      <c r="AO138" s="455"/>
      <c r="AP138" s="455"/>
      <c r="AQ138" s="455"/>
      <c r="AR138" s="455"/>
      <c r="AS138" s="455"/>
      <c r="AT138" s="455"/>
      <c r="AU138" s="455"/>
      <c r="AV138" s="455"/>
      <c r="AW138" s="455"/>
      <c r="AX138" s="455"/>
      <c r="AY138" s="455"/>
      <c r="AZ138" s="455"/>
    </row>
    <row r="139" spans="1:52">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c r="AA139" s="455"/>
      <c r="AB139" s="455"/>
      <c r="AC139" s="455"/>
      <c r="AD139" s="455"/>
      <c r="AE139" s="455"/>
      <c r="AF139" s="455"/>
      <c r="AG139" s="455"/>
      <c r="AH139" s="455"/>
      <c r="AI139" s="455"/>
      <c r="AJ139" s="455"/>
      <c r="AK139" s="455"/>
      <c r="AL139" s="455"/>
      <c r="AM139" s="455"/>
      <c r="AN139" s="455"/>
      <c r="AO139" s="455"/>
      <c r="AP139" s="455"/>
      <c r="AQ139" s="455"/>
      <c r="AR139" s="455"/>
      <c r="AS139" s="455"/>
      <c r="AT139" s="455"/>
      <c r="AU139" s="455"/>
      <c r="AV139" s="455"/>
      <c r="AW139" s="455"/>
      <c r="AX139" s="455"/>
      <c r="AY139" s="455"/>
      <c r="AZ139" s="455"/>
    </row>
    <row r="140" spans="1:52">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c r="AA140" s="455"/>
      <c r="AB140" s="455"/>
      <c r="AC140" s="455"/>
      <c r="AD140" s="455"/>
      <c r="AE140" s="455"/>
      <c r="AF140" s="455"/>
      <c r="AG140" s="455"/>
      <c r="AH140" s="455"/>
      <c r="AI140" s="455"/>
      <c r="AJ140" s="455"/>
      <c r="AK140" s="455"/>
      <c r="AL140" s="455"/>
      <c r="AM140" s="455"/>
      <c r="AN140" s="455"/>
      <c r="AO140" s="455"/>
      <c r="AP140" s="455"/>
      <c r="AQ140" s="455"/>
      <c r="AR140" s="455"/>
      <c r="AS140" s="455"/>
      <c r="AT140" s="455"/>
      <c r="AU140" s="455"/>
      <c r="AV140" s="455"/>
      <c r="AW140" s="455"/>
      <c r="AX140" s="455"/>
      <c r="AY140" s="455"/>
      <c r="AZ140" s="455"/>
    </row>
    <row r="141" spans="1:52">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c r="AA141" s="455"/>
      <c r="AB141" s="455"/>
      <c r="AC141" s="455"/>
      <c r="AD141" s="455"/>
      <c r="AE141" s="455"/>
      <c r="AF141" s="455"/>
      <c r="AG141" s="455"/>
      <c r="AH141" s="455"/>
      <c r="AI141" s="455"/>
      <c r="AJ141" s="455"/>
      <c r="AK141" s="455"/>
      <c r="AL141" s="455"/>
      <c r="AM141" s="455"/>
      <c r="AN141" s="455"/>
      <c r="AO141" s="455"/>
      <c r="AP141" s="455"/>
      <c r="AQ141" s="455"/>
      <c r="AR141" s="455"/>
      <c r="AS141" s="455"/>
      <c r="AT141" s="455"/>
      <c r="AU141" s="455"/>
      <c r="AV141" s="455"/>
      <c r="AW141" s="455"/>
      <c r="AX141" s="455"/>
      <c r="AY141" s="455"/>
      <c r="AZ141" s="455"/>
    </row>
    <row r="142" spans="1:52">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c r="AA142" s="455"/>
      <c r="AB142" s="455"/>
      <c r="AC142" s="455"/>
      <c r="AD142" s="455"/>
      <c r="AE142" s="455"/>
      <c r="AF142" s="455"/>
      <c r="AG142" s="455"/>
      <c r="AH142" s="455"/>
      <c r="AI142" s="455"/>
      <c r="AJ142" s="455"/>
      <c r="AK142" s="455"/>
      <c r="AL142" s="455"/>
      <c r="AM142" s="455"/>
      <c r="AN142" s="455"/>
      <c r="AO142" s="455"/>
      <c r="AP142" s="455"/>
      <c r="AQ142" s="455"/>
      <c r="AR142" s="455"/>
      <c r="AS142" s="455"/>
      <c r="AT142" s="455"/>
      <c r="AU142" s="455"/>
      <c r="AV142" s="455"/>
      <c r="AW142" s="455"/>
      <c r="AX142" s="455"/>
      <c r="AY142" s="455"/>
      <c r="AZ142" s="455"/>
    </row>
    <row r="143" spans="1:52">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c r="AA143" s="455"/>
      <c r="AB143" s="455"/>
      <c r="AC143" s="455"/>
      <c r="AD143" s="455"/>
      <c r="AE143" s="455"/>
      <c r="AF143" s="455"/>
      <c r="AG143" s="455"/>
      <c r="AH143" s="455"/>
      <c r="AI143" s="455"/>
      <c r="AJ143" s="455"/>
      <c r="AK143" s="455"/>
      <c r="AL143" s="455"/>
      <c r="AM143" s="455"/>
      <c r="AN143" s="455"/>
      <c r="AO143" s="455"/>
      <c r="AP143" s="455"/>
      <c r="AQ143" s="455"/>
      <c r="AR143" s="455"/>
      <c r="AS143" s="455"/>
      <c r="AT143" s="455"/>
      <c r="AU143" s="455"/>
      <c r="AV143" s="455"/>
      <c r="AW143" s="455"/>
      <c r="AX143" s="455"/>
      <c r="AY143" s="455"/>
      <c r="AZ143" s="455"/>
    </row>
    <row r="144" spans="1:52">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c r="AA144" s="455"/>
      <c r="AB144" s="455"/>
      <c r="AC144" s="455"/>
      <c r="AD144" s="455"/>
      <c r="AE144" s="455"/>
      <c r="AF144" s="455"/>
      <c r="AG144" s="455"/>
      <c r="AH144" s="455"/>
      <c r="AI144" s="455"/>
      <c r="AJ144" s="455"/>
      <c r="AK144" s="455"/>
      <c r="AL144" s="455"/>
      <c r="AM144" s="455"/>
      <c r="AN144" s="455"/>
      <c r="AO144" s="455"/>
      <c r="AP144" s="455"/>
      <c r="AQ144" s="455"/>
      <c r="AR144" s="455"/>
      <c r="AS144" s="455"/>
      <c r="AT144" s="455"/>
      <c r="AU144" s="455"/>
      <c r="AV144" s="455"/>
      <c r="AW144" s="455"/>
      <c r="AX144" s="455"/>
      <c r="AY144" s="455"/>
      <c r="AZ144" s="455"/>
    </row>
    <row r="145" spans="1:52">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c r="AA145" s="455"/>
      <c r="AB145" s="455"/>
      <c r="AC145" s="455"/>
      <c r="AD145" s="455"/>
      <c r="AE145" s="455"/>
      <c r="AF145" s="455"/>
      <c r="AG145" s="455"/>
      <c r="AH145" s="455"/>
      <c r="AI145" s="455"/>
      <c r="AJ145" s="455"/>
      <c r="AK145" s="455"/>
      <c r="AL145" s="455"/>
      <c r="AM145" s="455"/>
      <c r="AN145" s="455"/>
      <c r="AO145" s="455"/>
      <c r="AP145" s="455"/>
      <c r="AQ145" s="455"/>
      <c r="AR145" s="455"/>
      <c r="AS145" s="455"/>
      <c r="AT145" s="455"/>
      <c r="AU145" s="455"/>
      <c r="AV145" s="455"/>
      <c r="AW145" s="455"/>
      <c r="AX145" s="455"/>
      <c r="AY145" s="455"/>
      <c r="AZ145" s="455"/>
    </row>
    <row r="146" spans="1:52">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c r="AA146" s="455"/>
      <c r="AB146" s="455"/>
      <c r="AC146" s="455"/>
      <c r="AD146" s="455"/>
      <c r="AE146" s="455"/>
      <c r="AF146" s="455"/>
      <c r="AG146" s="455"/>
      <c r="AH146" s="455"/>
      <c r="AI146" s="455"/>
      <c r="AJ146" s="455"/>
      <c r="AK146" s="455"/>
      <c r="AL146" s="455"/>
      <c r="AM146" s="455"/>
      <c r="AN146" s="455"/>
      <c r="AO146" s="455"/>
      <c r="AP146" s="455"/>
      <c r="AQ146" s="455"/>
      <c r="AR146" s="455"/>
      <c r="AS146" s="455"/>
      <c r="AT146" s="455"/>
      <c r="AU146" s="455"/>
      <c r="AV146" s="455"/>
      <c r="AW146" s="455"/>
      <c r="AX146" s="455"/>
      <c r="AY146" s="455"/>
      <c r="AZ146" s="455"/>
    </row>
    <row r="147" spans="1:52">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c r="AA147" s="455"/>
      <c r="AB147" s="455"/>
      <c r="AC147" s="455"/>
      <c r="AD147" s="455"/>
      <c r="AE147" s="455"/>
      <c r="AF147" s="455"/>
      <c r="AG147" s="455"/>
      <c r="AH147" s="455"/>
      <c r="AI147" s="455"/>
      <c r="AJ147" s="455"/>
      <c r="AK147" s="455"/>
      <c r="AL147" s="455"/>
      <c r="AM147" s="455"/>
      <c r="AN147" s="455"/>
      <c r="AO147" s="455"/>
      <c r="AP147" s="455"/>
      <c r="AQ147" s="455"/>
      <c r="AR147" s="455"/>
      <c r="AS147" s="455"/>
      <c r="AT147" s="455"/>
      <c r="AU147" s="455"/>
      <c r="AV147" s="455"/>
      <c r="AW147" s="455"/>
      <c r="AX147" s="455"/>
      <c r="AY147" s="455"/>
      <c r="AZ147" s="455"/>
    </row>
    <row r="148" spans="1:52">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c r="AA148" s="455"/>
      <c r="AB148" s="455"/>
      <c r="AC148" s="455"/>
      <c r="AD148" s="455"/>
      <c r="AE148" s="455"/>
      <c r="AF148" s="455"/>
      <c r="AG148" s="455"/>
      <c r="AH148" s="455"/>
      <c r="AI148" s="455"/>
      <c r="AJ148" s="455"/>
      <c r="AK148" s="455"/>
      <c r="AL148" s="455"/>
      <c r="AM148" s="455"/>
      <c r="AN148" s="455"/>
      <c r="AO148" s="455"/>
      <c r="AP148" s="455"/>
      <c r="AQ148" s="455"/>
      <c r="AR148" s="455"/>
      <c r="AS148" s="455"/>
      <c r="AT148" s="455"/>
      <c r="AU148" s="455"/>
      <c r="AV148" s="455"/>
      <c r="AW148" s="455"/>
      <c r="AX148" s="455"/>
      <c r="AY148" s="455"/>
      <c r="AZ148" s="455"/>
    </row>
    <row r="149" spans="1:52">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c r="AA149" s="455"/>
      <c r="AB149" s="455"/>
      <c r="AC149" s="455"/>
      <c r="AD149" s="455"/>
      <c r="AE149" s="455"/>
      <c r="AF149" s="455"/>
      <c r="AG149" s="455"/>
      <c r="AH149" s="455"/>
      <c r="AI149" s="455"/>
      <c r="AJ149" s="455"/>
      <c r="AK149" s="455"/>
      <c r="AL149" s="455"/>
      <c r="AM149" s="455"/>
      <c r="AN149" s="455"/>
      <c r="AO149" s="455"/>
      <c r="AP149" s="455"/>
      <c r="AQ149" s="455"/>
      <c r="AR149" s="455"/>
      <c r="AS149" s="455"/>
      <c r="AT149" s="455"/>
      <c r="AU149" s="455"/>
      <c r="AV149" s="455"/>
      <c r="AW149" s="455"/>
      <c r="AX149" s="455"/>
      <c r="AY149" s="455"/>
      <c r="AZ149" s="455"/>
    </row>
    <row r="150" spans="1:52">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c r="AA150" s="455"/>
      <c r="AB150" s="455"/>
      <c r="AC150" s="455"/>
      <c r="AD150" s="455"/>
      <c r="AE150" s="455"/>
      <c r="AF150" s="455"/>
      <c r="AG150" s="455"/>
      <c r="AH150" s="455"/>
      <c r="AI150" s="455"/>
      <c r="AJ150" s="455"/>
      <c r="AK150" s="455"/>
      <c r="AL150" s="455"/>
      <c r="AM150" s="455"/>
      <c r="AN150" s="455"/>
      <c r="AO150" s="455"/>
      <c r="AP150" s="455"/>
      <c r="AQ150" s="455"/>
      <c r="AR150" s="455"/>
      <c r="AS150" s="455"/>
      <c r="AT150" s="455"/>
      <c r="AU150" s="455"/>
      <c r="AV150" s="455"/>
      <c r="AW150" s="455"/>
      <c r="AX150" s="455"/>
      <c r="AY150" s="455"/>
      <c r="AZ150" s="455"/>
    </row>
    <row r="151" spans="1:52">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c r="AA151" s="455"/>
      <c r="AB151" s="455"/>
      <c r="AC151" s="455"/>
      <c r="AD151" s="455"/>
      <c r="AE151" s="455"/>
      <c r="AF151" s="455"/>
      <c r="AG151" s="455"/>
      <c r="AH151" s="455"/>
      <c r="AI151" s="455"/>
      <c r="AJ151" s="455"/>
      <c r="AK151" s="455"/>
      <c r="AL151" s="455"/>
      <c r="AM151" s="455"/>
      <c r="AN151" s="455"/>
      <c r="AO151" s="455"/>
      <c r="AP151" s="455"/>
      <c r="AQ151" s="455"/>
      <c r="AR151" s="455"/>
      <c r="AS151" s="455"/>
      <c r="AT151" s="455"/>
      <c r="AU151" s="455"/>
      <c r="AV151" s="455"/>
      <c r="AW151" s="455"/>
      <c r="AX151" s="455"/>
      <c r="AY151" s="455"/>
      <c r="AZ151" s="455"/>
    </row>
    <row r="152" spans="1:52">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c r="AA152" s="455"/>
      <c r="AB152" s="455"/>
      <c r="AC152" s="455"/>
      <c r="AD152" s="455"/>
      <c r="AE152" s="455"/>
      <c r="AF152" s="455"/>
      <c r="AG152" s="455"/>
      <c r="AH152" s="455"/>
      <c r="AI152" s="455"/>
      <c r="AJ152" s="455"/>
      <c r="AK152" s="455"/>
      <c r="AL152" s="455"/>
      <c r="AM152" s="455"/>
      <c r="AN152" s="455"/>
      <c r="AO152" s="455"/>
      <c r="AP152" s="455"/>
      <c r="AQ152" s="455"/>
      <c r="AR152" s="455"/>
      <c r="AS152" s="455"/>
      <c r="AT152" s="455"/>
      <c r="AU152" s="455"/>
      <c r="AV152" s="455"/>
      <c r="AW152" s="455"/>
      <c r="AX152" s="455"/>
      <c r="AY152" s="455"/>
      <c r="AZ152" s="455"/>
    </row>
    <row r="153" spans="1:52">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c r="AA153" s="455"/>
      <c r="AB153" s="455"/>
      <c r="AC153" s="455"/>
      <c r="AD153" s="455"/>
      <c r="AE153" s="455"/>
      <c r="AF153" s="455"/>
      <c r="AG153" s="455"/>
      <c r="AH153" s="455"/>
      <c r="AI153" s="455"/>
      <c r="AJ153" s="455"/>
      <c r="AK153" s="455"/>
      <c r="AL153" s="455"/>
      <c r="AM153" s="455"/>
      <c r="AN153" s="455"/>
      <c r="AO153" s="455"/>
      <c r="AP153" s="455"/>
      <c r="AQ153" s="455"/>
      <c r="AR153" s="455"/>
      <c r="AS153" s="455"/>
      <c r="AT153" s="455"/>
      <c r="AU153" s="455"/>
      <c r="AV153" s="455"/>
      <c r="AW153" s="455"/>
      <c r="AX153" s="455"/>
      <c r="AY153" s="455"/>
      <c r="AZ153" s="455"/>
    </row>
    <row r="154" spans="1:52">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c r="AA154" s="455"/>
      <c r="AB154" s="455"/>
      <c r="AC154" s="455"/>
      <c r="AD154" s="455"/>
      <c r="AE154" s="455"/>
      <c r="AF154" s="455"/>
      <c r="AG154" s="455"/>
      <c r="AH154" s="455"/>
      <c r="AI154" s="455"/>
      <c r="AJ154" s="455"/>
      <c r="AK154" s="455"/>
      <c r="AL154" s="455"/>
      <c r="AM154" s="455"/>
      <c r="AN154" s="455"/>
      <c r="AO154" s="455"/>
      <c r="AP154" s="455"/>
      <c r="AQ154" s="455"/>
      <c r="AR154" s="455"/>
      <c r="AS154" s="455"/>
      <c r="AT154" s="455"/>
      <c r="AU154" s="455"/>
      <c r="AV154" s="455"/>
      <c r="AW154" s="455"/>
      <c r="AX154" s="455"/>
      <c r="AY154" s="455"/>
      <c r="AZ154" s="455"/>
    </row>
    <row r="155" spans="1:52">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c r="AA155" s="455"/>
      <c r="AB155" s="455"/>
      <c r="AC155" s="455"/>
      <c r="AD155" s="455"/>
      <c r="AE155" s="455"/>
      <c r="AF155" s="455"/>
      <c r="AG155" s="455"/>
      <c r="AH155" s="455"/>
      <c r="AI155" s="455"/>
      <c r="AJ155" s="455"/>
      <c r="AK155" s="455"/>
      <c r="AL155" s="455"/>
      <c r="AM155" s="455"/>
      <c r="AN155" s="455"/>
      <c r="AO155" s="455"/>
      <c r="AP155" s="455"/>
      <c r="AQ155" s="455"/>
      <c r="AR155" s="455"/>
      <c r="AS155" s="455"/>
      <c r="AT155" s="455"/>
      <c r="AU155" s="455"/>
      <c r="AV155" s="455"/>
      <c r="AW155" s="455"/>
      <c r="AX155" s="455"/>
      <c r="AY155" s="455"/>
      <c r="AZ155" s="455"/>
    </row>
    <row r="156" spans="1:52">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c r="AA156" s="455"/>
      <c r="AB156" s="455"/>
      <c r="AC156" s="455"/>
      <c r="AD156" s="455"/>
      <c r="AE156" s="455"/>
      <c r="AF156" s="455"/>
      <c r="AG156" s="455"/>
      <c r="AH156" s="455"/>
      <c r="AI156" s="455"/>
      <c r="AJ156" s="455"/>
      <c r="AK156" s="455"/>
      <c r="AL156" s="455"/>
      <c r="AM156" s="455"/>
      <c r="AN156" s="455"/>
      <c r="AO156" s="455"/>
      <c r="AP156" s="455"/>
      <c r="AQ156" s="455"/>
      <c r="AR156" s="455"/>
      <c r="AS156" s="455"/>
      <c r="AT156" s="455"/>
      <c r="AU156" s="455"/>
      <c r="AV156" s="455"/>
      <c r="AW156" s="455"/>
      <c r="AX156" s="455"/>
      <c r="AY156" s="455"/>
      <c r="AZ156" s="455"/>
    </row>
    <row r="157" spans="1:52">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c r="AA157" s="455"/>
      <c r="AB157" s="455"/>
      <c r="AC157" s="455"/>
      <c r="AD157" s="455"/>
      <c r="AE157" s="455"/>
      <c r="AF157" s="455"/>
      <c r="AG157" s="455"/>
      <c r="AH157" s="455"/>
      <c r="AI157" s="455"/>
      <c r="AJ157" s="455"/>
      <c r="AK157" s="455"/>
      <c r="AL157" s="455"/>
      <c r="AM157" s="455"/>
      <c r="AN157" s="455"/>
      <c r="AO157" s="455"/>
      <c r="AP157" s="455"/>
      <c r="AQ157" s="455"/>
      <c r="AR157" s="455"/>
      <c r="AS157" s="455"/>
      <c r="AT157" s="455"/>
      <c r="AU157" s="455"/>
      <c r="AV157" s="455"/>
      <c r="AW157" s="455"/>
      <c r="AX157" s="455"/>
      <c r="AY157" s="455"/>
      <c r="AZ157" s="455"/>
    </row>
    <row r="158" spans="1:52">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c r="AA158" s="455"/>
      <c r="AB158" s="455"/>
      <c r="AC158" s="455"/>
      <c r="AD158" s="455"/>
      <c r="AE158" s="455"/>
      <c r="AF158" s="455"/>
      <c r="AG158" s="455"/>
      <c r="AH158" s="455"/>
      <c r="AI158" s="455"/>
      <c r="AJ158" s="455"/>
      <c r="AK158" s="455"/>
      <c r="AL158" s="455"/>
      <c r="AM158" s="455"/>
      <c r="AN158" s="455"/>
      <c r="AO158" s="455"/>
      <c r="AP158" s="455"/>
      <c r="AQ158" s="455"/>
      <c r="AR158" s="455"/>
      <c r="AS158" s="455"/>
      <c r="AT158" s="455"/>
      <c r="AU158" s="455"/>
      <c r="AV158" s="455"/>
      <c r="AW158" s="455"/>
      <c r="AX158" s="455"/>
      <c r="AY158" s="455"/>
      <c r="AZ158" s="455"/>
    </row>
    <row r="159" spans="1:52">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c r="AA159" s="455"/>
      <c r="AB159" s="455"/>
      <c r="AC159" s="455"/>
      <c r="AD159" s="455"/>
      <c r="AE159" s="455"/>
      <c r="AF159" s="455"/>
      <c r="AG159" s="455"/>
      <c r="AH159" s="455"/>
      <c r="AI159" s="455"/>
      <c r="AJ159" s="455"/>
      <c r="AK159" s="455"/>
      <c r="AL159" s="455"/>
      <c r="AM159" s="455"/>
      <c r="AN159" s="455"/>
      <c r="AO159" s="455"/>
      <c r="AP159" s="455"/>
      <c r="AQ159" s="455"/>
      <c r="AR159" s="455"/>
      <c r="AS159" s="455"/>
      <c r="AT159" s="455"/>
      <c r="AU159" s="455"/>
      <c r="AV159" s="455"/>
      <c r="AW159" s="455"/>
      <c r="AX159" s="455"/>
      <c r="AY159" s="455"/>
      <c r="AZ159" s="455"/>
    </row>
    <row r="160" spans="1:52">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c r="AA160" s="455"/>
      <c r="AB160" s="455"/>
      <c r="AC160" s="455"/>
      <c r="AD160" s="455"/>
      <c r="AE160" s="455"/>
      <c r="AF160" s="455"/>
      <c r="AG160" s="455"/>
      <c r="AH160" s="455"/>
      <c r="AI160" s="455"/>
      <c r="AJ160" s="455"/>
      <c r="AK160" s="455"/>
      <c r="AL160" s="455"/>
      <c r="AM160" s="455"/>
      <c r="AN160" s="455"/>
      <c r="AO160" s="455"/>
      <c r="AP160" s="455"/>
      <c r="AQ160" s="455"/>
      <c r="AR160" s="455"/>
      <c r="AS160" s="455"/>
      <c r="AT160" s="455"/>
      <c r="AU160" s="455"/>
      <c r="AV160" s="455"/>
      <c r="AW160" s="455"/>
      <c r="AX160" s="455"/>
      <c r="AY160" s="455"/>
      <c r="AZ160" s="455"/>
    </row>
    <row r="161" spans="1:52">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c r="AA161" s="455"/>
      <c r="AB161" s="455"/>
      <c r="AC161" s="455"/>
      <c r="AD161" s="455"/>
      <c r="AE161" s="455"/>
      <c r="AF161" s="455"/>
      <c r="AG161" s="455"/>
      <c r="AH161" s="455"/>
      <c r="AI161" s="455"/>
      <c r="AJ161" s="455"/>
      <c r="AK161" s="455"/>
      <c r="AL161" s="455"/>
      <c r="AM161" s="455"/>
      <c r="AN161" s="455"/>
      <c r="AO161" s="455"/>
      <c r="AP161" s="455"/>
      <c r="AQ161" s="455"/>
      <c r="AR161" s="455"/>
      <c r="AS161" s="455"/>
      <c r="AT161" s="455"/>
      <c r="AU161" s="455"/>
      <c r="AV161" s="455"/>
      <c r="AW161" s="455"/>
      <c r="AX161" s="455"/>
      <c r="AY161" s="455"/>
      <c r="AZ161" s="455"/>
    </row>
    <row r="162" spans="1:52">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c r="AA162" s="455"/>
      <c r="AB162" s="455"/>
      <c r="AC162" s="455"/>
      <c r="AD162" s="455"/>
      <c r="AE162" s="455"/>
      <c r="AF162" s="455"/>
      <c r="AG162" s="455"/>
      <c r="AH162" s="455"/>
      <c r="AI162" s="455"/>
      <c r="AJ162" s="455"/>
      <c r="AK162" s="455"/>
      <c r="AL162" s="455"/>
      <c r="AM162" s="455"/>
      <c r="AN162" s="455"/>
      <c r="AO162" s="455"/>
      <c r="AP162" s="455"/>
      <c r="AQ162" s="455"/>
      <c r="AR162" s="455"/>
      <c r="AS162" s="455"/>
      <c r="AT162" s="455"/>
      <c r="AU162" s="455"/>
      <c r="AV162" s="455"/>
      <c r="AW162" s="455"/>
      <c r="AX162" s="455"/>
      <c r="AY162" s="455"/>
      <c r="AZ162" s="455"/>
    </row>
    <row r="163" spans="1:52">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c r="AA163" s="455"/>
      <c r="AB163" s="455"/>
      <c r="AC163" s="455"/>
      <c r="AD163" s="455"/>
      <c r="AE163" s="455"/>
      <c r="AF163" s="455"/>
      <c r="AG163" s="455"/>
      <c r="AH163" s="455"/>
      <c r="AI163" s="455"/>
      <c r="AJ163" s="455"/>
      <c r="AK163" s="455"/>
      <c r="AL163" s="455"/>
      <c r="AM163" s="455"/>
      <c r="AN163" s="455"/>
      <c r="AO163" s="455"/>
      <c r="AP163" s="455"/>
      <c r="AQ163" s="455"/>
      <c r="AR163" s="455"/>
      <c r="AS163" s="455"/>
      <c r="AT163" s="455"/>
      <c r="AU163" s="455"/>
      <c r="AV163" s="455"/>
      <c r="AW163" s="455"/>
      <c r="AX163" s="455"/>
      <c r="AY163" s="455"/>
      <c r="AZ163" s="455"/>
    </row>
    <row r="164" spans="1:52">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c r="AA164" s="455"/>
      <c r="AB164" s="455"/>
      <c r="AC164" s="455"/>
      <c r="AD164" s="455"/>
      <c r="AE164" s="455"/>
      <c r="AF164" s="455"/>
      <c r="AG164" s="455"/>
      <c r="AH164" s="455"/>
      <c r="AI164" s="455"/>
      <c r="AJ164" s="455"/>
      <c r="AK164" s="455"/>
      <c r="AL164" s="455"/>
      <c r="AM164" s="455"/>
      <c r="AN164" s="455"/>
      <c r="AO164" s="455"/>
      <c r="AP164" s="455"/>
      <c r="AQ164" s="455"/>
      <c r="AR164" s="455"/>
      <c r="AS164" s="455"/>
      <c r="AT164" s="455"/>
      <c r="AU164" s="455"/>
      <c r="AV164" s="455"/>
      <c r="AW164" s="455"/>
      <c r="AX164" s="455"/>
      <c r="AY164" s="455"/>
      <c r="AZ164" s="455"/>
    </row>
    <row r="165" spans="1:52">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c r="AA165" s="455"/>
      <c r="AB165" s="455"/>
      <c r="AC165" s="455"/>
      <c r="AD165" s="455"/>
      <c r="AE165" s="455"/>
      <c r="AF165" s="455"/>
      <c r="AG165" s="455"/>
      <c r="AH165" s="455"/>
      <c r="AI165" s="455"/>
      <c r="AJ165" s="455"/>
      <c r="AK165" s="455"/>
      <c r="AL165" s="455"/>
      <c r="AM165" s="455"/>
      <c r="AN165" s="455"/>
      <c r="AO165" s="455"/>
      <c r="AP165" s="455"/>
      <c r="AQ165" s="455"/>
      <c r="AR165" s="455"/>
      <c r="AS165" s="455"/>
      <c r="AT165" s="455"/>
      <c r="AU165" s="455"/>
      <c r="AV165" s="455"/>
      <c r="AW165" s="455"/>
      <c r="AX165" s="455"/>
      <c r="AY165" s="455"/>
      <c r="AZ165" s="455"/>
    </row>
    <row r="166" spans="1:52">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c r="AA166" s="455"/>
      <c r="AB166" s="455"/>
      <c r="AC166" s="455"/>
      <c r="AD166" s="455"/>
      <c r="AE166" s="455"/>
      <c r="AF166" s="455"/>
      <c r="AG166" s="455"/>
      <c r="AH166" s="455"/>
      <c r="AI166" s="455"/>
      <c r="AJ166" s="455"/>
      <c r="AK166" s="455"/>
      <c r="AL166" s="455"/>
      <c r="AM166" s="455"/>
      <c r="AN166" s="455"/>
      <c r="AO166" s="455"/>
      <c r="AP166" s="455"/>
      <c r="AQ166" s="455"/>
      <c r="AR166" s="455"/>
      <c r="AS166" s="455"/>
      <c r="AT166" s="455"/>
      <c r="AU166" s="455"/>
      <c r="AV166" s="455"/>
      <c r="AW166" s="455"/>
      <c r="AX166" s="455"/>
      <c r="AY166" s="455"/>
      <c r="AZ166" s="455"/>
    </row>
    <row r="167" spans="1:52">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c r="AA167" s="455"/>
      <c r="AB167" s="455"/>
      <c r="AC167" s="455"/>
      <c r="AD167" s="455"/>
      <c r="AE167" s="455"/>
      <c r="AF167" s="455"/>
      <c r="AG167" s="455"/>
      <c r="AH167" s="455"/>
      <c r="AI167" s="455"/>
      <c r="AJ167" s="455"/>
      <c r="AK167" s="455"/>
      <c r="AL167" s="455"/>
      <c r="AM167" s="455"/>
      <c r="AN167" s="455"/>
      <c r="AO167" s="455"/>
      <c r="AP167" s="455"/>
      <c r="AQ167" s="455"/>
      <c r="AR167" s="455"/>
      <c r="AS167" s="455"/>
      <c r="AT167" s="455"/>
      <c r="AU167" s="455"/>
      <c r="AV167" s="455"/>
      <c r="AW167" s="455"/>
      <c r="AX167" s="455"/>
      <c r="AY167" s="455"/>
      <c r="AZ167" s="455"/>
    </row>
    <row r="168" spans="1:52">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c r="AA168" s="455"/>
      <c r="AB168" s="455"/>
      <c r="AC168" s="455"/>
      <c r="AD168" s="455"/>
      <c r="AE168" s="455"/>
      <c r="AF168" s="455"/>
      <c r="AG168" s="455"/>
      <c r="AH168" s="455"/>
      <c r="AI168" s="455"/>
      <c r="AJ168" s="455"/>
      <c r="AK168" s="455"/>
      <c r="AL168" s="455"/>
      <c r="AM168" s="455"/>
      <c r="AN168" s="455"/>
      <c r="AO168" s="455"/>
      <c r="AP168" s="455"/>
      <c r="AQ168" s="455"/>
      <c r="AR168" s="455"/>
      <c r="AS168" s="455"/>
      <c r="AT168" s="455"/>
      <c r="AU168" s="455"/>
      <c r="AV168" s="455"/>
      <c r="AW168" s="455"/>
      <c r="AX168" s="455"/>
      <c r="AY168" s="455"/>
      <c r="AZ168" s="455"/>
    </row>
    <row r="169" spans="1:52">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c r="AA169" s="455"/>
      <c r="AB169" s="455"/>
      <c r="AC169" s="455"/>
      <c r="AD169" s="455"/>
      <c r="AE169" s="455"/>
      <c r="AF169" s="455"/>
      <c r="AG169" s="455"/>
      <c r="AH169" s="455"/>
      <c r="AI169" s="455"/>
      <c r="AJ169" s="455"/>
      <c r="AK169" s="455"/>
      <c r="AL169" s="455"/>
      <c r="AM169" s="455"/>
      <c r="AN169" s="455"/>
      <c r="AO169" s="455"/>
      <c r="AP169" s="455"/>
      <c r="AQ169" s="455"/>
      <c r="AR169" s="455"/>
      <c r="AS169" s="455"/>
      <c r="AT169" s="455"/>
      <c r="AU169" s="455"/>
      <c r="AV169" s="455"/>
      <c r="AW169" s="455"/>
      <c r="AX169" s="455"/>
      <c r="AY169" s="455"/>
      <c r="AZ169" s="455"/>
    </row>
    <row r="170" spans="1:52">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c r="AA170" s="455"/>
      <c r="AB170" s="455"/>
      <c r="AC170" s="455"/>
      <c r="AD170" s="455"/>
      <c r="AE170" s="455"/>
      <c r="AF170" s="455"/>
      <c r="AG170" s="455"/>
      <c r="AH170" s="455"/>
      <c r="AI170" s="455"/>
      <c r="AJ170" s="455"/>
      <c r="AK170" s="455"/>
      <c r="AL170" s="455"/>
      <c r="AM170" s="455"/>
      <c r="AN170" s="455"/>
      <c r="AO170" s="455"/>
      <c r="AP170" s="455"/>
      <c r="AQ170" s="455"/>
      <c r="AR170" s="455"/>
      <c r="AS170" s="455"/>
      <c r="AT170" s="455"/>
      <c r="AU170" s="455"/>
      <c r="AV170" s="455"/>
      <c r="AW170" s="455"/>
      <c r="AX170" s="455"/>
      <c r="AY170" s="455"/>
      <c r="AZ170" s="455"/>
    </row>
    <row r="171" spans="1:52">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c r="AA171" s="455"/>
      <c r="AB171" s="455"/>
      <c r="AC171" s="455"/>
      <c r="AD171" s="455"/>
      <c r="AE171" s="455"/>
      <c r="AF171" s="455"/>
      <c r="AG171" s="455"/>
      <c r="AH171" s="455"/>
      <c r="AI171" s="455"/>
      <c r="AJ171" s="455"/>
      <c r="AK171" s="455"/>
      <c r="AL171" s="455"/>
      <c r="AM171" s="455"/>
      <c r="AN171" s="455"/>
      <c r="AO171" s="455"/>
      <c r="AP171" s="455"/>
      <c r="AQ171" s="455"/>
      <c r="AR171" s="455"/>
      <c r="AS171" s="455"/>
      <c r="AT171" s="455"/>
      <c r="AU171" s="455"/>
      <c r="AV171" s="455"/>
      <c r="AW171" s="455"/>
      <c r="AX171" s="455"/>
      <c r="AY171" s="455"/>
      <c r="AZ171" s="455"/>
    </row>
    <row r="172" spans="1:52">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c r="AA172" s="455"/>
      <c r="AB172" s="455"/>
      <c r="AC172" s="455"/>
      <c r="AD172" s="455"/>
      <c r="AE172" s="455"/>
      <c r="AF172" s="455"/>
      <c r="AG172" s="455"/>
      <c r="AH172" s="455"/>
      <c r="AI172" s="455"/>
      <c r="AJ172" s="455"/>
      <c r="AK172" s="455"/>
      <c r="AL172" s="455"/>
      <c r="AM172" s="455"/>
      <c r="AN172" s="455"/>
      <c r="AO172" s="455"/>
      <c r="AP172" s="455"/>
      <c r="AQ172" s="455"/>
      <c r="AR172" s="455"/>
      <c r="AS172" s="455"/>
      <c r="AT172" s="455"/>
      <c r="AU172" s="455"/>
      <c r="AV172" s="455"/>
      <c r="AW172" s="455"/>
      <c r="AX172" s="455"/>
      <c r="AY172" s="455"/>
      <c r="AZ172" s="455"/>
    </row>
    <row r="173" spans="1:52">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c r="AA173" s="455"/>
      <c r="AB173" s="455"/>
      <c r="AC173" s="455"/>
      <c r="AD173" s="455"/>
      <c r="AE173" s="455"/>
      <c r="AF173" s="455"/>
      <c r="AG173" s="455"/>
      <c r="AH173" s="455"/>
      <c r="AI173" s="455"/>
      <c r="AJ173" s="455"/>
      <c r="AK173" s="455"/>
      <c r="AL173" s="455"/>
      <c r="AM173" s="455"/>
      <c r="AN173" s="455"/>
      <c r="AO173" s="455"/>
      <c r="AP173" s="455"/>
      <c r="AQ173" s="455"/>
      <c r="AR173" s="455"/>
      <c r="AS173" s="455"/>
      <c r="AT173" s="455"/>
      <c r="AU173" s="455"/>
      <c r="AV173" s="455"/>
      <c r="AW173" s="455"/>
      <c r="AX173" s="455"/>
      <c r="AY173" s="455"/>
      <c r="AZ173" s="455"/>
    </row>
    <row r="174" spans="1:52">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c r="AA174" s="455"/>
      <c r="AB174" s="455"/>
      <c r="AC174" s="455"/>
      <c r="AD174" s="455"/>
      <c r="AE174" s="455"/>
      <c r="AF174" s="455"/>
      <c r="AG174" s="455"/>
      <c r="AH174" s="455"/>
      <c r="AI174" s="455"/>
      <c r="AJ174" s="455"/>
      <c r="AK174" s="455"/>
      <c r="AL174" s="455"/>
      <c r="AM174" s="455"/>
      <c r="AN174" s="455"/>
      <c r="AO174" s="455"/>
      <c r="AP174" s="455"/>
      <c r="AQ174" s="455"/>
      <c r="AR174" s="455"/>
      <c r="AS174" s="455"/>
      <c r="AT174" s="455"/>
      <c r="AU174" s="455"/>
      <c r="AV174" s="455"/>
      <c r="AW174" s="455"/>
      <c r="AX174" s="455"/>
      <c r="AY174" s="455"/>
      <c r="AZ174" s="455"/>
    </row>
    <row r="175" spans="1:52">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c r="AA175" s="455"/>
      <c r="AB175" s="455"/>
      <c r="AC175" s="455"/>
      <c r="AD175" s="455"/>
      <c r="AE175" s="455"/>
      <c r="AF175" s="455"/>
      <c r="AG175" s="455"/>
      <c r="AH175" s="455"/>
      <c r="AI175" s="455"/>
      <c r="AJ175" s="455"/>
      <c r="AK175" s="455"/>
      <c r="AL175" s="455"/>
      <c r="AM175" s="455"/>
      <c r="AN175" s="455"/>
      <c r="AO175" s="455"/>
      <c r="AP175" s="455"/>
      <c r="AQ175" s="455"/>
      <c r="AR175" s="455"/>
      <c r="AS175" s="455"/>
      <c r="AT175" s="455"/>
      <c r="AU175" s="455"/>
      <c r="AV175" s="455"/>
      <c r="AW175" s="455"/>
      <c r="AX175" s="455"/>
      <c r="AY175" s="455"/>
      <c r="AZ175" s="455"/>
    </row>
    <row r="176" spans="1:52">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c r="AA176" s="455"/>
      <c r="AB176" s="455"/>
      <c r="AC176" s="455"/>
      <c r="AD176" s="455"/>
      <c r="AE176" s="455"/>
      <c r="AF176" s="455"/>
      <c r="AG176" s="455"/>
      <c r="AH176" s="455"/>
      <c r="AI176" s="455"/>
      <c r="AJ176" s="455"/>
      <c r="AK176" s="455"/>
      <c r="AL176" s="455"/>
      <c r="AM176" s="455"/>
      <c r="AN176" s="455"/>
      <c r="AO176" s="455"/>
      <c r="AP176" s="455"/>
      <c r="AQ176" s="455"/>
      <c r="AR176" s="455"/>
      <c r="AS176" s="455"/>
      <c r="AT176" s="455"/>
      <c r="AU176" s="455"/>
      <c r="AV176" s="455"/>
      <c r="AW176" s="455"/>
      <c r="AX176" s="455"/>
      <c r="AY176" s="455"/>
      <c r="AZ176" s="455"/>
    </row>
    <row r="177" spans="1:52">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c r="AA177" s="455"/>
      <c r="AB177" s="455"/>
      <c r="AC177" s="455"/>
      <c r="AD177" s="455"/>
      <c r="AE177" s="455"/>
      <c r="AF177" s="455"/>
      <c r="AG177" s="455"/>
      <c r="AH177" s="455"/>
      <c r="AI177" s="455"/>
      <c r="AJ177" s="455"/>
      <c r="AK177" s="455"/>
      <c r="AL177" s="455"/>
      <c r="AM177" s="455"/>
      <c r="AN177" s="455"/>
      <c r="AO177" s="455"/>
      <c r="AP177" s="455"/>
      <c r="AQ177" s="455"/>
      <c r="AR177" s="455"/>
      <c r="AS177" s="455"/>
      <c r="AT177" s="455"/>
      <c r="AU177" s="455"/>
      <c r="AV177" s="455"/>
      <c r="AW177" s="455"/>
      <c r="AX177" s="455"/>
      <c r="AY177" s="455"/>
      <c r="AZ177" s="455"/>
    </row>
    <row r="178" spans="1:52">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c r="AA178" s="455"/>
      <c r="AB178" s="455"/>
      <c r="AC178" s="455"/>
      <c r="AD178" s="455"/>
      <c r="AE178" s="455"/>
      <c r="AF178" s="455"/>
      <c r="AG178" s="455"/>
      <c r="AH178" s="455"/>
      <c r="AI178" s="455"/>
      <c r="AJ178" s="455"/>
      <c r="AK178" s="455"/>
      <c r="AL178" s="455"/>
      <c r="AM178" s="455"/>
      <c r="AN178" s="455"/>
      <c r="AO178" s="455"/>
      <c r="AP178" s="455"/>
      <c r="AQ178" s="455"/>
      <c r="AR178" s="455"/>
      <c r="AS178" s="455"/>
      <c r="AT178" s="455"/>
      <c r="AU178" s="455"/>
      <c r="AV178" s="455"/>
      <c r="AW178" s="455"/>
      <c r="AX178" s="455"/>
      <c r="AY178" s="455"/>
      <c r="AZ178" s="455"/>
    </row>
    <row r="179" spans="1:52">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c r="AA179" s="455"/>
      <c r="AB179" s="455"/>
      <c r="AC179" s="455"/>
      <c r="AD179" s="455"/>
      <c r="AE179" s="455"/>
      <c r="AF179" s="455"/>
      <c r="AG179" s="455"/>
      <c r="AH179" s="455"/>
      <c r="AI179" s="455"/>
      <c r="AJ179" s="455"/>
      <c r="AK179" s="455"/>
      <c r="AL179" s="455"/>
      <c r="AM179" s="455"/>
      <c r="AN179" s="455"/>
      <c r="AO179" s="455"/>
      <c r="AP179" s="455"/>
      <c r="AQ179" s="455"/>
      <c r="AR179" s="455"/>
      <c r="AS179" s="455"/>
      <c r="AT179" s="455"/>
      <c r="AU179" s="455"/>
      <c r="AV179" s="455"/>
      <c r="AW179" s="455"/>
      <c r="AX179" s="455"/>
      <c r="AY179" s="455"/>
      <c r="AZ179" s="455"/>
    </row>
    <row r="180" spans="1:52">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c r="AA180" s="455"/>
      <c r="AB180" s="455"/>
      <c r="AC180" s="455"/>
      <c r="AD180" s="455"/>
      <c r="AE180" s="455"/>
      <c r="AF180" s="455"/>
      <c r="AG180" s="455"/>
      <c r="AH180" s="455"/>
      <c r="AI180" s="455"/>
      <c r="AJ180" s="455"/>
      <c r="AK180" s="455"/>
      <c r="AL180" s="455"/>
      <c r="AM180" s="455"/>
      <c r="AN180" s="455"/>
      <c r="AO180" s="455"/>
      <c r="AP180" s="455"/>
      <c r="AQ180" s="455"/>
      <c r="AR180" s="455"/>
      <c r="AS180" s="455"/>
      <c r="AT180" s="455"/>
      <c r="AU180" s="455"/>
      <c r="AV180" s="455"/>
      <c r="AW180" s="455"/>
      <c r="AX180" s="455"/>
      <c r="AY180" s="455"/>
      <c r="AZ180" s="455"/>
    </row>
    <row r="181" spans="1:52">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c r="AA181" s="455"/>
      <c r="AB181" s="455"/>
      <c r="AC181" s="455"/>
      <c r="AD181" s="455"/>
      <c r="AE181" s="455"/>
      <c r="AF181" s="455"/>
      <c r="AG181" s="455"/>
      <c r="AH181" s="455"/>
      <c r="AI181" s="455"/>
      <c r="AJ181" s="455"/>
      <c r="AK181" s="455"/>
      <c r="AL181" s="455"/>
      <c r="AM181" s="455"/>
      <c r="AN181" s="455"/>
      <c r="AO181" s="455"/>
      <c r="AP181" s="455"/>
      <c r="AQ181" s="455"/>
      <c r="AR181" s="455"/>
      <c r="AS181" s="455"/>
      <c r="AT181" s="455"/>
      <c r="AU181" s="455"/>
      <c r="AV181" s="455"/>
      <c r="AW181" s="455"/>
      <c r="AX181" s="455"/>
      <c r="AY181" s="455"/>
      <c r="AZ181" s="455"/>
    </row>
    <row r="182" spans="1:52">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c r="AA182" s="455"/>
      <c r="AB182" s="455"/>
      <c r="AC182" s="455"/>
      <c r="AD182" s="455"/>
      <c r="AE182" s="455"/>
      <c r="AF182" s="455"/>
      <c r="AG182" s="455"/>
      <c r="AH182" s="455"/>
      <c r="AI182" s="455"/>
      <c r="AJ182" s="455"/>
      <c r="AK182" s="455"/>
      <c r="AL182" s="455"/>
      <c r="AM182" s="455"/>
      <c r="AN182" s="455"/>
      <c r="AO182" s="455"/>
      <c r="AP182" s="455"/>
      <c r="AQ182" s="455"/>
      <c r="AR182" s="455"/>
      <c r="AS182" s="455"/>
      <c r="AT182" s="455"/>
      <c r="AU182" s="455"/>
      <c r="AV182" s="455"/>
      <c r="AW182" s="455"/>
      <c r="AX182" s="455"/>
      <c r="AY182" s="455"/>
      <c r="AZ182" s="455"/>
    </row>
    <row r="183" spans="1:52">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c r="AA183" s="455"/>
      <c r="AB183" s="455"/>
      <c r="AC183" s="455"/>
      <c r="AD183" s="455"/>
      <c r="AE183" s="455"/>
      <c r="AF183" s="455"/>
      <c r="AG183" s="455"/>
      <c r="AH183" s="455"/>
      <c r="AI183" s="455"/>
      <c r="AJ183" s="455"/>
      <c r="AK183" s="455"/>
      <c r="AL183" s="455"/>
      <c r="AM183" s="455"/>
      <c r="AN183" s="455"/>
      <c r="AO183" s="455"/>
      <c r="AP183" s="455"/>
      <c r="AQ183" s="455"/>
      <c r="AR183" s="455"/>
      <c r="AS183" s="455"/>
      <c r="AT183" s="455"/>
      <c r="AU183" s="455"/>
      <c r="AV183" s="455"/>
      <c r="AW183" s="455"/>
      <c r="AX183" s="455"/>
      <c r="AY183" s="455"/>
      <c r="AZ183" s="455"/>
    </row>
    <row r="184" spans="1:52">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c r="AA184" s="455"/>
      <c r="AB184" s="455"/>
      <c r="AC184" s="455"/>
      <c r="AD184" s="455"/>
      <c r="AE184" s="455"/>
      <c r="AF184" s="455"/>
      <c r="AG184" s="455"/>
      <c r="AH184" s="455"/>
      <c r="AI184" s="455"/>
      <c r="AJ184" s="455"/>
      <c r="AK184" s="455"/>
      <c r="AL184" s="455"/>
      <c r="AM184" s="455"/>
      <c r="AN184" s="455"/>
      <c r="AO184" s="455"/>
      <c r="AP184" s="455"/>
      <c r="AQ184" s="455"/>
      <c r="AR184" s="455"/>
      <c r="AS184" s="455"/>
      <c r="AT184" s="455"/>
      <c r="AU184" s="455"/>
      <c r="AV184" s="455"/>
      <c r="AW184" s="455"/>
      <c r="AX184" s="455"/>
      <c r="AY184" s="455"/>
      <c r="AZ184" s="455"/>
    </row>
    <row r="185" spans="1:52">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c r="AA185" s="455"/>
      <c r="AB185" s="455"/>
      <c r="AC185" s="455"/>
      <c r="AD185" s="455"/>
      <c r="AE185" s="455"/>
      <c r="AF185" s="455"/>
      <c r="AG185" s="455"/>
      <c r="AH185" s="455"/>
      <c r="AI185" s="455"/>
      <c r="AJ185" s="455"/>
      <c r="AK185" s="455"/>
      <c r="AL185" s="455"/>
      <c r="AM185" s="455"/>
      <c r="AN185" s="455"/>
      <c r="AO185" s="455"/>
      <c r="AP185" s="455"/>
      <c r="AQ185" s="455"/>
      <c r="AR185" s="455"/>
      <c r="AS185" s="455"/>
      <c r="AT185" s="455"/>
      <c r="AU185" s="455"/>
      <c r="AV185" s="455"/>
      <c r="AW185" s="455"/>
      <c r="AX185" s="455"/>
      <c r="AY185" s="455"/>
      <c r="AZ185" s="455"/>
    </row>
    <row r="186" spans="1:52">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c r="AA186" s="455"/>
      <c r="AB186" s="455"/>
      <c r="AC186" s="455"/>
      <c r="AD186" s="455"/>
      <c r="AE186" s="455"/>
      <c r="AF186" s="455"/>
      <c r="AG186" s="455"/>
      <c r="AH186" s="455"/>
      <c r="AI186" s="455"/>
      <c r="AJ186" s="455"/>
      <c r="AK186" s="455"/>
      <c r="AL186" s="455"/>
      <c r="AM186" s="455"/>
      <c r="AN186" s="455"/>
      <c r="AO186" s="455"/>
      <c r="AP186" s="455"/>
      <c r="AQ186" s="455"/>
      <c r="AR186" s="455"/>
      <c r="AS186" s="455"/>
      <c r="AT186" s="455"/>
      <c r="AU186" s="455"/>
      <c r="AV186" s="455"/>
      <c r="AW186" s="455"/>
      <c r="AX186" s="455"/>
      <c r="AY186" s="455"/>
      <c r="AZ186" s="455"/>
    </row>
    <row r="187" spans="1:52">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c r="AA187" s="455"/>
      <c r="AB187" s="455"/>
      <c r="AC187" s="455"/>
      <c r="AD187" s="455"/>
      <c r="AE187" s="455"/>
      <c r="AF187" s="455"/>
      <c r="AG187" s="455"/>
      <c r="AH187" s="455"/>
      <c r="AI187" s="455"/>
      <c r="AJ187" s="455"/>
      <c r="AK187" s="455"/>
      <c r="AL187" s="455"/>
      <c r="AM187" s="455"/>
      <c r="AN187" s="455"/>
      <c r="AO187" s="455"/>
      <c r="AP187" s="455"/>
      <c r="AQ187" s="455"/>
      <c r="AR187" s="455"/>
      <c r="AS187" s="455"/>
      <c r="AT187" s="455"/>
      <c r="AU187" s="455"/>
      <c r="AV187" s="455"/>
      <c r="AW187" s="455"/>
      <c r="AX187" s="455"/>
      <c r="AY187" s="455"/>
      <c r="AZ187" s="455"/>
    </row>
    <row r="188" spans="1:52">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c r="AA188" s="455"/>
      <c r="AB188" s="455"/>
      <c r="AC188" s="455"/>
      <c r="AD188" s="455"/>
      <c r="AE188" s="455"/>
      <c r="AF188" s="455"/>
      <c r="AG188" s="455"/>
      <c r="AH188" s="455"/>
      <c r="AI188" s="455"/>
      <c r="AJ188" s="455"/>
      <c r="AK188" s="455"/>
      <c r="AL188" s="455"/>
      <c r="AM188" s="455"/>
      <c r="AN188" s="455"/>
      <c r="AO188" s="455"/>
      <c r="AP188" s="455"/>
      <c r="AQ188" s="455"/>
      <c r="AR188" s="455"/>
      <c r="AS188" s="455"/>
      <c r="AT188" s="455"/>
      <c r="AU188" s="455"/>
      <c r="AV188" s="455"/>
      <c r="AW188" s="455"/>
      <c r="AX188" s="455"/>
      <c r="AY188" s="455"/>
      <c r="AZ188" s="455"/>
    </row>
    <row r="189" spans="1:52">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c r="AA189" s="455"/>
      <c r="AB189" s="455"/>
      <c r="AC189" s="455"/>
      <c r="AD189" s="455"/>
      <c r="AE189" s="455"/>
      <c r="AF189" s="455"/>
      <c r="AG189" s="455"/>
      <c r="AH189" s="455"/>
      <c r="AI189" s="455"/>
      <c r="AJ189" s="455"/>
      <c r="AK189" s="455"/>
      <c r="AL189" s="455"/>
      <c r="AM189" s="455"/>
      <c r="AN189" s="455"/>
      <c r="AO189" s="455"/>
      <c r="AP189" s="455"/>
      <c r="AQ189" s="455"/>
      <c r="AR189" s="455"/>
      <c r="AS189" s="455"/>
      <c r="AT189" s="455"/>
      <c r="AU189" s="455"/>
      <c r="AV189" s="455"/>
      <c r="AW189" s="455"/>
      <c r="AX189" s="455"/>
      <c r="AY189" s="455"/>
      <c r="AZ189" s="455"/>
    </row>
    <row r="190" spans="1:52">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c r="AA190" s="455"/>
      <c r="AB190" s="455"/>
      <c r="AC190" s="455"/>
      <c r="AD190" s="455"/>
      <c r="AE190" s="455"/>
      <c r="AF190" s="455"/>
      <c r="AG190" s="455"/>
      <c r="AH190" s="455"/>
      <c r="AI190" s="455"/>
      <c r="AJ190" s="455"/>
      <c r="AK190" s="455"/>
      <c r="AL190" s="455"/>
      <c r="AM190" s="455"/>
      <c r="AN190" s="455"/>
      <c r="AO190" s="455"/>
      <c r="AP190" s="455"/>
      <c r="AQ190" s="455"/>
      <c r="AR190" s="455"/>
      <c r="AS190" s="455"/>
      <c r="AT190" s="455"/>
      <c r="AU190" s="455"/>
      <c r="AV190" s="455"/>
      <c r="AW190" s="455"/>
      <c r="AX190" s="455"/>
      <c r="AY190" s="455"/>
      <c r="AZ190" s="455"/>
    </row>
    <row r="191" spans="1:52">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c r="AA191" s="455"/>
      <c r="AB191" s="455"/>
      <c r="AC191" s="455"/>
      <c r="AD191" s="455"/>
      <c r="AE191" s="455"/>
      <c r="AF191" s="455"/>
      <c r="AG191" s="455"/>
      <c r="AH191" s="455"/>
      <c r="AI191" s="455"/>
      <c r="AJ191" s="455"/>
      <c r="AK191" s="455"/>
      <c r="AL191" s="455"/>
      <c r="AM191" s="455"/>
      <c r="AN191" s="455"/>
      <c r="AO191" s="455"/>
      <c r="AP191" s="455"/>
      <c r="AQ191" s="455"/>
      <c r="AR191" s="455"/>
      <c r="AS191" s="455"/>
      <c r="AT191" s="455"/>
      <c r="AU191" s="455"/>
      <c r="AV191" s="455"/>
      <c r="AW191" s="455"/>
      <c r="AX191" s="455"/>
      <c r="AY191" s="455"/>
      <c r="AZ191" s="455"/>
    </row>
    <row r="192" spans="1:52">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c r="AA192" s="455"/>
      <c r="AB192" s="455"/>
      <c r="AC192" s="455"/>
      <c r="AD192" s="455"/>
      <c r="AE192" s="455"/>
      <c r="AF192" s="455"/>
      <c r="AG192" s="455"/>
      <c r="AH192" s="455"/>
      <c r="AI192" s="455"/>
      <c r="AJ192" s="455"/>
      <c r="AK192" s="455"/>
      <c r="AL192" s="455"/>
      <c r="AM192" s="455"/>
      <c r="AN192" s="455"/>
      <c r="AO192" s="455"/>
      <c r="AP192" s="455"/>
      <c r="AQ192" s="455"/>
      <c r="AR192" s="455"/>
      <c r="AS192" s="455"/>
      <c r="AT192" s="455"/>
      <c r="AU192" s="455"/>
      <c r="AV192" s="455"/>
      <c r="AW192" s="455"/>
      <c r="AX192" s="455"/>
      <c r="AY192" s="455"/>
      <c r="AZ192" s="455"/>
    </row>
    <row r="193" spans="1:52">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c r="AA193" s="455"/>
      <c r="AB193" s="455"/>
      <c r="AC193" s="455"/>
      <c r="AD193" s="455"/>
      <c r="AE193" s="455"/>
      <c r="AF193" s="455"/>
      <c r="AG193" s="455"/>
      <c r="AH193" s="455"/>
      <c r="AI193" s="455"/>
      <c r="AJ193" s="455"/>
      <c r="AK193" s="455"/>
      <c r="AL193" s="455"/>
      <c r="AM193" s="455"/>
      <c r="AN193" s="455"/>
      <c r="AO193" s="455"/>
      <c r="AP193" s="455"/>
      <c r="AQ193" s="455"/>
      <c r="AR193" s="455"/>
      <c r="AS193" s="455"/>
      <c r="AT193" s="455"/>
      <c r="AU193" s="455"/>
      <c r="AV193" s="455"/>
      <c r="AW193" s="455"/>
      <c r="AX193" s="455"/>
      <c r="AY193" s="455"/>
      <c r="AZ193" s="455"/>
    </row>
    <row r="194" spans="1:52">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c r="AA194" s="455"/>
      <c r="AB194" s="455"/>
      <c r="AC194" s="455"/>
      <c r="AD194" s="455"/>
      <c r="AE194" s="455"/>
      <c r="AF194" s="455"/>
      <c r="AG194" s="455"/>
      <c r="AH194" s="455"/>
      <c r="AI194" s="455"/>
      <c r="AJ194" s="455"/>
      <c r="AK194" s="455"/>
      <c r="AL194" s="455"/>
      <c r="AM194" s="455"/>
      <c r="AN194" s="455"/>
      <c r="AO194" s="455"/>
      <c r="AP194" s="455"/>
      <c r="AQ194" s="455"/>
      <c r="AR194" s="455"/>
      <c r="AS194" s="455"/>
      <c r="AT194" s="455"/>
      <c r="AU194" s="455"/>
      <c r="AV194" s="455"/>
      <c r="AW194" s="455"/>
      <c r="AX194" s="455"/>
      <c r="AY194" s="455"/>
      <c r="AZ194" s="455"/>
    </row>
    <row r="195" spans="1:52">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c r="AA195" s="455"/>
      <c r="AB195" s="455"/>
      <c r="AC195" s="455"/>
      <c r="AD195" s="455"/>
      <c r="AE195" s="455"/>
      <c r="AF195" s="455"/>
      <c r="AG195" s="455"/>
      <c r="AH195" s="455"/>
      <c r="AI195" s="455"/>
      <c r="AJ195" s="455"/>
      <c r="AK195" s="455"/>
      <c r="AL195" s="455"/>
      <c r="AM195" s="455"/>
      <c r="AN195" s="455"/>
      <c r="AO195" s="455"/>
      <c r="AP195" s="455"/>
      <c r="AQ195" s="455"/>
      <c r="AR195" s="455"/>
      <c r="AS195" s="455"/>
      <c r="AT195" s="455"/>
      <c r="AU195" s="455"/>
      <c r="AV195" s="455"/>
      <c r="AW195" s="455"/>
      <c r="AX195" s="455"/>
      <c r="AY195" s="455"/>
      <c r="AZ195" s="455"/>
    </row>
    <row r="196" spans="1:52">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c r="AA196" s="455"/>
      <c r="AB196" s="455"/>
      <c r="AC196" s="455"/>
      <c r="AD196" s="455"/>
      <c r="AE196" s="455"/>
      <c r="AF196" s="455"/>
      <c r="AG196" s="455"/>
      <c r="AH196" s="455"/>
      <c r="AI196" s="455"/>
      <c r="AJ196" s="455"/>
      <c r="AK196" s="455"/>
      <c r="AL196" s="455"/>
      <c r="AM196" s="455"/>
      <c r="AN196" s="455"/>
      <c r="AO196" s="455"/>
      <c r="AP196" s="455"/>
      <c r="AQ196" s="455"/>
      <c r="AR196" s="455"/>
      <c r="AS196" s="455"/>
      <c r="AT196" s="455"/>
      <c r="AU196" s="455"/>
      <c r="AV196" s="455"/>
      <c r="AW196" s="455"/>
      <c r="AX196" s="455"/>
      <c r="AY196" s="455"/>
      <c r="AZ196" s="455"/>
    </row>
    <row r="197" spans="1:52">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c r="AA197" s="455"/>
      <c r="AB197" s="455"/>
      <c r="AC197" s="455"/>
      <c r="AD197" s="455"/>
      <c r="AE197" s="455"/>
      <c r="AF197" s="455"/>
      <c r="AG197" s="455"/>
      <c r="AH197" s="455"/>
      <c r="AI197" s="455"/>
      <c r="AJ197" s="455"/>
      <c r="AK197" s="455"/>
      <c r="AL197" s="455"/>
      <c r="AM197" s="455"/>
      <c r="AN197" s="455"/>
      <c r="AO197" s="455"/>
      <c r="AP197" s="455"/>
      <c r="AQ197" s="455"/>
      <c r="AR197" s="455"/>
      <c r="AS197" s="455"/>
      <c r="AT197" s="455"/>
      <c r="AU197" s="455"/>
      <c r="AV197" s="455"/>
      <c r="AW197" s="455"/>
      <c r="AX197" s="455"/>
      <c r="AY197" s="455"/>
      <c r="AZ197" s="455"/>
    </row>
    <row r="198" spans="1:52">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c r="AA198" s="455"/>
      <c r="AB198" s="455"/>
      <c r="AC198" s="455"/>
      <c r="AD198" s="455"/>
      <c r="AE198" s="455"/>
      <c r="AF198" s="455"/>
      <c r="AG198" s="455"/>
      <c r="AH198" s="455"/>
      <c r="AI198" s="455"/>
      <c r="AJ198" s="455"/>
      <c r="AK198" s="455"/>
      <c r="AL198" s="455"/>
      <c r="AM198" s="455"/>
      <c r="AN198" s="455"/>
      <c r="AO198" s="455"/>
      <c r="AP198" s="455"/>
      <c r="AQ198" s="455"/>
      <c r="AR198" s="455"/>
      <c r="AS198" s="455"/>
      <c r="AT198" s="455"/>
      <c r="AU198" s="455"/>
      <c r="AV198" s="455"/>
      <c r="AW198" s="455"/>
      <c r="AX198" s="455"/>
      <c r="AY198" s="455"/>
      <c r="AZ198" s="455"/>
    </row>
    <row r="199" spans="1:52">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c r="AA199" s="455"/>
      <c r="AB199" s="455"/>
      <c r="AC199" s="455"/>
      <c r="AD199" s="455"/>
      <c r="AE199" s="455"/>
      <c r="AF199" s="455"/>
      <c r="AG199" s="455"/>
      <c r="AH199" s="455"/>
      <c r="AI199" s="455"/>
      <c r="AJ199" s="455"/>
      <c r="AK199" s="455"/>
      <c r="AL199" s="455"/>
      <c r="AM199" s="455"/>
      <c r="AN199" s="455"/>
      <c r="AO199" s="455"/>
      <c r="AP199" s="455"/>
      <c r="AQ199" s="455"/>
      <c r="AR199" s="455"/>
      <c r="AS199" s="455"/>
      <c r="AT199" s="455"/>
      <c r="AU199" s="455"/>
      <c r="AV199" s="455"/>
      <c r="AW199" s="455"/>
      <c r="AX199" s="455"/>
      <c r="AY199" s="455"/>
      <c r="AZ199" s="455"/>
    </row>
    <row r="200" spans="1:52">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c r="AA200" s="455"/>
      <c r="AB200" s="455"/>
      <c r="AC200" s="455"/>
      <c r="AD200" s="455"/>
      <c r="AE200" s="455"/>
      <c r="AF200" s="455"/>
      <c r="AG200" s="455"/>
      <c r="AH200" s="455"/>
      <c r="AI200" s="455"/>
      <c r="AJ200" s="455"/>
      <c r="AK200" s="455"/>
      <c r="AL200" s="455"/>
      <c r="AM200" s="455"/>
      <c r="AN200" s="455"/>
      <c r="AO200" s="455"/>
      <c r="AP200" s="455"/>
      <c r="AQ200" s="455"/>
      <c r="AR200" s="455"/>
      <c r="AS200" s="455"/>
      <c r="AT200" s="455"/>
      <c r="AU200" s="455"/>
      <c r="AV200" s="455"/>
      <c r="AW200" s="455"/>
      <c r="AX200" s="455"/>
      <c r="AY200" s="455"/>
      <c r="AZ200" s="455"/>
    </row>
    <row r="201" spans="1:52">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c r="AA201" s="455"/>
      <c r="AB201" s="455"/>
      <c r="AC201" s="455"/>
      <c r="AD201" s="455"/>
      <c r="AE201" s="455"/>
      <c r="AF201" s="455"/>
      <c r="AG201" s="455"/>
      <c r="AH201" s="455"/>
      <c r="AI201" s="455"/>
      <c r="AJ201" s="455"/>
      <c r="AK201" s="455"/>
      <c r="AL201" s="455"/>
      <c r="AM201" s="455"/>
      <c r="AN201" s="455"/>
      <c r="AO201" s="455"/>
      <c r="AP201" s="455"/>
      <c r="AQ201" s="455"/>
      <c r="AR201" s="455"/>
      <c r="AS201" s="455"/>
      <c r="AT201" s="455"/>
      <c r="AU201" s="455"/>
      <c r="AV201" s="455"/>
      <c r="AW201" s="455"/>
      <c r="AX201" s="455"/>
      <c r="AY201" s="455"/>
      <c r="AZ201" s="455"/>
    </row>
    <row r="202" spans="1:52">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c r="AA202" s="455"/>
      <c r="AB202" s="455"/>
      <c r="AC202" s="455"/>
      <c r="AD202" s="455"/>
      <c r="AE202" s="455"/>
      <c r="AF202" s="455"/>
      <c r="AG202" s="455"/>
      <c r="AH202" s="455"/>
      <c r="AI202" s="455"/>
      <c r="AJ202" s="455"/>
      <c r="AK202" s="455"/>
      <c r="AL202" s="455"/>
      <c r="AM202" s="455"/>
      <c r="AN202" s="455"/>
      <c r="AO202" s="455"/>
      <c r="AP202" s="455"/>
      <c r="AQ202" s="455"/>
      <c r="AR202" s="455"/>
      <c r="AS202" s="455"/>
      <c r="AT202" s="455"/>
      <c r="AU202" s="455"/>
      <c r="AV202" s="455"/>
      <c r="AW202" s="455"/>
      <c r="AX202" s="455"/>
      <c r="AY202" s="455"/>
      <c r="AZ202" s="455"/>
    </row>
    <row r="203" spans="1:52">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c r="AA203" s="455"/>
      <c r="AB203" s="455"/>
      <c r="AC203" s="455"/>
      <c r="AD203" s="455"/>
      <c r="AE203" s="455"/>
      <c r="AF203" s="455"/>
      <c r="AG203" s="455"/>
      <c r="AH203" s="455"/>
      <c r="AI203" s="455"/>
      <c r="AJ203" s="455"/>
      <c r="AK203" s="455"/>
      <c r="AL203" s="455"/>
      <c r="AM203" s="455"/>
      <c r="AN203" s="455"/>
      <c r="AO203" s="455"/>
      <c r="AP203" s="455"/>
      <c r="AQ203" s="455"/>
      <c r="AR203" s="455"/>
      <c r="AS203" s="455"/>
      <c r="AT203" s="455"/>
      <c r="AU203" s="455"/>
      <c r="AV203" s="455"/>
      <c r="AW203" s="455"/>
      <c r="AX203" s="455"/>
      <c r="AY203" s="455"/>
      <c r="AZ203" s="455"/>
    </row>
    <row r="204" spans="1:52">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c r="AA204" s="455"/>
      <c r="AB204" s="455"/>
      <c r="AC204" s="455"/>
      <c r="AD204" s="455"/>
      <c r="AE204" s="455"/>
      <c r="AF204" s="455"/>
      <c r="AG204" s="455"/>
      <c r="AH204" s="455"/>
      <c r="AI204" s="455"/>
      <c r="AJ204" s="455"/>
      <c r="AK204" s="455"/>
      <c r="AL204" s="455"/>
      <c r="AM204" s="455"/>
      <c r="AN204" s="455"/>
      <c r="AO204" s="455"/>
      <c r="AP204" s="455"/>
      <c r="AQ204" s="455"/>
      <c r="AR204" s="455"/>
      <c r="AS204" s="455"/>
      <c r="AT204" s="455"/>
      <c r="AU204" s="455"/>
      <c r="AV204" s="455"/>
      <c r="AW204" s="455"/>
      <c r="AX204" s="455"/>
      <c r="AY204" s="455"/>
      <c r="AZ204" s="455"/>
    </row>
    <row r="205" spans="1:52">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c r="AA205" s="455"/>
      <c r="AB205" s="455"/>
      <c r="AC205" s="455"/>
      <c r="AD205" s="455"/>
      <c r="AE205" s="455"/>
      <c r="AF205" s="455"/>
      <c r="AG205" s="455"/>
      <c r="AH205" s="455"/>
      <c r="AI205" s="455"/>
      <c r="AJ205" s="455"/>
      <c r="AK205" s="455"/>
      <c r="AL205" s="455"/>
      <c r="AM205" s="455"/>
      <c r="AN205" s="455"/>
      <c r="AO205" s="455"/>
      <c r="AP205" s="455"/>
      <c r="AQ205" s="455"/>
      <c r="AR205" s="455"/>
      <c r="AS205" s="455"/>
      <c r="AT205" s="455"/>
      <c r="AU205" s="455"/>
      <c r="AV205" s="455"/>
      <c r="AW205" s="455"/>
      <c r="AX205" s="455"/>
      <c r="AY205" s="455"/>
      <c r="AZ205" s="455"/>
    </row>
    <row r="206" spans="1:52">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c r="AA206" s="455"/>
      <c r="AB206" s="455"/>
      <c r="AC206" s="455"/>
      <c r="AD206" s="455"/>
      <c r="AE206" s="455"/>
      <c r="AF206" s="455"/>
      <c r="AG206" s="455"/>
      <c r="AH206" s="455"/>
      <c r="AI206" s="455"/>
      <c r="AJ206" s="455"/>
      <c r="AK206" s="455"/>
      <c r="AL206" s="455"/>
      <c r="AM206" s="455"/>
      <c r="AN206" s="455"/>
      <c r="AO206" s="455"/>
      <c r="AP206" s="455"/>
      <c r="AQ206" s="455"/>
      <c r="AR206" s="455"/>
      <c r="AS206" s="455"/>
      <c r="AT206" s="455"/>
      <c r="AU206" s="455"/>
      <c r="AV206" s="455"/>
      <c r="AW206" s="455"/>
      <c r="AX206" s="455"/>
      <c r="AY206" s="455"/>
      <c r="AZ206" s="455"/>
    </row>
    <row r="207" spans="1:52">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c r="AA207" s="455"/>
      <c r="AB207" s="455"/>
      <c r="AC207" s="455"/>
      <c r="AD207" s="455"/>
      <c r="AE207" s="455"/>
      <c r="AF207" s="455"/>
      <c r="AG207" s="455"/>
      <c r="AH207" s="455"/>
      <c r="AI207" s="455"/>
      <c r="AJ207" s="455"/>
      <c r="AK207" s="455"/>
      <c r="AL207" s="455"/>
      <c r="AM207" s="455"/>
      <c r="AN207" s="455"/>
      <c r="AO207" s="455"/>
      <c r="AP207" s="455"/>
      <c r="AQ207" s="455"/>
      <c r="AR207" s="455"/>
      <c r="AS207" s="455"/>
      <c r="AT207" s="455"/>
      <c r="AU207" s="455"/>
      <c r="AV207" s="455"/>
      <c r="AW207" s="455"/>
      <c r="AX207" s="455"/>
      <c r="AY207" s="455"/>
      <c r="AZ207" s="455"/>
    </row>
    <row r="208" spans="1:52">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c r="AA208" s="455"/>
      <c r="AB208" s="455"/>
      <c r="AC208" s="455"/>
      <c r="AD208" s="455"/>
      <c r="AE208" s="455"/>
      <c r="AF208" s="455"/>
      <c r="AG208" s="455"/>
      <c r="AH208" s="455"/>
      <c r="AI208" s="455"/>
      <c r="AJ208" s="455"/>
      <c r="AK208" s="455"/>
      <c r="AL208" s="455"/>
      <c r="AM208" s="455"/>
      <c r="AN208" s="455"/>
      <c r="AO208" s="455"/>
      <c r="AP208" s="455"/>
      <c r="AQ208" s="455"/>
      <c r="AR208" s="455"/>
      <c r="AS208" s="455"/>
      <c r="AT208" s="455"/>
      <c r="AU208" s="455"/>
      <c r="AV208" s="455"/>
      <c r="AW208" s="455"/>
      <c r="AX208" s="455"/>
      <c r="AY208" s="455"/>
      <c r="AZ208" s="455"/>
    </row>
    <row r="209" spans="1:52">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c r="AA209" s="455"/>
      <c r="AB209" s="455"/>
      <c r="AC209" s="455"/>
      <c r="AD209" s="455"/>
      <c r="AE209" s="455"/>
      <c r="AF209" s="455"/>
      <c r="AG209" s="455"/>
      <c r="AH209" s="455"/>
      <c r="AI209" s="455"/>
      <c r="AJ209" s="455"/>
      <c r="AK209" s="455"/>
      <c r="AL209" s="455"/>
      <c r="AM209" s="455"/>
      <c r="AN209" s="455"/>
      <c r="AO209" s="455"/>
      <c r="AP209" s="455"/>
      <c r="AQ209" s="455"/>
      <c r="AR209" s="455"/>
      <c r="AS209" s="455"/>
      <c r="AT209" s="455"/>
      <c r="AU209" s="455"/>
      <c r="AV209" s="455"/>
      <c r="AW209" s="455"/>
      <c r="AX209" s="455"/>
      <c r="AY209" s="455"/>
      <c r="AZ209" s="455"/>
    </row>
    <row r="210" spans="1:52">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c r="AA210" s="455"/>
      <c r="AB210" s="455"/>
      <c r="AC210" s="455"/>
      <c r="AD210" s="455"/>
      <c r="AE210" s="455"/>
      <c r="AF210" s="455"/>
      <c r="AG210" s="455"/>
      <c r="AH210" s="455"/>
      <c r="AI210" s="455"/>
      <c r="AJ210" s="455"/>
      <c r="AK210" s="455"/>
      <c r="AL210" s="455"/>
      <c r="AM210" s="455"/>
      <c r="AN210" s="455"/>
      <c r="AO210" s="455"/>
      <c r="AP210" s="455"/>
      <c r="AQ210" s="455"/>
      <c r="AR210" s="455"/>
      <c r="AS210" s="455"/>
      <c r="AT210" s="455"/>
      <c r="AU210" s="455"/>
      <c r="AV210" s="455"/>
      <c r="AW210" s="455"/>
      <c r="AX210" s="455"/>
      <c r="AY210" s="455"/>
      <c r="AZ210" s="455"/>
    </row>
    <row r="211" spans="1:52">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c r="AA211" s="455"/>
      <c r="AB211" s="455"/>
      <c r="AC211" s="455"/>
      <c r="AD211" s="455"/>
      <c r="AE211" s="455"/>
      <c r="AF211" s="455"/>
      <c r="AG211" s="455"/>
      <c r="AH211" s="455"/>
      <c r="AI211" s="455"/>
      <c r="AJ211" s="455"/>
      <c r="AK211" s="455"/>
      <c r="AL211" s="455"/>
      <c r="AM211" s="455"/>
      <c r="AN211" s="455"/>
      <c r="AO211" s="455"/>
      <c r="AP211" s="455"/>
      <c r="AQ211" s="455"/>
      <c r="AR211" s="455"/>
      <c r="AS211" s="455"/>
      <c r="AT211" s="455"/>
      <c r="AU211" s="455"/>
      <c r="AV211" s="455"/>
      <c r="AW211" s="455"/>
      <c r="AX211" s="455"/>
      <c r="AY211" s="455"/>
      <c r="AZ211" s="455"/>
    </row>
    <row r="212" spans="1:52">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c r="AA212" s="455"/>
      <c r="AB212" s="455"/>
      <c r="AC212" s="455"/>
      <c r="AD212" s="455"/>
      <c r="AE212" s="455"/>
      <c r="AF212" s="455"/>
      <c r="AG212" s="455"/>
      <c r="AH212" s="455"/>
      <c r="AI212" s="455"/>
      <c r="AJ212" s="455"/>
      <c r="AK212" s="455"/>
      <c r="AL212" s="455"/>
      <c r="AM212" s="455"/>
      <c r="AN212" s="455"/>
      <c r="AO212" s="455"/>
      <c r="AP212" s="455"/>
      <c r="AQ212" s="455"/>
      <c r="AR212" s="455"/>
      <c r="AS212" s="455"/>
      <c r="AT212" s="455"/>
      <c r="AU212" s="455"/>
      <c r="AV212" s="455"/>
      <c r="AW212" s="455"/>
      <c r="AX212" s="455"/>
      <c r="AY212" s="455"/>
      <c r="AZ212" s="455"/>
    </row>
    <row r="213" spans="1:52">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c r="AA213" s="455"/>
      <c r="AB213" s="455"/>
      <c r="AC213" s="455"/>
      <c r="AD213" s="455"/>
      <c r="AE213" s="455"/>
      <c r="AF213" s="455"/>
      <c r="AG213" s="455"/>
      <c r="AH213" s="455"/>
      <c r="AI213" s="455"/>
      <c r="AJ213" s="455"/>
      <c r="AK213" s="455"/>
      <c r="AL213" s="455"/>
      <c r="AM213" s="455"/>
      <c r="AN213" s="455"/>
      <c r="AO213" s="455"/>
      <c r="AP213" s="455"/>
      <c r="AQ213" s="455"/>
      <c r="AR213" s="455"/>
      <c r="AS213" s="455"/>
      <c r="AT213" s="455"/>
      <c r="AU213" s="455"/>
      <c r="AV213" s="455"/>
      <c r="AW213" s="455"/>
      <c r="AX213" s="455"/>
      <c r="AY213" s="455"/>
      <c r="AZ213" s="455"/>
    </row>
    <row r="214" spans="1:52">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c r="AA214" s="455"/>
      <c r="AB214" s="455"/>
      <c r="AC214" s="455"/>
      <c r="AD214" s="455"/>
      <c r="AE214" s="455"/>
      <c r="AF214" s="455"/>
      <c r="AG214" s="455"/>
      <c r="AH214" s="455"/>
      <c r="AI214" s="455"/>
      <c r="AJ214" s="455"/>
      <c r="AK214" s="455"/>
      <c r="AL214" s="455"/>
      <c r="AM214" s="455"/>
      <c r="AN214" s="455"/>
      <c r="AO214" s="455"/>
      <c r="AP214" s="455"/>
      <c r="AQ214" s="455"/>
      <c r="AR214" s="455"/>
      <c r="AS214" s="455"/>
      <c r="AT214" s="455"/>
      <c r="AU214" s="455"/>
      <c r="AV214" s="455"/>
      <c r="AW214" s="455"/>
      <c r="AX214" s="455"/>
      <c r="AY214" s="455"/>
      <c r="AZ214" s="455"/>
    </row>
    <row r="215" spans="1:52">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c r="AA215" s="455"/>
      <c r="AB215" s="455"/>
      <c r="AC215" s="455"/>
      <c r="AD215" s="455"/>
      <c r="AE215" s="455"/>
      <c r="AF215" s="455"/>
      <c r="AG215" s="455"/>
      <c r="AH215" s="455"/>
      <c r="AI215" s="455"/>
      <c r="AJ215" s="455"/>
      <c r="AK215" s="455"/>
      <c r="AL215" s="455"/>
      <c r="AM215" s="455"/>
      <c r="AN215" s="455"/>
      <c r="AO215" s="455"/>
      <c r="AP215" s="455"/>
      <c r="AQ215" s="455"/>
      <c r="AR215" s="455"/>
      <c r="AS215" s="455"/>
      <c r="AT215" s="455"/>
      <c r="AU215" s="455"/>
      <c r="AV215" s="455"/>
      <c r="AW215" s="455"/>
      <c r="AX215" s="455"/>
      <c r="AY215" s="455"/>
      <c r="AZ215" s="455"/>
    </row>
    <row r="216" spans="1:52">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c r="AA216" s="455"/>
      <c r="AB216" s="455"/>
      <c r="AC216" s="455"/>
      <c r="AD216" s="455"/>
      <c r="AE216" s="455"/>
      <c r="AF216" s="455"/>
      <c r="AG216" s="455"/>
      <c r="AH216" s="455"/>
      <c r="AI216" s="455"/>
      <c r="AJ216" s="455"/>
      <c r="AK216" s="455"/>
      <c r="AL216" s="455"/>
      <c r="AM216" s="455"/>
      <c r="AN216" s="455"/>
      <c r="AO216" s="455"/>
      <c r="AP216" s="455"/>
      <c r="AQ216" s="455"/>
      <c r="AR216" s="455"/>
      <c r="AS216" s="455"/>
      <c r="AT216" s="455"/>
      <c r="AU216" s="455"/>
      <c r="AV216" s="455"/>
      <c r="AW216" s="455"/>
      <c r="AX216" s="455"/>
      <c r="AY216" s="455"/>
      <c r="AZ216" s="455"/>
    </row>
    <row r="217" spans="1:52">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c r="AA217" s="455"/>
      <c r="AB217" s="455"/>
      <c r="AC217" s="455"/>
      <c r="AD217" s="455"/>
      <c r="AE217" s="455"/>
      <c r="AF217" s="455"/>
      <c r="AG217" s="455"/>
      <c r="AH217" s="455"/>
      <c r="AI217" s="455"/>
      <c r="AJ217" s="455"/>
      <c r="AK217" s="455"/>
      <c r="AL217" s="455"/>
      <c r="AM217" s="455"/>
      <c r="AN217" s="455"/>
      <c r="AO217" s="455"/>
      <c r="AP217" s="455"/>
      <c r="AQ217" s="455"/>
      <c r="AR217" s="455"/>
      <c r="AS217" s="455"/>
      <c r="AT217" s="455"/>
      <c r="AU217" s="455"/>
      <c r="AV217" s="455"/>
      <c r="AW217" s="455"/>
      <c r="AX217" s="455"/>
      <c r="AY217" s="455"/>
      <c r="AZ217" s="455"/>
    </row>
    <row r="218" spans="1:52">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c r="AA218" s="455"/>
      <c r="AB218" s="455"/>
      <c r="AC218" s="455"/>
      <c r="AD218" s="455"/>
      <c r="AE218" s="455"/>
      <c r="AF218" s="455"/>
      <c r="AG218" s="455"/>
      <c r="AH218" s="455"/>
      <c r="AI218" s="455"/>
      <c r="AJ218" s="455"/>
      <c r="AK218" s="455"/>
      <c r="AL218" s="455"/>
      <c r="AM218" s="455"/>
      <c r="AN218" s="455"/>
      <c r="AO218" s="455"/>
      <c r="AP218" s="455"/>
      <c r="AQ218" s="455"/>
      <c r="AR218" s="455"/>
      <c r="AS218" s="455"/>
      <c r="AT218" s="455"/>
      <c r="AU218" s="455"/>
      <c r="AV218" s="455"/>
      <c r="AW218" s="455"/>
      <c r="AX218" s="455"/>
      <c r="AY218" s="455"/>
      <c r="AZ218" s="455"/>
    </row>
    <row r="219" spans="1:52">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c r="AA219" s="455"/>
      <c r="AB219" s="455"/>
      <c r="AC219" s="455"/>
      <c r="AD219" s="455"/>
      <c r="AE219" s="455"/>
      <c r="AF219" s="455"/>
      <c r="AG219" s="455"/>
      <c r="AH219" s="455"/>
      <c r="AI219" s="455"/>
      <c r="AJ219" s="455"/>
      <c r="AK219" s="455"/>
      <c r="AL219" s="455"/>
      <c r="AM219" s="455"/>
      <c r="AN219" s="455"/>
      <c r="AO219" s="455"/>
      <c r="AP219" s="455"/>
      <c r="AQ219" s="455"/>
      <c r="AR219" s="455"/>
      <c r="AS219" s="455"/>
      <c r="AT219" s="455"/>
      <c r="AU219" s="455"/>
      <c r="AV219" s="455"/>
      <c r="AW219" s="455"/>
      <c r="AX219" s="455"/>
      <c r="AY219" s="455"/>
      <c r="AZ219" s="455"/>
    </row>
    <row r="220" spans="1:52">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c r="AA220" s="455"/>
      <c r="AB220" s="455"/>
      <c r="AC220" s="455"/>
      <c r="AD220" s="455"/>
      <c r="AE220" s="455"/>
      <c r="AF220" s="455"/>
      <c r="AG220" s="455"/>
      <c r="AH220" s="455"/>
      <c r="AI220" s="455"/>
      <c r="AJ220" s="455"/>
      <c r="AK220" s="455"/>
      <c r="AL220" s="455"/>
      <c r="AM220" s="455"/>
      <c r="AN220" s="455"/>
      <c r="AO220" s="455"/>
      <c r="AP220" s="455"/>
      <c r="AQ220" s="455"/>
      <c r="AR220" s="455"/>
      <c r="AS220" s="455"/>
      <c r="AT220" s="455"/>
      <c r="AU220" s="455"/>
      <c r="AV220" s="455"/>
      <c r="AW220" s="455"/>
      <c r="AX220" s="455"/>
      <c r="AY220" s="455"/>
      <c r="AZ220" s="455"/>
    </row>
    <row r="221" spans="1:52">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c r="AA221" s="455"/>
      <c r="AB221" s="455"/>
      <c r="AC221" s="455"/>
      <c r="AD221" s="455"/>
      <c r="AE221" s="455"/>
      <c r="AF221" s="455"/>
      <c r="AG221" s="455"/>
      <c r="AH221" s="455"/>
      <c r="AI221" s="455"/>
      <c r="AJ221" s="455"/>
      <c r="AK221" s="455"/>
      <c r="AL221" s="455"/>
      <c r="AM221" s="455"/>
      <c r="AN221" s="455"/>
      <c r="AO221" s="455"/>
      <c r="AP221" s="455"/>
      <c r="AQ221" s="455"/>
      <c r="AR221" s="455"/>
      <c r="AS221" s="455"/>
      <c r="AT221" s="455"/>
      <c r="AU221" s="455"/>
      <c r="AV221" s="455"/>
      <c r="AW221" s="455"/>
      <c r="AX221" s="455"/>
      <c r="AY221" s="455"/>
      <c r="AZ221" s="455"/>
    </row>
    <row r="222" spans="1:52">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c r="AA222" s="455"/>
      <c r="AB222" s="455"/>
      <c r="AC222" s="455"/>
      <c r="AD222" s="455"/>
      <c r="AE222" s="455"/>
      <c r="AF222" s="455"/>
      <c r="AG222" s="455"/>
      <c r="AH222" s="455"/>
      <c r="AI222" s="455"/>
      <c r="AJ222" s="455"/>
      <c r="AK222" s="455"/>
      <c r="AL222" s="455"/>
      <c r="AM222" s="455"/>
      <c r="AN222" s="455"/>
      <c r="AO222" s="455"/>
      <c r="AP222" s="455"/>
      <c r="AQ222" s="455"/>
      <c r="AR222" s="455"/>
      <c r="AS222" s="455"/>
      <c r="AT222" s="455"/>
      <c r="AU222" s="455"/>
      <c r="AV222" s="455"/>
      <c r="AW222" s="455"/>
      <c r="AX222" s="455"/>
      <c r="AY222" s="455"/>
      <c r="AZ222" s="455"/>
    </row>
    <row r="223" spans="1:52">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c r="AA223" s="455"/>
      <c r="AB223" s="455"/>
      <c r="AC223" s="455"/>
      <c r="AD223" s="455"/>
      <c r="AE223" s="455"/>
      <c r="AF223" s="455"/>
      <c r="AG223" s="455"/>
      <c r="AH223" s="455"/>
      <c r="AI223" s="455"/>
      <c r="AJ223" s="455"/>
      <c r="AK223" s="455"/>
      <c r="AL223" s="455"/>
      <c r="AM223" s="455"/>
      <c r="AN223" s="455"/>
      <c r="AO223" s="455"/>
      <c r="AP223" s="455"/>
      <c r="AQ223" s="455"/>
      <c r="AR223" s="455"/>
      <c r="AS223" s="455"/>
      <c r="AT223" s="455"/>
      <c r="AU223" s="455"/>
      <c r="AV223" s="455"/>
      <c r="AW223" s="455"/>
      <c r="AX223" s="455"/>
      <c r="AY223" s="455"/>
      <c r="AZ223" s="455"/>
    </row>
    <row r="224" spans="1:52">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c r="AA224" s="455"/>
      <c r="AB224" s="455"/>
      <c r="AC224" s="455"/>
      <c r="AD224" s="455"/>
      <c r="AE224" s="455"/>
      <c r="AF224" s="455"/>
      <c r="AG224" s="455"/>
      <c r="AH224" s="455"/>
      <c r="AI224" s="455"/>
      <c r="AJ224" s="455"/>
      <c r="AK224" s="455"/>
      <c r="AL224" s="455"/>
      <c r="AM224" s="455"/>
      <c r="AN224" s="455"/>
      <c r="AO224" s="455"/>
      <c r="AP224" s="455"/>
      <c r="AQ224" s="455"/>
      <c r="AR224" s="455"/>
      <c r="AS224" s="455"/>
      <c r="AT224" s="455"/>
      <c r="AU224" s="455"/>
      <c r="AV224" s="455"/>
      <c r="AW224" s="455"/>
      <c r="AX224" s="455"/>
      <c r="AY224" s="455"/>
      <c r="AZ224" s="455"/>
    </row>
    <row r="225" spans="1:52">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c r="AA225" s="455"/>
      <c r="AB225" s="455"/>
      <c r="AC225" s="455"/>
      <c r="AD225" s="455"/>
      <c r="AE225" s="455"/>
      <c r="AF225" s="455"/>
      <c r="AG225" s="455"/>
      <c r="AH225" s="455"/>
      <c r="AI225" s="455"/>
      <c r="AJ225" s="455"/>
      <c r="AK225" s="455"/>
      <c r="AL225" s="455"/>
      <c r="AM225" s="455"/>
      <c r="AN225" s="455"/>
      <c r="AO225" s="455"/>
      <c r="AP225" s="455"/>
      <c r="AQ225" s="455"/>
      <c r="AR225" s="455"/>
      <c r="AS225" s="455"/>
      <c r="AT225" s="455"/>
      <c r="AU225" s="455"/>
      <c r="AV225" s="455"/>
      <c r="AW225" s="455"/>
      <c r="AX225" s="455"/>
      <c r="AY225" s="455"/>
      <c r="AZ225" s="455"/>
    </row>
    <row r="226" spans="1:52">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c r="AC226" s="455"/>
      <c r="AD226" s="455"/>
      <c r="AE226" s="455"/>
      <c r="AF226" s="455"/>
      <c r="AG226" s="455"/>
      <c r="AH226" s="455"/>
      <c r="AI226" s="455"/>
      <c r="AJ226" s="455"/>
      <c r="AK226" s="455"/>
      <c r="AL226" s="455"/>
      <c r="AM226" s="455"/>
      <c r="AN226" s="455"/>
      <c r="AO226" s="455"/>
      <c r="AP226" s="455"/>
      <c r="AQ226" s="455"/>
      <c r="AR226" s="455"/>
      <c r="AS226" s="455"/>
      <c r="AT226" s="455"/>
      <c r="AU226" s="455"/>
      <c r="AV226" s="455"/>
      <c r="AW226" s="455"/>
      <c r="AX226" s="455"/>
      <c r="AY226" s="455"/>
      <c r="AZ226" s="455"/>
    </row>
    <row r="227" spans="1:52">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c r="AA227" s="455"/>
      <c r="AB227" s="455"/>
      <c r="AC227" s="455"/>
      <c r="AD227" s="455"/>
      <c r="AE227" s="455"/>
      <c r="AF227" s="455"/>
      <c r="AG227" s="455"/>
      <c r="AH227" s="455"/>
      <c r="AI227" s="455"/>
      <c r="AJ227" s="455"/>
      <c r="AK227" s="455"/>
      <c r="AL227" s="455"/>
      <c r="AM227" s="455"/>
      <c r="AN227" s="455"/>
      <c r="AO227" s="455"/>
      <c r="AP227" s="455"/>
      <c r="AQ227" s="455"/>
      <c r="AR227" s="455"/>
      <c r="AS227" s="455"/>
      <c r="AT227" s="455"/>
      <c r="AU227" s="455"/>
      <c r="AV227" s="455"/>
      <c r="AW227" s="455"/>
      <c r="AX227" s="455"/>
      <c r="AY227" s="455"/>
      <c r="AZ227" s="455"/>
    </row>
    <row r="228" spans="1:52">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c r="AA228" s="455"/>
      <c r="AB228" s="455"/>
      <c r="AC228" s="455"/>
      <c r="AD228" s="455"/>
      <c r="AE228" s="455"/>
      <c r="AF228" s="455"/>
      <c r="AG228" s="455"/>
      <c r="AH228" s="455"/>
      <c r="AI228" s="455"/>
      <c r="AJ228" s="455"/>
      <c r="AK228" s="455"/>
      <c r="AL228" s="455"/>
      <c r="AM228" s="455"/>
      <c r="AN228" s="455"/>
      <c r="AO228" s="455"/>
      <c r="AP228" s="455"/>
      <c r="AQ228" s="455"/>
      <c r="AR228" s="455"/>
      <c r="AS228" s="455"/>
      <c r="AT228" s="455"/>
      <c r="AU228" s="455"/>
      <c r="AV228" s="455"/>
      <c r="AW228" s="455"/>
      <c r="AX228" s="455"/>
      <c r="AY228" s="455"/>
      <c r="AZ228" s="455"/>
    </row>
    <row r="229" spans="1:52">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c r="AA229" s="455"/>
      <c r="AB229" s="455"/>
      <c r="AC229" s="455"/>
      <c r="AD229" s="455"/>
      <c r="AE229" s="455"/>
      <c r="AF229" s="455"/>
      <c r="AG229" s="455"/>
      <c r="AH229" s="455"/>
      <c r="AI229" s="455"/>
      <c r="AJ229" s="455"/>
      <c r="AK229" s="455"/>
      <c r="AL229" s="455"/>
      <c r="AM229" s="455"/>
      <c r="AN229" s="455"/>
      <c r="AO229" s="455"/>
      <c r="AP229" s="455"/>
      <c r="AQ229" s="455"/>
      <c r="AR229" s="455"/>
      <c r="AS229" s="455"/>
      <c r="AT229" s="455"/>
      <c r="AU229" s="455"/>
      <c r="AV229" s="455"/>
      <c r="AW229" s="455"/>
      <c r="AX229" s="455"/>
      <c r="AY229" s="455"/>
      <c r="AZ229" s="455"/>
    </row>
    <row r="230" spans="1:52">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c r="AA230" s="455"/>
      <c r="AB230" s="455"/>
      <c r="AC230" s="455"/>
      <c r="AD230" s="455"/>
      <c r="AE230" s="455"/>
      <c r="AF230" s="455"/>
      <c r="AG230" s="455"/>
      <c r="AH230" s="455"/>
      <c r="AI230" s="455"/>
      <c r="AJ230" s="455"/>
      <c r="AK230" s="455"/>
      <c r="AL230" s="455"/>
      <c r="AM230" s="455"/>
      <c r="AN230" s="455"/>
      <c r="AO230" s="455"/>
      <c r="AP230" s="455"/>
      <c r="AQ230" s="455"/>
      <c r="AR230" s="455"/>
      <c r="AS230" s="455"/>
      <c r="AT230" s="455"/>
      <c r="AU230" s="455"/>
      <c r="AV230" s="455"/>
      <c r="AW230" s="455"/>
      <c r="AX230" s="455"/>
      <c r="AY230" s="455"/>
      <c r="AZ230" s="455"/>
    </row>
    <row r="231" spans="1:52">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c r="AA231" s="455"/>
      <c r="AB231" s="455"/>
      <c r="AC231" s="455"/>
      <c r="AD231" s="455"/>
      <c r="AE231" s="455"/>
      <c r="AF231" s="455"/>
      <c r="AG231" s="455"/>
      <c r="AH231" s="455"/>
      <c r="AI231" s="455"/>
      <c r="AJ231" s="455"/>
      <c r="AK231" s="455"/>
      <c r="AL231" s="455"/>
      <c r="AM231" s="455"/>
      <c r="AN231" s="455"/>
      <c r="AO231" s="455"/>
      <c r="AP231" s="455"/>
      <c r="AQ231" s="455"/>
      <c r="AR231" s="455"/>
      <c r="AS231" s="455"/>
      <c r="AT231" s="455"/>
      <c r="AU231" s="455"/>
      <c r="AV231" s="455"/>
      <c r="AW231" s="455"/>
      <c r="AX231" s="455"/>
      <c r="AY231" s="455"/>
      <c r="AZ231" s="455"/>
    </row>
    <row r="232" spans="1:52">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c r="AA232" s="455"/>
      <c r="AB232" s="455"/>
      <c r="AC232" s="455"/>
      <c r="AD232" s="455"/>
      <c r="AE232" s="455"/>
      <c r="AF232" s="455"/>
      <c r="AG232" s="455"/>
      <c r="AH232" s="455"/>
      <c r="AI232" s="455"/>
      <c r="AJ232" s="455"/>
      <c r="AK232" s="455"/>
      <c r="AL232" s="455"/>
      <c r="AM232" s="455"/>
      <c r="AN232" s="455"/>
      <c r="AO232" s="455"/>
      <c r="AP232" s="455"/>
      <c r="AQ232" s="455"/>
      <c r="AR232" s="455"/>
      <c r="AS232" s="455"/>
      <c r="AT232" s="455"/>
      <c r="AU232" s="455"/>
      <c r="AV232" s="455"/>
      <c r="AW232" s="455"/>
      <c r="AX232" s="455"/>
      <c r="AY232" s="455"/>
      <c r="AZ232" s="455"/>
    </row>
    <row r="233" spans="1:52">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c r="AA233" s="455"/>
      <c r="AB233" s="455"/>
      <c r="AC233" s="455"/>
      <c r="AD233" s="455"/>
      <c r="AE233" s="455"/>
      <c r="AF233" s="455"/>
      <c r="AG233" s="455"/>
      <c r="AH233" s="455"/>
      <c r="AI233" s="455"/>
      <c r="AJ233" s="455"/>
      <c r="AK233" s="455"/>
      <c r="AL233" s="455"/>
      <c r="AM233" s="455"/>
      <c r="AN233" s="455"/>
      <c r="AO233" s="455"/>
      <c r="AP233" s="455"/>
      <c r="AQ233" s="455"/>
      <c r="AR233" s="455"/>
      <c r="AS233" s="455"/>
      <c r="AT233" s="455"/>
      <c r="AU233" s="455"/>
      <c r="AV233" s="455"/>
      <c r="AW233" s="455"/>
      <c r="AX233" s="455"/>
      <c r="AY233" s="455"/>
      <c r="AZ233" s="455"/>
    </row>
    <row r="234" spans="1:52">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c r="AA234" s="455"/>
      <c r="AB234" s="455"/>
      <c r="AC234" s="455"/>
      <c r="AD234" s="455"/>
      <c r="AE234" s="455"/>
      <c r="AF234" s="455"/>
      <c r="AG234" s="455"/>
      <c r="AH234" s="455"/>
      <c r="AI234" s="455"/>
      <c r="AJ234" s="455"/>
      <c r="AK234" s="455"/>
      <c r="AL234" s="455"/>
      <c r="AM234" s="455"/>
      <c r="AN234" s="455"/>
      <c r="AO234" s="455"/>
      <c r="AP234" s="455"/>
      <c r="AQ234" s="455"/>
      <c r="AR234" s="455"/>
      <c r="AS234" s="455"/>
      <c r="AT234" s="455"/>
      <c r="AU234" s="455"/>
      <c r="AV234" s="455"/>
      <c r="AW234" s="455"/>
      <c r="AX234" s="455"/>
      <c r="AY234" s="455"/>
      <c r="AZ234" s="455"/>
    </row>
    <row r="235" spans="1:52">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55"/>
      <c r="AS235" s="455"/>
      <c r="AT235" s="455"/>
      <c r="AU235" s="455"/>
      <c r="AV235" s="455"/>
      <c r="AW235" s="455"/>
      <c r="AX235" s="455"/>
      <c r="AY235" s="455"/>
      <c r="AZ235" s="455"/>
    </row>
    <row r="236" spans="1:52">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c r="AF236" s="455"/>
      <c r="AG236" s="455"/>
      <c r="AH236" s="455"/>
      <c r="AI236" s="455"/>
      <c r="AJ236" s="455"/>
      <c r="AK236" s="455"/>
      <c r="AL236" s="455"/>
      <c r="AM236" s="455"/>
      <c r="AN236" s="455"/>
      <c r="AO236" s="455"/>
      <c r="AP236" s="455"/>
      <c r="AQ236" s="455"/>
      <c r="AR236" s="455"/>
      <c r="AS236" s="455"/>
      <c r="AT236" s="455"/>
      <c r="AU236" s="455"/>
      <c r="AV236" s="455"/>
      <c r="AW236" s="455"/>
      <c r="AX236" s="455"/>
      <c r="AY236" s="455"/>
      <c r="AZ236" s="455"/>
    </row>
    <row r="237" spans="1:52">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c r="AF237" s="455"/>
      <c r="AG237" s="455"/>
      <c r="AH237" s="455"/>
      <c r="AI237" s="455"/>
      <c r="AJ237" s="455"/>
      <c r="AK237" s="455"/>
      <c r="AL237" s="455"/>
      <c r="AM237" s="455"/>
      <c r="AN237" s="455"/>
      <c r="AO237" s="455"/>
      <c r="AP237" s="455"/>
      <c r="AQ237" s="455"/>
      <c r="AR237" s="455"/>
      <c r="AS237" s="455"/>
      <c r="AT237" s="455"/>
      <c r="AU237" s="455"/>
      <c r="AV237" s="455"/>
      <c r="AW237" s="455"/>
      <c r="AX237" s="455"/>
      <c r="AY237" s="455"/>
      <c r="AZ237" s="455"/>
    </row>
    <row r="238" spans="1:52">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c r="AA238" s="455"/>
      <c r="AB238" s="455"/>
      <c r="AC238" s="455"/>
      <c r="AD238" s="455"/>
      <c r="AE238" s="455"/>
      <c r="AF238" s="455"/>
      <c r="AG238" s="455"/>
      <c r="AH238" s="455"/>
      <c r="AI238" s="455"/>
      <c r="AJ238" s="455"/>
      <c r="AK238" s="455"/>
      <c r="AL238" s="455"/>
      <c r="AM238" s="455"/>
      <c r="AN238" s="455"/>
      <c r="AO238" s="455"/>
      <c r="AP238" s="455"/>
      <c r="AQ238" s="455"/>
      <c r="AR238" s="455"/>
      <c r="AS238" s="455"/>
      <c r="AT238" s="455"/>
      <c r="AU238" s="455"/>
      <c r="AV238" s="455"/>
      <c r="AW238" s="455"/>
      <c r="AX238" s="455"/>
      <c r="AY238" s="455"/>
      <c r="AZ238" s="455"/>
    </row>
    <row r="239" spans="1:52">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c r="AA239" s="455"/>
      <c r="AB239" s="455"/>
      <c r="AC239" s="455"/>
      <c r="AD239" s="455"/>
      <c r="AE239" s="455"/>
      <c r="AF239" s="455"/>
      <c r="AG239" s="455"/>
      <c r="AH239" s="455"/>
      <c r="AI239" s="455"/>
      <c r="AJ239" s="455"/>
      <c r="AK239" s="455"/>
      <c r="AL239" s="455"/>
      <c r="AM239" s="455"/>
      <c r="AN239" s="455"/>
      <c r="AO239" s="455"/>
      <c r="AP239" s="455"/>
      <c r="AQ239" s="455"/>
      <c r="AR239" s="455"/>
      <c r="AS239" s="455"/>
      <c r="AT239" s="455"/>
      <c r="AU239" s="455"/>
      <c r="AV239" s="455"/>
      <c r="AW239" s="455"/>
      <c r="AX239" s="455"/>
      <c r="AY239" s="455"/>
      <c r="AZ239" s="455"/>
    </row>
    <row r="240" spans="1:52">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c r="AA240" s="455"/>
      <c r="AB240" s="455"/>
      <c r="AC240" s="455"/>
      <c r="AD240" s="455"/>
      <c r="AE240" s="455"/>
      <c r="AF240" s="455"/>
      <c r="AG240" s="455"/>
      <c r="AH240" s="455"/>
      <c r="AI240" s="455"/>
      <c r="AJ240" s="455"/>
      <c r="AK240" s="455"/>
      <c r="AL240" s="455"/>
      <c r="AM240" s="455"/>
      <c r="AN240" s="455"/>
      <c r="AO240" s="455"/>
      <c r="AP240" s="455"/>
      <c r="AQ240" s="455"/>
      <c r="AR240" s="455"/>
      <c r="AS240" s="455"/>
      <c r="AT240" s="455"/>
      <c r="AU240" s="455"/>
      <c r="AV240" s="455"/>
      <c r="AW240" s="455"/>
      <c r="AX240" s="455"/>
      <c r="AY240" s="455"/>
      <c r="AZ240" s="455"/>
    </row>
    <row r="241" spans="1:52">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c r="AA241" s="455"/>
      <c r="AB241" s="455"/>
      <c r="AC241" s="455"/>
      <c r="AD241" s="455"/>
      <c r="AE241" s="455"/>
      <c r="AF241" s="455"/>
      <c r="AG241" s="455"/>
      <c r="AH241" s="455"/>
      <c r="AI241" s="455"/>
      <c r="AJ241" s="455"/>
      <c r="AK241" s="455"/>
      <c r="AL241" s="455"/>
      <c r="AM241" s="455"/>
      <c r="AN241" s="455"/>
      <c r="AO241" s="455"/>
      <c r="AP241" s="455"/>
      <c r="AQ241" s="455"/>
      <c r="AR241" s="455"/>
      <c r="AS241" s="455"/>
      <c r="AT241" s="455"/>
      <c r="AU241" s="455"/>
      <c r="AV241" s="455"/>
      <c r="AW241" s="455"/>
      <c r="AX241" s="455"/>
      <c r="AY241" s="455"/>
      <c r="AZ241" s="455"/>
    </row>
    <row r="242" spans="1:52">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c r="AA242" s="455"/>
      <c r="AB242" s="455"/>
      <c r="AC242" s="455"/>
      <c r="AD242" s="455"/>
      <c r="AE242" s="455"/>
      <c r="AF242" s="455"/>
      <c r="AG242" s="455"/>
      <c r="AH242" s="455"/>
      <c r="AI242" s="455"/>
      <c r="AJ242" s="455"/>
      <c r="AK242" s="455"/>
      <c r="AL242" s="455"/>
      <c r="AM242" s="455"/>
      <c r="AN242" s="455"/>
      <c r="AO242" s="455"/>
      <c r="AP242" s="455"/>
      <c r="AQ242" s="455"/>
      <c r="AR242" s="455"/>
      <c r="AS242" s="455"/>
      <c r="AT242" s="455"/>
      <c r="AU242" s="455"/>
      <c r="AV242" s="455"/>
      <c r="AW242" s="455"/>
      <c r="AX242" s="455"/>
      <c r="AY242" s="455"/>
      <c r="AZ242" s="455"/>
    </row>
    <row r="243" spans="1:52">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c r="AA243" s="455"/>
      <c r="AB243" s="455"/>
      <c r="AC243" s="455"/>
      <c r="AD243" s="455"/>
      <c r="AE243" s="455"/>
      <c r="AF243" s="455"/>
      <c r="AG243" s="455"/>
      <c r="AH243" s="455"/>
      <c r="AI243" s="455"/>
      <c r="AJ243" s="455"/>
      <c r="AK243" s="455"/>
      <c r="AL243" s="455"/>
      <c r="AM243" s="455"/>
      <c r="AN243" s="455"/>
      <c r="AO243" s="455"/>
      <c r="AP243" s="455"/>
      <c r="AQ243" s="455"/>
      <c r="AR243" s="455"/>
      <c r="AS243" s="455"/>
      <c r="AT243" s="455"/>
      <c r="AU243" s="455"/>
      <c r="AV243" s="455"/>
      <c r="AW243" s="455"/>
      <c r="AX243" s="455"/>
      <c r="AY243" s="455"/>
      <c r="AZ243" s="455"/>
    </row>
    <row r="244" spans="1:52">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c r="AA244" s="455"/>
      <c r="AB244" s="455"/>
      <c r="AC244" s="455"/>
      <c r="AD244" s="455"/>
      <c r="AE244" s="455"/>
      <c r="AF244" s="455"/>
      <c r="AG244" s="455"/>
      <c r="AH244" s="455"/>
      <c r="AI244" s="455"/>
      <c r="AJ244" s="455"/>
      <c r="AK244" s="455"/>
      <c r="AL244" s="455"/>
      <c r="AM244" s="455"/>
      <c r="AN244" s="455"/>
      <c r="AO244" s="455"/>
      <c r="AP244" s="455"/>
      <c r="AQ244" s="455"/>
      <c r="AR244" s="455"/>
      <c r="AS244" s="455"/>
      <c r="AT244" s="455"/>
      <c r="AU244" s="455"/>
      <c r="AV244" s="455"/>
      <c r="AW244" s="455"/>
      <c r="AX244" s="455"/>
      <c r="AY244" s="455"/>
      <c r="AZ244" s="455"/>
    </row>
    <row r="245" spans="1:52">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c r="AA245" s="455"/>
      <c r="AB245" s="455"/>
      <c r="AC245" s="455"/>
      <c r="AD245" s="455"/>
      <c r="AE245" s="455"/>
      <c r="AF245" s="455"/>
      <c r="AG245" s="455"/>
      <c r="AH245" s="455"/>
      <c r="AI245" s="455"/>
      <c r="AJ245" s="455"/>
      <c r="AK245" s="455"/>
      <c r="AL245" s="455"/>
      <c r="AM245" s="455"/>
      <c r="AN245" s="455"/>
      <c r="AO245" s="455"/>
      <c r="AP245" s="455"/>
      <c r="AQ245" s="455"/>
      <c r="AR245" s="455"/>
      <c r="AS245" s="455"/>
      <c r="AT245" s="455"/>
      <c r="AU245" s="455"/>
      <c r="AV245" s="455"/>
      <c r="AW245" s="455"/>
      <c r="AX245" s="455"/>
      <c r="AY245" s="455"/>
      <c r="AZ245" s="455"/>
    </row>
    <row r="246" spans="1:52">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c r="AA246" s="455"/>
      <c r="AB246" s="455"/>
      <c r="AC246" s="455"/>
      <c r="AD246" s="455"/>
      <c r="AE246" s="455"/>
      <c r="AF246" s="455"/>
      <c r="AG246" s="455"/>
      <c r="AH246" s="455"/>
      <c r="AI246" s="455"/>
      <c r="AJ246" s="455"/>
      <c r="AK246" s="455"/>
      <c r="AL246" s="455"/>
      <c r="AM246" s="455"/>
      <c r="AN246" s="455"/>
      <c r="AO246" s="455"/>
      <c r="AP246" s="455"/>
      <c r="AQ246" s="455"/>
      <c r="AR246" s="455"/>
      <c r="AS246" s="455"/>
      <c r="AT246" s="455"/>
      <c r="AU246" s="455"/>
      <c r="AV246" s="455"/>
      <c r="AW246" s="455"/>
      <c r="AX246" s="455"/>
      <c r="AY246" s="455"/>
      <c r="AZ246" s="455"/>
    </row>
    <row r="247" spans="1:52">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c r="AA247" s="455"/>
      <c r="AB247" s="455"/>
      <c r="AC247" s="455"/>
      <c r="AD247" s="455"/>
      <c r="AE247" s="455"/>
      <c r="AF247" s="455"/>
      <c r="AG247" s="455"/>
      <c r="AH247" s="455"/>
      <c r="AI247" s="455"/>
      <c r="AJ247" s="455"/>
      <c r="AK247" s="455"/>
      <c r="AL247" s="455"/>
      <c r="AM247" s="455"/>
      <c r="AN247" s="455"/>
      <c r="AO247" s="455"/>
      <c r="AP247" s="455"/>
      <c r="AQ247" s="455"/>
      <c r="AR247" s="455"/>
      <c r="AS247" s="455"/>
      <c r="AT247" s="455"/>
      <c r="AU247" s="455"/>
      <c r="AV247" s="455"/>
      <c r="AW247" s="455"/>
      <c r="AX247" s="455"/>
      <c r="AY247" s="455"/>
      <c r="AZ247" s="455"/>
    </row>
    <row r="248" spans="1:52">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c r="AA248" s="455"/>
      <c r="AB248" s="455"/>
      <c r="AC248" s="455"/>
      <c r="AD248" s="455"/>
      <c r="AE248" s="455"/>
      <c r="AF248" s="455"/>
      <c r="AG248" s="455"/>
      <c r="AH248" s="455"/>
      <c r="AI248" s="455"/>
      <c r="AJ248" s="455"/>
      <c r="AK248" s="455"/>
      <c r="AL248" s="455"/>
      <c r="AM248" s="455"/>
      <c r="AN248" s="455"/>
      <c r="AO248" s="455"/>
      <c r="AP248" s="455"/>
      <c r="AQ248" s="455"/>
      <c r="AR248" s="455"/>
      <c r="AS248" s="455"/>
      <c r="AT248" s="455"/>
      <c r="AU248" s="455"/>
      <c r="AV248" s="455"/>
      <c r="AW248" s="455"/>
      <c r="AX248" s="455"/>
      <c r="AY248" s="455"/>
      <c r="AZ248" s="455"/>
    </row>
    <row r="249" spans="1:52">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c r="AA249" s="455"/>
      <c r="AB249" s="455"/>
      <c r="AC249" s="455"/>
      <c r="AD249" s="455"/>
      <c r="AE249" s="455"/>
      <c r="AF249" s="455"/>
      <c r="AG249" s="455"/>
      <c r="AH249" s="455"/>
      <c r="AI249" s="455"/>
      <c r="AJ249" s="455"/>
      <c r="AK249" s="455"/>
      <c r="AL249" s="455"/>
      <c r="AM249" s="455"/>
      <c r="AN249" s="455"/>
      <c r="AO249" s="455"/>
      <c r="AP249" s="455"/>
      <c r="AQ249" s="455"/>
      <c r="AR249" s="455"/>
      <c r="AS249" s="455"/>
      <c r="AT249" s="455"/>
      <c r="AU249" s="455"/>
      <c r="AV249" s="455"/>
      <c r="AW249" s="455"/>
      <c r="AX249" s="455"/>
      <c r="AY249" s="455"/>
      <c r="AZ249" s="455"/>
    </row>
    <row r="250" spans="1:52">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c r="AA250" s="455"/>
      <c r="AB250" s="455"/>
      <c r="AC250" s="455"/>
      <c r="AD250" s="455"/>
      <c r="AE250" s="455"/>
      <c r="AF250" s="455"/>
      <c r="AG250" s="455"/>
      <c r="AH250" s="455"/>
      <c r="AI250" s="455"/>
      <c r="AJ250" s="455"/>
      <c r="AK250" s="455"/>
      <c r="AL250" s="455"/>
      <c r="AM250" s="455"/>
      <c r="AN250" s="455"/>
      <c r="AO250" s="455"/>
      <c r="AP250" s="455"/>
      <c r="AQ250" s="455"/>
      <c r="AR250" s="455"/>
      <c r="AS250" s="455"/>
      <c r="AT250" s="455"/>
      <c r="AU250" s="455"/>
      <c r="AV250" s="455"/>
      <c r="AW250" s="455"/>
      <c r="AX250" s="455"/>
      <c r="AY250" s="455"/>
      <c r="AZ250" s="455"/>
    </row>
    <row r="251" spans="1:52">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c r="AA251" s="455"/>
      <c r="AB251" s="455"/>
      <c r="AC251" s="455"/>
      <c r="AD251" s="455"/>
      <c r="AE251" s="455"/>
      <c r="AF251" s="455"/>
      <c r="AG251" s="455"/>
      <c r="AH251" s="455"/>
      <c r="AI251" s="455"/>
      <c r="AJ251" s="455"/>
      <c r="AK251" s="455"/>
      <c r="AL251" s="455"/>
      <c r="AM251" s="455"/>
      <c r="AN251" s="455"/>
      <c r="AO251" s="455"/>
      <c r="AP251" s="455"/>
      <c r="AQ251" s="455"/>
      <c r="AR251" s="455"/>
      <c r="AS251" s="455"/>
      <c r="AT251" s="455"/>
      <c r="AU251" s="455"/>
      <c r="AV251" s="455"/>
      <c r="AW251" s="455"/>
      <c r="AX251" s="455"/>
      <c r="AY251" s="455"/>
      <c r="AZ251" s="455"/>
    </row>
    <row r="252" spans="1:52">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c r="AA252" s="455"/>
      <c r="AB252" s="455"/>
      <c r="AC252" s="455"/>
      <c r="AD252" s="455"/>
      <c r="AE252" s="455"/>
      <c r="AF252" s="455"/>
      <c r="AG252" s="455"/>
      <c r="AH252" s="455"/>
      <c r="AI252" s="455"/>
      <c r="AJ252" s="455"/>
      <c r="AK252" s="455"/>
      <c r="AL252" s="455"/>
      <c r="AM252" s="455"/>
      <c r="AN252" s="455"/>
      <c r="AO252" s="455"/>
      <c r="AP252" s="455"/>
      <c r="AQ252" s="455"/>
      <c r="AR252" s="455"/>
      <c r="AS252" s="455"/>
      <c r="AT252" s="455"/>
      <c r="AU252" s="455"/>
      <c r="AV252" s="455"/>
      <c r="AW252" s="455"/>
      <c r="AX252" s="455"/>
      <c r="AY252" s="455"/>
      <c r="AZ252" s="455"/>
    </row>
    <row r="253" spans="1:52">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c r="AA253" s="455"/>
      <c r="AB253" s="455"/>
      <c r="AC253" s="455"/>
      <c r="AD253" s="455"/>
      <c r="AE253" s="455"/>
      <c r="AF253" s="455"/>
      <c r="AG253" s="455"/>
      <c r="AH253" s="455"/>
      <c r="AI253" s="455"/>
      <c r="AJ253" s="455"/>
      <c r="AK253" s="455"/>
      <c r="AL253" s="455"/>
      <c r="AM253" s="455"/>
      <c r="AN253" s="455"/>
      <c r="AO253" s="455"/>
      <c r="AP253" s="455"/>
      <c r="AQ253" s="455"/>
      <c r="AR253" s="455"/>
      <c r="AS253" s="455"/>
      <c r="AT253" s="455"/>
      <c r="AU253" s="455"/>
      <c r="AV253" s="455"/>
      <c r="AW253" s="455"/>
      <c r="AX253" s="455"/>
      <c r="AY253" s="455"/>
      <c r="AZ253" s="455"/>
    </row>
    <row r="254" spans="1:52">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c r="AA254" s="455"/>
      <c r="AB254" s="455"/>
      <c r="AC254" s="455"/>
      <c r="AD254" s="455"/>
      <c r="AE254" s="455"/>
      <c r="AF254" s="455"/>
      <c r="AG254" s="455"/>
      <c r="AH254" s="455"/>
      <c r="AI254" s="455"/>
      <c r="AJ254" s="455"/>
      <c r="AK254" s="455"/>
      <c r="AL254" s="455"/>
      <c r="AM254" s="455"/>
      <c r="AN254" s="455"/>
      <c r="AO254" s="455"/>
      <c r="AP254" s="455"/>
      <c r="AQ254" s="455"/>
      <c r="AR254" s="455"/>
      <c r="AS254" s="455"/>
      <c r="AT254" s="455"/>
      <c r="AU254" s="455"/>
      <c r="AV254" s="455"/>
      <c r="AW254" s="455"/>
      <c r="AX254" s="455"/>
      <c r="AY254" s="455"/>
      <c r="AZ254" s="455"/>
    </row>
    <row r="255" spans="1:52">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c r="AA255" s="455"/>
      <c r="AB255" s="455"/>
      <c r="AC255" s="455"/>
      <c r="AD255" s="455"/>
      <c r="AE255" s="455"/>
      <c r="AF255" s="455"/>
      <c r="AG255" s="455"/>
      <c r="AH255" s="455"/>
      <c r="AI255" s="455"/>
      <c r="AJ255" s="455"/>
      <c r="AK255" s="455"/>
      <c r="AL255" s="455"/>
      <c r="AM255" s="455"/>
      <c r="AN255" s="455"/>
      <c r="AO255" s="455"/>
      <c r="AP255" s="455"/>
      <c r="AQ255" s="455"/>
      <c r="AR255" s="455"/>
      <c r="AS255" s="455"/>
      <c r="AT255" s="455"/>
      <c r="AU255" s="455"/>
      <c r="AV255" s="455"/>
      <c r="AW255" s="455"/>
      <c r="AX255" s="455"/>
      <c r="AY255" s="455"/>
      <c r="AZ255" s="455"/>
    </row>
    <row r="256" spans="1:52">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c r="AA256" s="455"/>
      <c r="AB256" s="455"/>
      <c r="AC256" s="455"/>
      <c r="AD256" s="455"/>
      <c r="AE256" s="455"/>
      <c r="AF256" s="455"/>
      <c r="AG256" s="455"/>
      <c r="AH256" s="455"/>
      <c r="AI256" s="455"/>
      <c r="AJ256" s="455"/>
      <c r="AK256" s="455"/>
      <c r="AL256" s="455"/>
      <c r="AM256" s="455"/>
      <c r="AN256" s="455"/>
      <c r="AO256" s="455"/>
      <c r="AP256" s="455"/>
      <c r="AQ256" s="455"/>
      <c r="AR256" s="455"/>
      <c r="AS256" s="455"/>
      <c r="AT256" s="455"/>
      <c r="AU256" s="455"/>
      <c r="AV256" s="455"/>
      <c r="AW256" s="455"/>
      <c r="AX256" s="455"/>
      <c r="AY256" s="455"/>
      <c r="AZ256" s="455"/>
    </row>
    <row r="257" spans="1:52">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c r="AA257" s="455"/>
      <c r="AB257" s="455"/>
      <c r="AC257" s="455"/>
      <c r="AD257" s="455"/>
      <c r="AE257" s="455"/>
      <c r="AF257" s="455"/>
      <c r="AG257" s="455"/>
      <c r="AH257" s="455"/>
      <c r="AI257" s="455"/>
      <c r="AJ257" s="455"/>
      <c r="AK257" s="455"/>
      <c r="AL257" s="455"/>
      <c r="AM257" s="455"/>
      <c r="AN257" s="455"/>
      <c r="AO257" s="455"/>
      <c r="AP257" s="455"/>
      <c r="AQ257" s="455"/>
      <c r="AR257" s="455"/>
      <c r="AS257" s="455"/>
      <c r="AT257" s="455"/>
      <c r="AU257" s="455"/>
      <c r="AV257" s="455"/>
      <c r="AW257" s="455"/>
      <c r="AX257" s="455"/>
      <c r="AY257" s="455"/>
      <c r="AZ257" s="455"/>
    </row>
    <row r="258" spans="1:52">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c r="AA258" s="455"/>
      <c r="AB258" s="455"/>
      <c r="AC258" s="455"/>
      <c r="AD258" s="455"/>
      <c r="AE258" s="455"/>
      <c r="AF258" s="455"/>
      <c r="AG258" s="455"/>
      <c r="AH258" s="455"/>
      <c r="AI258" s="455"/>
      <c r="AJ258" s="455"/>
      <c r="AK258" s="455"/>
      <c r="AL258" s="455"/>
      <c r="AM258" s="455"/>
      <c r="AN258" s="455"/>
      <c r="AO258" s="455"/>
      <c r="AP258" s="455"/>
      <c r="AQ258" s="455"/>
      <c r="AR258" s="455"/>
      <c r="AS258" s="455"/>
      <c r="AT258" s="455"/>
      <c r="AU258" s="455"/>
      <c r="AV258" s="455"/>
      <c r="AW258" s="455"/>
      <c r="AX258" s="455"/>
      <c r="AY258" s="455"/>
      <c r="AZ258" s="455"/>
    </row>
    <row r="259" spans="1:52">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c r="AA259" s="455"/>
      <c r="AB259" s="455"/>
      <c r="AC259" s="455"/>
      <c r="AD259" s="455"/>
      <c r="AE259" s="455"/>
      <c r="AF259" s="455"/>
      <c r="AG259" s="455"/>
      <c r="AH259" s="455"/>
      <c r="AI259" s="455"/>
      <c r="AJ259" s="455"/>
      <c r="AK259" s="455"/>
      <c r="AL259" s="455"/>
      <c r="AM259" s="455"/>
      <c r="AN259" s="455"/>
      <c r="AO259" s="455"/>
      <c r="AP259" s="455"/>
      <c r="AQ259" s="455"/>
      <c r="AR259" s="455"/>
      <c r="AS259" s="455"/>
      <c r="AT259" s="455"/>
      <c r="AU259" s="455"/>
      <c r="AV259" s="455"/>
      <c r="AW259" s="455"/>
      <c r="AX259" s="455"/>
      <c r="AY259" s="455"/>
      <c r="AZ259" s="455"/>
    </row>
    <row r="260" spans="1:52">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c r="AA260" s="455"/>
      <c r="AB260" s="455"/>
      <c r="AC260" s="455"/>
      <c r="AD260" s="455"/>
      <c r="AE260" s="455"/>
      <c r="AF260" s="455"/>
      <c r="AG260" s="455"/>
      <c r="AH260" s="455"/>
      <c r="AI260" s="455"/>
      <c r="AJ260" s="455"/>
      <c r="AK260" s="455"/>
      <c r="AL260" s="455"/>
      <c r="AM260" s="455"/>
      <c r="AN260" s="455"/>
      <c r="AO260" s="455"/>
      <c r="AP260" s="455"/>
      <c r="AQ260" s="455"/>
      <c r="AR260" s="455"/>
      <c r="AS260" s="455"/>
      <c r="AT260" s="455"/>
      <c r="AU260" s="455"/>
      <c r="AV260" s="455"/>
      <c r="AW260" s="455"/>
      <c r="AX260" s="455"/>
      <c r="AY260" s="455"/>
      <c r="AZ260" s="455"/>
    </row>
    <row r="261" spans="1:52">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c r="AA261" s="455"/>
      <c r="AB261" s="455"/>
      <c r="AC261" s="455"/>
      <c r="AD261" s="455"/>
      <c r="AE261" s="455"/>
      <c r="AF261" s="455"/>
      <c r="AG261" s="455"/>
      <c r="AH261" s="455"/>
      <c r="AI261" s="455"/>
      <c r="AJ261" s="455"/>
      <c r="AK261" s="455"/>
      <c r="AL261" s="455"/>
      <c r="AM261" s="455"/>
      <c r="AN261" s="455"/>
      <c r="AO261" s="455"/>
      <c r="AP261" s="455"/>
      <c r="AQ261" s="455"/>
      <c r="AR261" s="455"/>
      <c r="AS261" s="455"/>
      <c r="AT261" s="455"/>
      <c r="AU261" s="455"/>
      <c r="AV261" s="455"/>
      <c r="AW261" s="455"/>
      <c r="AX261" s="455"/>
      <c r="AY261" s="455"/>
      <c r="AZ261" s="455"/>
    </row>
    <row r="262" spans="1:52">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c r="AA262" s="455"/>
      <c r="AB262" s="455"/>
      <c r="AC262" s="455"/>
      <c r="AD262" s="455"/>
      <c r="AE262" s="455"/>
      <c r="AF262" s="455"/>
      <c r="AG262" s="455"/>
      <c r="AH262" s="455"/>
      <c r="AI262" s="455"/>
      <c r="AJ262" s="455"/>
      <c r="AK262" s="455"/>
      <c r="AL262" s="455"/>
      <c r="AM262" s="455"/>
      <c r="AN262" s="455"/>
      <c r="AO262" s="455"/>
      <c r="AP262" s="455"/>
      <c r="AQ262" s="455"/>
      <c r="AR262" s="455"/>
      <c r="AS262" s="455"/>
      <c r="AT262" s="455"/>
      <c r="AU262" s="455"/>
      <c r="AV262" s="455"/>
      <c r="AW262" s="455"/>
      <c r="AX262" s="455"/>
      <c r="AY262" s="455"/>
      <c r="AZ262" s="455"/>
    </row>
    <row r="263" spans="1:52">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c r="AA263" s="455"/>
      <c r="AB263" s="455"/>
      <c r="AC263" s="455"/>
      <c r="AD263" s="455"/>
      <c r="AE263" s="455"/>
      <c r="AF263" s="455"/>
      <c r="AG263" s="455"/>
      <c r="AH263" s="455"/>
      <c r="AI263" s="455"/>
      <c r="AJ263" s="455"/>
      <c r="AK263" s="455"/>
      <c r="AL263" s="455"/>
      <c r="AM263" s="455"/>
      <c r="AN263" s="455"/>
      <c r="AO263" s="455"/>
      <c r="AP263" s="455"/>
      <c r="AQ263" s="455"/>
      <c r="AR263" s="455"/>
      <c r="AS263" s="455"/>
      <c r="AT263" s="455"/>
      <c r="AU263" s="455"/>
      <c r="AV263" s="455"/>
      <c r="AW263" s="455"/>
      <c r="AX263" s="455"/>
      <c r="AY263" s="455"/>
      <c r="AZ263" s="455"/>
    </row>
    <row r="264" spans="1:52">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c r="AA264" s="455"/>
      <c r="AB264" s="455"/>
      <c r="AC264" s="455"/>
      <c r="AD264" s="455"/>
      <c r="AE264" s="455"/>
      <c r="AF264" s="455"/>
      <c r="AG264" s="455"/>
      <c r="AH264" s="455"/>
      <c r="AI264" s="455"/>
      <c r="AJ264" s="455"/>
      <c r="AK264" s="455"/>
      <c r="AL264" s="455"/>
      <c r="AM264" s="455"/>
      <c r="AN264" s="455"/>
      <c r="AO264" s="455"/>
      <c r="AP264" s="455"/>
      <c r="AQ264" s="455"/>
      <c r="AR264" s="455"/>
      <c r="AS264" s="455"/>
      <c r="AT264" s="455"/>
      <c r="AU264" s="455"/>
      <c r="AV264" s="455"/>
      <c r="AW264" s="455"/>
      <c r="AX264" s="455"/>
      <c r="AY264" s="455"/>
      <c r="AZ264" s="455"/>
    </row>
    <row r="265" spans="1:52">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c r="AA265" s="455"/>
      <c r="AB265" s="455"/>
      <c r="AC265" s="455"/>
      <c r="AD265" s="455"/>
      <c r="AE265" s="455"/>
      <c r="AF265" s="455"/>
      <c r="AG265" s="455"/>
      <c r="AH265" s="455"/>
      <c r="AI265" s="455"/>
      <c r="AJ265" s="455"/>
      <c r="AK265" s="455"/>
      <c r="AL265" s="455"/>
      <c r="AM265" s="455"/>
      <c r="AN265" s="455"/>
      <c r="AO265" s="455"/>
      <c r="AP265" s="455"/>
      <c r="AQ265" s="455"/>
      <c r="AR265" s="455"/>
      <c r="AS265" s="455"/>
      <c r="AT265" s="455"/>
      <c r="AU265" s="455"/>
      <c r="AV265" s="455"/>
      <c r="AW265" s="455"/>
      <c r="AX265" s="455"/>
      <c r="AY265" s="455"/>
      <c r="AZ265" s="455"/>
    </row>
    <row r="266" spans="1:52">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c r="AA266" s="455"/>
      <c r="AB266" s="455"/>
      <c r="AC266" s="455"/>
      <c r="AD266" s="455"/>
      <c r="AE266" s="455"/>
      <c r="AF266" s="455"/>
      <c r="AG266" s="455"/>
      <c r="AH266" s="455"/>
      <c r="AI266" s="455"/>
      <c r="AJ266" s="455"/>
      <c r="AK266" s="455"/>
      <c r="AL266" s="455"/>
      <c r="AM266" s="455"/>
      <c r="AN266" s="455"/>
      <c r="AO266" s="455"/>
      <c r="AP266" s="455"/>
      <c r="AQ266" s="455"/>
      <c r="AR266" s="455"/>
      <c r="AS266" s="455"/>
      <c r="AT266" s="455"/>
      <c r="AU266" s="455"/>
      <c r="AV266" s="455"/>
      <c r="AW266" s="455"/>
      <c r="AX266" s="455"/>
      <c r="AY266" s="455"/>
      <c r="AZ266" s="455"/>
    </row>
    <row r="267" spans="1:52">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c r="AA267" s="455"/>
      <c r="AB267" s="455"/>
      <c r="AC267" s="455"/>
      <c r="AD267" s="455"/>
      <c r="AE267" s="455"/>
      <c r="AF267" s="455"/>
      <c r="AG267" s="455"/>
      <c r="AH267" s="455"/>
      <c r="AI267" s="455"/>
      <c r="AJ267" s="455"/>
      <c r="AK267" s="455"/>
      <c r="AL267" s="455"/>
      <c r="AM267" s="455"/>
      <c r="AN267" s="455"/>
      <c r="AO267" s="455"/>
      <c r="AP267" s="455"/>
      <c r="AQ267" s="455"/>
      <c r="AR267" s="455"/>
      <c r="AS267" s="455"/>
      <c r="AT267" s="455"/>
      <c r="AU267" s="455"/>
      <c r="AV267" s="455"/>
      <c r="AW267" s="455"/>
      <c r="AX267" s="455"/>
      <c r="AY267" s="455"/>
      <c r="AZ267" s="455"/>
    </row>
    <row r="268" spans="1:52">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c r="AA268" s="455"/>
      <c r="AB268" s="455"/>
      <c r="AC268" s="455"/>
      <c r="AD268" s="455"/>
      <c r="AE268" s="455"/>
      <c r="AF268" s="455"/>
      <c r="AG268" s="455"/>
      <c r="AH268" s="455"/>
      <c r="AI268" s="455"/>
      <c r="AJ268" s="455"/>
      <c r="AK268" s="455"/>
      <c r="AL268" s="455"/>
      <c r="AM268" s="455"/>
      <c r="AN268" s="455"/>
      <c r="AO268" s="455"/>
      <c r="AP268" s="455"/>
      <c r="AQ268" s="455"/>
      <c r="AR268" s="455"/>
      <c r="AS268" s="455"/>
      <c r="AT268" s="455"/>
      <c r="AU268" s="455"/>
      <c r="AV268" s="455"/>
      <c r="AW268" s="455"/>
      <c r="AX268" s="455"/>
      <c r="AY268" s="455"/>
      <c r="AZ268" s="455"/>
    </row>
    <row r="269" spans="1:52">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c r="AA269" s="455"/>
      <c r="AB269" s="455"/>
      <c r="AC269" s="455"/>
      <c r="AD269" s="455"/>
      <c r="AE269" s="455"/>
      <c r="AF269" s="455"/>
      <c r="AG269" s="455"/>
      <c r="AH269" s="455"/>
      <c r="AI269" s="455"/>
      <c r="AJ269" s="455"/>
      <c r="AK269" s="455"/>
      <c r="AL269" s="455"/>
      <c r="AM269" s="455"/>
      <c r="AN269" s="455"/>
      <c r="AO269" s="455"/>
      <c r="AP269" s="455"/>
      <c r="AQ269" s="455"/>
      <c r="AR269" s="455"/>
      <c r="AS269" s="455"/>
      <c r="AT269" s="455"/>
      <c r="AU269" s="455"/>
      <c r="AV269" s="455"/>
      <c r="AW269" s="455"/>
      <c r="AX269" s="455"/>
      <c r="AY269" s="455"/>
      <c r="AZ269" s="455"/>
    </row>
    <row r="270" spans="1:52">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c r="AA270" s="455"/>
      <c r="AB270" s="455"/>
      <c r="AC270" s="455"/>
      <c r="AD270" s="455"/>
      <c r="AE270" s="455"/>
      <c r="AF270" s="455"/>
      <c r="AG270" s="455"/>
      <c r="AH270" s="455"/>
      <c r="AI270" s="455"/>
      <c r="AJ270" s="455"/>
      <c r="AK270" s="455"/>
      <c r="AL270" s="455"/>
      <c r="AM270" s="455"/>
      <c r="AN270" s="455"/>
      <c r="AO270" s="455"/>
      <c r="AP270" s="455"/>
      <c r="AQ270" s="455"/>
      <c r="AR270" s="455"/>
      <c r="AS270" s="455"/>
      <c r="AT270" s="455"/>
      <c r="AU270" s="455"/>
      <c r="AV270" s="455"/>
      <c r="AW270" s="455"/>
      <c r="AX270" s="455"/>
      <c r="AY270" s="455"/>
      <c r="AZ270" s="455"/>
    </row>
    <row r="271" spans="1:52">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c r="AA271" s="455"/>
      <c r="AB271" s="455"/>
      <c r="AC271" s="455"/>
      <c r="AD271" s="455"/>
      <c r="AE271" s="455"/>
      <c r="AF271" s="455"/>
      <c r="AG271" s="455"/>
      <c r="AH271" s="455"/>
      <c r="AI271" s="455"/>
      <c r="AJ271" s="455"/>
      <c r="AK271" s="455"/>
      <c r="AL271" s="455"/>
      <c r="AM271" s="455"/>
      <c r="AN271" s="455"/>
      <c r="AO271" s="455"/>
      <c r="AP271" s="455"/>
      <c r="AQ271" s="455"/>
      <c r="AR271" s="455"/>
      <c r="AS271" s="455"/>
      <c r="AT271" s="455"/>
      <c r="AU271" s="455"/>
      <c r="AV271" s="455"/>
      <c r="AW271" s="455"/>
      <c r="AX271" s="455"/>
      <c r="AY271" s="455"/>
      <c r="AZ271" s="455"/>
    </row>
    <row r="272" spans="1:52">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c r="AA272" s="455"/>
      <c r="AB272" s="455"/>
      <c r="AC272" s="455"/>
      <c r="AD272" s="455"/>
      <c r="AE272" s="455"/>
      <c r="AF272" s="455"/>
      <c r="AG272" s="455"/>
      <c r="AH272" s="455"/>
      <c r="AI272" s="455"/>
      <c r="AJ272" s="455"/>
      <c r="AK272" s="455"/>
      <c r="AL272" s="455"/>
      <c r="AM272" s="455"/>
      <c r="AN272" s="455"/>
      <c r="AO272" s="455"/>
      <c r="AP272" s="455"/>
      <c r="AQ272" s="455"/>
      <c r="AR272" s="455"/>
      <c r="AS272" s="455"/>
      <c r="AT272" s="455"/>
      <c r="AU272" s="455"/>
      <c r="AV272" s="455"/>
      <c r="AW272" s="455"/>
      <c r="AX272" s="455"/>
      <c r="AY272" s="455"/>
      <c r="AZ272" s="455"/>
    </row>
    <row r="273" spans="1:52">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c r="AA273" s="455"/>
      <c r="AB273" s="455"/>
      <c r="AC273" s="455"/>
      <c r="AD273" s="455"/>
      <c r="AE273" s="455"/>
      <c r="AF273" s="455"/>
      <c r="AG273" s="455"/>
      <c r="AH273" s="455"/>
      <c r="AI273" s="455"/>
      <c r="AJ273" s="455"/>
      <c r="AK273" s="455"/>
      <c r="AL273" s="455"/>
      <c r="AM273" s="455"/>
      <c r="AN273" s="455"/>
      <c r="AO273" s="455"/>
      <c r="AP273" s="455"/>
      <c r="AQ273" s="455"/>
      <c r="AR273" s="455"/>
      <c r="AS273" s="455"/>
      <c r="AT273" s="455"/>
      <c r="AU273" s="455"/>
      <c r="AV273" s="455"/>
      <c r="AW273" s="455"/>
      <c r="AX273" s="455"/>
      <c r="AY273" s="455"/>
      <c r="AZ273" s="455"/>
    </row>
    <row r="274" spans="1:52">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c r="AA274" s="455"/>
      <c r="AB274" s="455"/>
      <c r="AC274" s="455"/>
      <c r="AD274" s="455"/>
      <c r="AE274" s="455"/>
      <c r="AF274" s="455"/>
      <c r="AG274" s="455"/>
      <c r="AH274" s="455"/>
      <c r="AI274" s="455"/>
      <c r="AJ274" s="455"/>
      <c r="AK274" s="455"/>
      <c r="AL274" s="455"/>
      <c r="AM274" s="455"/>
      <c r="AN274" s="455"/>
      <c r="AO274" s="455"/>
      <c r="AP274" s="455"/>
      <c r="AQ274" s="455"/>
      <c r="AR274" s="455"/>
      <c r="AS274" s="455"/>
      <c r="AT274" s="455"/>
      <c r="AU274" s="455"/>
      <c r="AV274" s="455"/>
      <c r="AW274" s="455"/>
      <c r="AX274" s="455"/>
      <c r="AY274" s="455"/>
      <c r="AZ274" s="455"/>
    </row>
    <row r="275" spans="1:52">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c r="AA275" s="455"/>
      <c r="AB275" s="455"/>
      <c r="AC275" s="455"/>
      <c r="AD275" s="455"/>
      <c r="AE275" s="455"/>
      <c r="AF275" s="455"/>
      <c r="AG275" s="455"/>
      <c r="AH275" s="455"/>
      <c r="AI275" s="455"/>
      <c r="AJ275" s="455"/>
      <c r="AK275" s="455"/>
      <c r="AL275" s="455"/>
      <c r="AM275" s="455"/>
      <c r="AN275" s="455"/>
      <c r="AO275" s="455"/>
      <c r="AP275" s="455"/>
      <c r="AQ275" s="455"/>
      <c r="AR275" s="455"/>
      <c r="AS275" s="455"/>
      <c r="AT275" s="455"/>
      <c r="AU275" s="455"/>
      <c r="AV275" s="455"/>
      <c r="AW275" s="455"/>
      <c r="AX275" s="455"/>
      <c r="AY275" s="455"/>
      <c r="AZ275" s="455"/>
    </row>
    <row r="276" spans="1:52">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c r="AA276" s="455"/>
      <c r="AB276" s="455"/>
      <c r="AC276" s="455"/>
      <c r="AD276" s="455"/>
      <c r="AE276" s="455"/>
      <c r="AF276" s="455"/>
      <c r="AG276" s="455"/>
      <c r="AH276" s="455"/>
      <c r="AI276" s="455"/>
      <c r="AJ276" s="455"/>
      <c r="AK276" s="455"/>
      <c r="AL276" s="455"/>
      <c r="AM276" s="455"/>
      <c r="AN276" s="455"/>
      <c r="AO276" s="455"/>
      <c r="AP276" s="455"/>
      <c r="AQ276" s="455"/>
      <c r="AR276" s="455"/>
      <c r="AS276" s="455"/>
      <c r="AT276" s="455"/>
      <c r="AU276" s="455"/>
      <c r="AV276" s="455"/>
      <c r="AW276" s="455"/>
      <c r="AX276" s="455"/>
      <c r="AY276" s="455"/>
      <c r="AZ276" s="455"/>
    </row>
    <row r="277" spans="1:52">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c r="AA277" s="455"/>
      <c r="AB277" s="455"/>
      <c r="AC277" s="455"/>
      <c r="AD277" s="455"/>
      <c r="AE277" s="455"/>
      <c r="AF277" s="455"/>
      <c r="AG277" s="455"/>
      <c r="AH277" s="455"/>
      <c r="AI277" s="455"/>
      <c r="AJ277" s="455"/>
      <c r="AK277" s="455"/>
      <c r="AL277" s="455"/>
      <c r="AM277" s="455"/>
      <c r="AN277" s="455"/>
      <c r="AO277" s="455"/>
      <c r="AP277" s="455"/>
      <c r="AQ277" s="455"/>
      <c r="AR277" s="455"/>
      <c r="AS277" s="455"/>
      <c r="AT277" s="455"/>
      <c r="AU277" s="455"/>
      <c r="AV277" s="455"/>
      <c r="AW277" s="455"/>
      <c r="AX277" s="455"/>
      <c r="AY277" s="455"/>
      <c r="AZ277" s="455"/>
    </row>
    <row r="278" spans="1:52">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c r="AA278" s="455"/>
      <c r="AB278" s="455"/>
      <c r="AC278" s="455"/>
      <c r="AD278" s="455"/>
      <c r="AE278" s="455"/>
      <c r="AF278" s="455"/>
      <c r="AG278" s="455"/>
      <c r="AH278" s="455"/>
      <c r="AI278" s="455"/>
      <c r="AJ278" s="455"/>
      <c r="AK278" s="455"/>
      <c r="AL278" s="455"/>
      <c r="AM278" s="455"/>
      <c r="AN278" s="455"/>
      <c r="AO278" s="455"/>
      <c r="AP278" s="455"/>
      <c r="AQ278" s="455"/>
      <c r="AR278" s="455"/>
      <c r="AS278" s="455"/>
      <c r="AT278" s="455"/>
      <c r="AU278" s="455"/>
      <c r="AV278" s="455"/>
      <c r="AW278" s="455"/>
      <c r="AX278" s="455"/>
      <c r="AY278" s="455"/>
      <c r="AZ278" s="455"/>
    </row>
    <row r="279" spans="1:52">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c r="AA279" s="455"/>
      <c r="AB279" s="455"/>
      <c r="AC279" s="455"/>
      <c r="AD279" s="455"/>
      <c r="AE279" s="455"/>
      <c r="AF279" s="455"/>
      <c r="AG279" s="455"/>
      <c r="AH279" s="455"/>
      <c r="AI279" s="455"/>
      <c r="AJ279" s="455"/>
      <c r="AK279" s="455"/>
      <c r="AL279" s="455"/>
      <c r="AM279" s="455"/>
      <c r="AN279" s="455"/>
      <c r="AO279" s="455"/>
      <c r="AP279" s="455"/>
      <c r="AQ279" s="455"/>
      <c r="AR279" s="455"/>
      <c r="AS279" s="455"/>
      <c r="AT279" s="455"/>
      <c r="AU279" s="455"/>
      <c r="AV279" s="455"/>
      <c r="AW279" s="455"/>
      <c r="AX279" s="455"/>
      <c r="AY279" s="455"/>
      <c r="AZ279" s="455"/>
    </row>
    <row r="280" spans="1:52">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c r="AA280" s="455"/>
      <c r="AB280" s="455"/>
      <c r="AC280" s="455"/>
      <c r="AD280" s="455"/>
      <c r="AE280" s="455"/>
      <c r="AF280" s="455"/>
      <c r="AG280" s="455"/>
      <c r="AH280" s="455"/>
      <c r="AI280" s="455"/>
      <c r="AJ280" s="455"/>
      <c r="AK280" s="455"/>
      <c r="AL280" s="455"/>
      <c r="AM280" s="455"/>
      <c r="AN280" s="455"/>
      <c r="AO280" s="455"/>
      <c r="AP280" s="455"/>
      <c r="AQ280" s="455"/>
      <c r="AR280" s="455"/>
      <c r="AS280" s="455"/>
      <c r="AT280" s="455"/>
      <c r="AU280" s="455"/>
      <c r="AV280" s="455"/>
      <c r="AW280" s="455"/>
      <c r="AX280" s="455"/>
      <c r="AY280" s="455"/>
      <c r="AZ280" s="455"/>
    </row>
    <row r="281" spans="1:52">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c r="AA281" s="455"/>
      <c r="AB281" s="455"/>
      <c r="AC281" s="455"/>
      <c r="AD281" s="455"/>
      <c r="AE281" s="455"/>
      <c r="AF281" s="455"/>
      <c r="AG281" s="455"/>
      <c r="AH281" s="455"/>
      <c r="AI281" s="455"/>
      <c r="AJ281" s="455"/>
      <c r="AK281" s="455"/>
      <c r="AL281" s="455"/>
      <c r="AM281" s="455"/>
      <c r="AN281" s="455"/>
      <c r="AO281" s="455"/>
      <c r="AP281" s="455"/>
      <c r="AQ281" s="455"/>
      <c r="AR281" s="455"/>
      <c r="AS281" s="455"/>
      <c r="AT281" s="455"/>
      <c r="AU281" s="455"/>
      <c r="AV281" s="455"/>
      <c r="AW281" s="455"/>
      <c r="AX281" s="455"/>
      <c r="AY281" s="455"/>
      <c r="AZ281" s="455"/>
    </row>
    <row r="282" spans="1:52">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c r="AA282" s="455"/>
      <c r="AB282" s="455"/>
      <c r="AC282" s="455"/>
      <c r="AD282" s="455"/>
      <c r="AE282" s="455"/>
      <c r="AF282" s="455"/>
      <c r="AG282" s="455"/>
      <c r="AH282" s="455"/>
      <c r="AI282" s="455"/>
      <c r="AJ282" s="455"/>
      <c r="AK282" s="455"/>
      <c r="AL282" s="455"/>
      <c r="AM282" s="455"/>
      <c r="AN282" s="455"/>
      <c r="AO282" s="455"/>
      <c r="AP282" s="455"/>
      <c r="AQ282" s="455"/>
      <c r="AR282" s="455"/>
      <c r="AS282" s="455"/>
      <c r="AT282" s="455"/>
      <c r="AU282" s="455"/>
      <c r="AV282" s="455"/>
      <c r="AW282" s="455"/>
      <c r="AX282" s="455"/>
      <c r="AY282" s="455"/>
      <c r="AZ282" s="455"/>
    </row>
    <row r="283" spans="1:52">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c r="AA283" s="455"/>
      <c r="AB283" s="455"/>
      <c r="AC283" s="455"/>
      <c r="AD283" s="455"/>
      <c r="AE283" s="455"/>
      <c r="AF283" s="455"/>
      <c r="AG283" s="455"/>
      <c r="AH283" s="455"/>
      <c r="AI283" s="455"/>
      <c r="AJ283" s="455"/>
      <c r="AK283" s="455"/>
      <c r="AL283" s="455"/>
      <c r="AM283" s="455"/>
      <c r="AN283" s="455"/>
      <c r="AO283" s="455"/>
      <c r="AP283" s="455"/>
      <c r="AQ283" s="455"/>
      <c r="AR283" s="455"/>
      <c r="AS283" s="455"/>
      <c r="AT283" s="455"/>
      <c r="AU283" s="455"/>
      <c r="AV283" s="455"/>
      <c r="AW283" s="455"/>
      <c r="AX283" s="455"/>
      <c r="AY283" s="455"/>
      <c r="AZ283" s="455"/>
    </row>
    <row r="284" spans="1:52">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c r="AA284" s="455"/>
      <c r="AB284" s="455"/>
      <c r="AC284" s="455"/>
      <c r="AD284" s="455"/>
      <c r="AE284" s="455"/>
      <c r="AF284" s="455"/>
      <c r="AG284" s="455"/>
      <c r="AH284" s="455"/>
      <c r="AI284" s="455"/>
      <c r="AJ284" s="455"/>
      <c r="AK284" s="455"/>
      <c r="AL284" s="455"/>
      <c r="AM284" s="455"/>
      <c r="AN284" s="455"/>
      <c r="AO284" s="455"/>
      <c r="AP284" s="455"/>
      <c r="AQ284" s="455"/>
      <c r="AR284" s="455"/>
      <c r="AS284" s="455"/>
      <c r="AT284" s="455"/>
      <c r="AU284" s="455"/>
      <c r="AV284" s="455"/>
      <c r="AW284" s="455"/>
      <c r="AX284" s="455"/>
      <c r="AY284" s="455"/>
      <c r="AZ284" s="455"/>
    </row>
    <row r="285" spans="1:52">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c r="AA285" s="455"/>
      <c r="AB285" s="455"/>
      <c r="AC285" s="455"/>
      <c r="AD285" s="455"/>
      <c r="AE285" s="455"/>
      <c r="AF285" s="455"/>
      <c r="AG285" s="455"/>
      <c r="AH285" s="455"/>
      <c r="AI285" s="455"/>
      <c r="AJ285" s="455"/>
      <c r="AK285" s="455"/>
      <c r="AL285" s="455"/>
      <c r="AM285" s="455"/>
      <c r="AN285" s="455"/>
      <c r="AO285" s="455"/>
      <c r="AP285" s="455"/>
      <c r="AQ285" s="455"/>
      <c r="AR285" s="455"/>
      <c r="AS285" s="455"/>
      <c r="AT285" s="455"/>
      <c r="AU285" s="455"/>
      <c r="AV285" s="455"/>
      <c r="AW285" s="455"/>
      <c r="AX285" s="455"/>
      <c r="AY285" s="455"/>
      <c r="AZ285" s="455"/>
    </row>
    <row r="286" spans="1:52">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c r="AA286" s="455"/>
      <c r="AB286" s="455"/>
      <c r="AC286" s="455"/>
      <c r="AD286" s="455"/>
      <c r="AE286" s="455"/>
      <c r="AF286" s="455"/>
      <c r="AG286" s="455"/>
      <c r="AH286" s="455"/>
      <c r="AI286" s="455"/>
      <c r="AJ286" s="455"/>
      <c r="AK286" s="455"/>
      <c r="AL286" s="455"/>
      <c r="AM286" s="455"/>
      <c r="AN286" s="455"/>
      <c r="AO286" s="455"/>
      <c r="AP286" s="455"/>
      <c r="AQ286" s="455"/>
      <c r="AR286" s="455"/>
      <c r="AS286" s="455"/>
      <c r="AT286" s="455"/>
      <c r="AU286" s="455"/>
      <c r="AV286" s="455"/>
      <c r="AW286" s="455"/>
      <c r="AX286" s="455"/>
      <c r="AY286" s="455"/>
      <c r="AZ286" s="455"/>
    </row>
    <row r="287" spans="1:52">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c r="AA287" s="455"/>
      <c r="AB287" s="455"/>
      <c r="AC287" s="455"/>
      <c r="AD287" s="455"/>
      <c r="AE287" s="455"/>
      <c r="AF287" s="455"/>
      <c r="AG287" s="455"/>
      <c r="AH287" s="455"/>
      <c r="AI287" s="455"/>
      <c r="AJ287" s="455"/>
      <c r="AK287" s="455"/>
      <c r="AL287" s="455"/>
      <c r="AM287" s="455"/>
      <c r="AN287" s="455"/>
      <c r="AO287" s="455"/>
      <c r="AP287" s="455"/>
      <c r="AQ287" s="455"/>
      <c r="AR287" s="455"/>
      <c r="AS287" s="455"/>
      <c r="AT287" s="455"/>
      <c r="AU287" s="455"/>
      <c r="AV287" s="455"/>
      <c r="AW287" s="455"/>
      <c r="AX287" s="455"/>
      <c r="AY287" s="455"/>
      <c r="AZ287" s="455"/>
    </row>
    <row r="288" spans="1:52">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c r="AA288" s="455"/>
      <c r="AB288" s="455"/>
      <c r="AC288" s="455"/>
      <c r="AD288" s="455"/>
      <c r="AE288" s="455"/>
      <c r="AF288" s="455"/>
      <c r="AG288" s="455"/>
      <c r="AH288" s="455"/>
      <c r="AI288" s="455"/>
      <c r="AJ288" s="455"/>
      <c r="AK288" s="455"/>
      <c r="AL288" s="455"/>
      <c r="AM288" s="455"/>
      <c r="AN288" s="455"/>
      <c r="AO288" s="455"/>
      <c r="AP288" s="455"/>
      <c r="AQ288" s="455"/>
      <c r="AR288" s="455"/>
      <c r="AS288" s="455"/>
      <c r="AT288" s="455"/>
      <c r="AU288" s="455"/>
      <c r="AV288" s="455"/>
      <c r="AW288" s="455"/>
      <c r="AX288" s="455"/>
      <c r="AY288" s="455"/>
      <c r="AZ288" s="455"/>
    </row>
    <row r="289" spans="1:52">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c r="AA289" s="455"/>
      <c r="AB289" s="455"/>
      <c r="AC289" s="455"/>
      <c r="AD289" s="455"/>
      <c r="AE289" s="455"/>
      <c r="AF289" s="455"/>
      <c r="AG289" s="455"/>
      <c r="AH289" s="455"/>
      <c r="AI289" s="455"/>
      <c r="AJ289" s="455"/>
      <c r="AK289" s="455"/>
      <c r="AL289" s="455"/>
      <c r="AM289" s="455"/>
      <c r="AN289" s="455"/>
      <c r="AO289" s="455"/>
      <c r="AP289" s="455"/>
      <c r="AQ289" s="455"/>
      <c r="AR289" s="455"/>
      <c r="AS289" s="455"/>
      <c r="AT289" s="455"/>
      <c r="AU289" s="455"/>
      <c r="AV289" s="455"/>
      <c r="AW289" s="455"/>
      <c r="AX289" s="455"/>
      <c r="AY289" s="455"/>
      <c r="AZ289" s="455"/>
    </row>
    <row r="290" spans="1:52">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c r="AA290" s="455"/>
      <c r="AB290" s="455"/>
      <c r="AC290" s="455"/>
      <c r="AD290" s="455"/>
      <c r="AE290" s="455"/>
      <c r="AF290" s="455"/>
      <c r="AG290" s="455"/>
      <c r="AH290" s="455"/>
      <c r="AI290" s="455"/>
      <c r="AJ290" s="455"/>
      <c r="AK290" s="455"/>
      <c r="AL290" s="455"/>
      <c r="AM290" s="455"/>
      <c r="AN290" s="455"/>
      <c r="AO290" s="455"/>
      <c r="AP290" s="455"/>
      <c r="AQ290" s="455"/>
      <c r="AR290" s="455"/>
      <c r="AS290" s="455"/>
      <c r="AT290" s="455"/>
      <c r="AU290" s="455"/>
      <c r="AV290" s="455"/>
      <c r="AW290" s="455"/>
      <c r="AX290" s="455"/>
      <c r="AY290" s="455"/>
      <c r="AZ290" s="455"/>
    </row>
    <row r="291" spans="1:52">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c r="AA291" s="455"/>
      <c r="AB291" s="455"/>
      <c r="AC291" s="455"/>
      <c r="AD291" s="455"/>
      <c r="AE291" s="455"/>
      <c r="AF291" s="455"/>
      <c r="AG291" s="455"/>
      <c r="AH291" s="455"/>
      <c r="AI291" s="455"/>
      <c r="AJ291" s="455"/>
      <c r="AK291" s="455"/>
      <c r="AL291" s="455"/>
      <c r="AM291" s="455"/>
      <c r="AN291" s="455"/>
      <c r="AO291" s="455"/>
      <c r="AP291" s="455"/>
      <c r="AQ291" s="455"/>
      <c r="AR291" s="455"/>
      <c r="AS291" s="455"/>
      <c r="AT291" s="455"/>
      <c r="AU291" s="455"/>
      <c r="AV291" s="455"/>
      <c r="AW291" s="455"/>
      <c r="AX291" s="455"/>
      <c r="AY291" s="455"/>
      <c r="AZ291" s="455"/>
    </row>
    <row r="292" spans="1:52">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c r="AA292" s="455"/>
      <c r="AB292" s="455"/>
      <c r="AC292" s="455"/>
      <c r="AD292" s="455"/>
      <c r="AE292" s="455"/>
      <c r="AF292" s="455"/>
      <c r="AG292" s="455"/>
      <c r="AH292" s="455"/>
      <c r="AI292" s="455"/>
      <c r="AJ292" s="455"/>
      <c r="AK292" s="455"/>
      <c r="AL292" s="455"/>
      <c r="AM292" s="455"/>
      <c r="AN292" s="455"/>
      <c r="AO292" s="455"/>
      <c r="AP292" s="455"/>
      <c r="AQ292" s="455"/>
      <c r="AR292" s="455"/>
      <c r="AS292" s="455"/>
      <c r="AT292" s="455"/>
      <c r="AU292" s="455"/>
      <c r="AV292" s="455"/>
      <c r="AW292" s="455"/>
      <c r="AX292" s="455"/>
      <c r="AY292" s="455"/>
      <c r="AZ292" s="455"/>
    </row>
    <row r="293" spans="1:52">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c r="AA293" s="455"/>
      <c r="AB293" s="455"/>
      <c r="AC293" s="455"/>
      <c r="AD293" s="455"/>
      <c r="AE293" s="455"/>
      <c r="AF293" s="455"/>
      <c r="AG293" s="455"/>
      <c r="AH293" s="455"/>
      <c r="AI293" s="455"/>
      <c r="AJ293" s="455"/>
      <c r="AK293" s="455"/>
      <c r="AL293" s="455"/>
      <c r="AM293" s="455"/>
      <c r="AN293" s="455"/>
      <c r="AO293" s="455"/>
      <c r="AP293" s="455"/>
      <c r="AQ293" s="455"/>
      <c r="AR293" s="455"/>
      <c r="AS293" s="455"/>
      <c r="AT293" s="455"/>
      <c r="AU293" s="455"/>
      <c r="AV293" s="455"/>
      <c r="AW293" s="455"/>
      <c r="AX293" s="455"/>
      <c r="AY293" s="455"/>
      <c r="AZ293" s="455"/>
    </row>
    <row r="294" spans="1:52">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c r="AA294" s="455"/>
      <c r="AB294" s="455"/>
      <c r="AC294" s="455"/>
      <c r="AD294" s="455"/>
      <c r="AE294" s="455"/>
      <c r="AF294" s="455"/>
      <c r="AG294" s="455"/>
      <c r="AH294" s="455"/>
      <c r="AI294" s="455"/>
      <c r="AJ294" s="455"/>
      <c r="AK294" s="455"/>
      <c r="AL294" s="455"/>
      <c r="AM294" s="455"/>
      <c r="AN294" s="455"/>
      <c r="AO294" s="455"/>
      <c r="AP294" s="455"/>
      <c r="AQ294" s="455"/>
      <c r="AR294" s="455"/>
      <c r="AS294" s="455"/>
      <c r="AT294" s="455"/>
      <c r="AU294" s="455"/>
      <c r="AV294" s="455"/>
      <c r="AW294" s="455"/>
      <c r="AX294" s="455"/>
      <c r="AY294" s="455"/>
      <c r="AZ294" s="455"/>
    </row>
    <row r="295" spans="1:52">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c r="AA295" s="455"/>
      <c r="AB295" s="455"/>
      <c r="AC295" s="455"/>
      <c r="AD295" s="455"/>
      <c r="AE295" s="455"/>
      <c r="AF295" s="455"/>
      <c r="AG295" s="455"/>
      <c r="AH295" s="455"/>
      <c r="AI295" s="455"/>
      <c r="AJ295" s="455"/>
      <c r="AK295" s="455"/>
      <c r="AL295" s="455"/>
      <c r="AM295" s="455"/>
      <c r="AN295" s="455"/>
      <c r="AO295" s="455"/>
      <c r="AP295" s="455"/>
      <c r="AQ295" s="455"/>
      <c r="AR295" s="455"/>
      <c r="AS295" s="455"/>
      <c r="AT295" s="455"/>
      <c r="AU295" s="455"/>
      <c r="AV295" s="455"/>
      <c r="AW295" s="455"/>
      <c r="AX295" s="455"/>
      <c r="AY295" s="455"/>
      <c r="AZ295" s="455"/>
    </row>
    <row r="296" spans="1:52">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c r="AA296" s="455"/>
      <c r="AB296" s="455"/>
      <c r="AC296" s="455"/>
      <c r="AD296" s="455"/>
      <c r="AE296" s="455"/>
      <c r="AF296" s="455"/>
      <c r="AG296" s="455"/>
      <c r="AH296" s="455"/>
      <c r="AI296" s="455"/>
      <c r="AJ296" s="455"/>
      <c r="AK296" s="455"/>
      <c r="AL296" s="455"/>
      <c r="AM296" s="455"/>
      <c r="AN296" s="455"/>
      <c r="AO296" s="455"/>
      <c r="AP296" s="455"/>
      <c r="AQ296" s="455"/>
      <c r="AR296" s="455"/>
      <c r="AS296" s="455"/>
      <c r="AT296" s="455"/>
      <c r="AU296" s="455"/>
      <c r="AV296" s="455"/>
      <c r="AW296" s="455"/>
      <c r="AX296" s="455"/>
      <c r="AY296" s="455"/>
      <c r="AZ296" s="455"/>
    </row>
    <row r="297" spans="1:52">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c r="AA297" s="455"/>
      <c r="AB297" s="455"/>
      <c r="AC297" s="455"/>
      <c r="AD297" s="455"/>
      <c r="AE297" s="455"/>
      <c r="AF297" s="455"/>
      <c r="AG297" s="455"/>
      <c r="AH297" s="455"/>
      <c r="AI297" s="455"/>
      <c r="AJ297" s="455"/>
      <c r="AK297" s="455"/>
      <c r="AL297" s="455"/>
      <c r="AM297" s="455"/>
      <c r="AN297" s="455"/>
      <c r="AO297" s="455"/>
      <c r="AP297" s="455"/>
      <c r="AQ297" s="455"/>
      <c r="AR297" s="455"/>
      <c r="AS297" s="455"/>
      <c r="AT297" s="455"/>
      <c r="AU297" s="455"/>
      <c r="AV297" s="455"/>
      <c r="AW297" s="455"/>
      <c r="AX297" s="455"/>
      <c r="AY297" s="455"/>
      <c r="AZ297" s="455"/>
    </row>
    <row r="298" spans="1:52">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c r="AA298" s="455"/>
      <c r="AB298" s="455"/>
      <c r="AC298" s="455"/>
      <c r="AD298" s="455"/>
      <c r="AE298" s="455"/>
      <c r="AF298" s="455"/>
      <c r="AG298" s="455"/>
      <c r="AH298" s="455"/>
      <c r="AI298" s="455"/>
      <c r="AJ298" s="455"/>
      <c r="AK298" s="455"/>
      <c r="AL298" s="455"/>
      <c r="AM298" s="455"/>
      <c r="AN298" s="455"/>
      <c r="AO298" s="455"/>
      <c r="AP298" s="455"/>
      <c r="AQ298" s="455"/>
      <c r="AR298" s="455"/>
      <c r="AS298" s="455"/>
      <c r="AT298" s="455"/>
      <c r="AU298" s="455"/>
      <c r="AV298" s="455"/>
      <c r="AW298" s="455"/>
      <c r="AX298" s="455"/>
      <c r="AY298" s="455"/>
      <c r="AZ298" s="455"/>
    </row>
    <row r="299" spans="1:52">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c r="AA299" s="455"/>
      <c r="AB299" s="455"/>
      <c r="AC299" s="455"/>
      <c r="AD299" s="455"/>
      <c r="AE299" s="455"/>
      <c r="AF299" s="455"/>
      <c r="AG299" s="455"/>
      <c r="AH299" s="455"/>
      <c r="AI299" s="455"/>
      <c r="AJ299" s="455"/>
      <c r="AK299" s="455"/>
      <c r="AL299" s="455"/>
      <c r="AM299" s="455"/>
      <c r="AN299" s="455"/>
      <c r="AO299" s="455"/>
      <c r="AP299" s="455"/>
      <c r="AQ299" s="455"/>
      <c r="AR299" s="455"/>
      <c r="AS299" s="455"/>
      <c r="AT299" s="455"/>
      <c r="AU299" s="455"/>
      <c r="AV299" s="455"/>
      <c r="AW299" s="455"/>
      <c r="AX299" s="455"/>
      <c r="AY299" s="455"/>
      <c r="AZ299" s="455"/>
    </row>
    <row r="300" spans="1:52">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c r="AA300" s="455"/>
      <c r="AB300" s="455"/>
      <c r="AC300" s="455"/>
      <c r="AD300" s="455"/>
      <c r="AE300" s="455"/>
      <c r="AF300" s="455"/>
      <c r="AG300" s="455"/>
      <c r="AH300" s="455"/>
      <c r="AI300" s="455"/>
      <c r="AJ300" s="455"/>
      <c r="AK300" s="455"/>
      <c r="AL300" s="455"/>
      <c r="AM300" s="455"/>
      <c r="AN300" s="455"/>
      <c r="AO300" s="455"/>
      <c r="AP300" s="455"/>
      <c r="AQ300" s="455"/>
      <c r="AR300" s="455"/>
      <c r="AS300" s="455"/>
      <c r="AT300" s="455"/>
      <c r="AU300" s="455"/>
      <c r="AV300" s="455"/>
      <c r="AW300" s="455"/>
      <c r="AX300" s="455"/>
      <c r="AY300" s="455"/>
      <c r="AZ300" s="455"/>
    </row>
    <row r="301" spans="1:52">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c r="AA301" s="455"/>
      <c r="AB301" s="455"/>
      <c r="AC301" s="455"/>
      <c r="AD301" s="455"/>
      <c r="AE301" s="455"/>
      <c r="AF301" s="455"/>
      <c r="AG301" s="455"/>
      <c r="AH301" s="455"/>
      <c r="AI301" s="455"/>
      <c r="AJ301" s="455"/>
      <c r="AK301" s="455"/>
      <c r="AL301" s="455"/>
      <c r="AM301" s="455"/>
      <c r="AN301" s="455"/>
      <c r="AO301" s="455"/>
      <c r="AP301" s="455"/>
      <c r="AQ301" s="455"/>
      <c r="AR301" s="455"/>
      <c r="AS301" s="455"/>
      <c r="AT301" s="455"/>
      <c r="AU301" s="455"/>
      <c r="AV301" s="455"/>
      <c r="AW301" s="455"/>
      <c r="AX301" s="455"/>
      <c r="AY301" s="455"/>
      <c r="AZ301" s="455"/>
    </row>
    <row r="302" spans="1:52">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c r="AA302" s="455"/>
      <c r="AB302" s="455"/>
      <c r="AC302" s="455"/>
      <c r="AD302" s="455"/>
      <c r="AE302" s="455"/>
      <c r="AF302" s="455"/>
      <c r="AG302" s="455"/>
      <c r="AH302" s="455"/>
      <c r="AI302" s="455"/>
      <c r="AJ302" s="455"/>
      <c r="AK302" s="455"/>
      <c r="AL302" s="455"/>
      <c r="AM302" s="455"/>
      <c r="AN302" s="455"/>
      <c r="AO302" s="455"/>
      <c r="AP302" s="455"/>
      <c r="AQ302" s="455"/>
      <c r="AR302" s="455"/>
      <c r="AS302" s="455"/>
      <c r="AT302" s="455"/>
      <c r="AU302" s="455"/>
      <c r="AV302" s="455"/>
      <c r="AW302" s="455"/>
      <c r="AX302" s="455"/>
      <c r="AY302" s="455"/>
      <c r="AZ302" s="455"/>
    </row>
    <row r="303" spans="1:52">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c r="AA303" s="455"/>
      <c r="AB303" s="455"/>
      <c r="AC303" s="455"/>
      <c r="AD303" s="455"/>
      <c r="AE303" s="455"/>
      <c r="AF303" s="455"/>
      <c r="AG303" s="455"/>
      <c r="AH303" s="455"/>
      <c r="AI303" s="455"/>
      <c r="AJ303" s="455"/>
      <c r="AK303" s="455"/>
      <c r="AL303" s="455"/>
      <c r="AM303" s="455"/>
      <c r="AN303" s="455"/>
      <c r="AO303" s="455"/>
      <c r="AP303" s="455"/>
      <c r="AQ303" s="455"/>
      <c r="AR303" s="455"/>
      <c r="AS303" s="455"/>
      <c r="AT303" s="455"/>
      <c r="AU303" s="455"/>
      <c r="AV303" s="455"/>
      <c r="AW303" s="455"/>
      <c r="AX303" s="455"/>
      <c r="AY303" s="455"/>
      <c r="AZ303" s="455"/>
    </row>
    <row r="304" spans="1:52">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c r="AA304" s="455"/>
      <c r="AB304" s="455"/>
      <c r="AC304" s="455"/>
      <c r="AD304" s="455"/>
      <c r="AE304" s="455"/>
      <c r="AF304" s="455"/>
      <c r="AG304" s="455"/>
      <c r="AH304" s="455"/>
      <c r="AI304" s="455"/>
      <c r="AJ304" s="455"/>
      <c r="AK304" s="455"/>
      <c r="AL304" s="455"/>
      <c r="AM304" s="455"/>
      <c r="AN304" s="455"/>
      <c r="AO304" s="455"/>
      <c r="AP304" s="455"/>
      <c r="AQ304" s="455"/>
      <c r="AR304" s="455"/>
      <c r="AS304" s="455"/>
      <c r="AT304" s="455"/>
      <c r="AU304" s="455"/>
      <c r="AV304" s="455"/>
      <c r="AW304" s="455"/>
      <c r="AX304" s="455"/>
      <c r="AY304" s="455"/>
      <c r="AZ304" s="455"/>
    </row>
    <row r="305" spans="1:52">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c r="AA305" s="455"/>
      <c r="AB305" s="455"/>
      <c r="AC305" s="455"/>
      <c r="AD305" s="455"/>
      <c r="AE305" s="455"/>
      <c r="AF305" s="455"/>
      <c r="AG305" s="455"/>
      <c r="AH305" s="455"/>
      <c r="AI305" s="455"/>
      <c r="AJ305" s="455"/>
      <c r="AK305" s="455"/>
      <c r="AL305" s="455"/>
      <c r="AM305" s="455"/>
      <c r="AN305" s="455"/>
      <c r="AO305" s="455"/>
      <c r="AP305" s="455"/>
      <c r="AQ305" s="455"/>
      <c r="AR305" s="455"/>
      <c r="AS305" s="455"/>
      <c r="AT305" s="455"/>
      <c r="AU305" s="455"/>
      <c r="AV305" s="455"/>
      <c r="AW305" s="455"/>
      <c r="AX305" s="455"/>
      <c r="AY305" s="455"/>
      <c r="AZ305" s="455"/>
    </row>
    <row r="306" spans="1:52">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c r="AA306" s="455"/>
      <c r="AB306" s="455"/>
      <c r="AC306" s="455"/>
      <c r="AD306" s="455"/>
      <c r="AE306" s="455"/>
      <c r="AF306" s="455"/>
      <c r="AG306" s="455"/>
      <c r="AH306" s="455"/>
      <c r="AI306" s="455"/>
      <c r="AJ306" s="455"/>
      <c r="AK306" s="455"/>
      <c r="AL306" s="455"/>
      <c r="AM306" s="455"/>
      <c r="AN306" s="455"/>
      <c r="AO306" s="455"/>
      <c r="AP306" s="455"/>
      <c r="AQ306" s="455"/>
      <c r="AR306" s="455"/>
      <c r="AS306" s="455"/>
      <c r="AT306" s="455"/>
      <c r="AU306" s="455"/>
      <c r="AV306" s="455"/>
      <c r="AW306" s="455"/>
      <c r="AX306" s="455"/>
      <c r="AY306" s="455"/>
      <c r="AZ306" s="455"/>
    </row>
    <row r="307" spans="1:52">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c r="AA307" s="455"/>
      <c r="AB307" s="455"/>
      <c r="AC307" s="455"/>
      <c r="AD307" s="455"/>
      <c r="AE307" s="455"/>
      <c r="AF307" s="455"/>
      <c r="AG307" s="455"/>
      <c r="AH307" s="455"/>
      <c r="AI307" s="455"/>
      <c r="AJ307" s="455"/>
      <c r="AK307" s="455"/>
      <c r="AL307" s="455"/>
      <c r="AM307" s="455"/>
      <c r="AN307" s="455"/>
      <c r="AO307" s="455"/>
      <c r="AP307" s="455"/>
      <c r="AQ307" s="455"/>
      <c r="AR307" s="455"/>
      <c r="AS307" s="455"/>
      <c r="AT307" s="455"/>
      <c r="AU307" s="455"/>
      <c r="AV307" s="455"/>
      <c r="AW307" s="455"/>
      <c r="AX307" s="455"/>
      <c r="AY307" s="455"/>
      <c r="AZ307" s="455"/>
    </row>
    <row r="308" spans="1:52">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c r="AA308" s="455"/>
      <c r="AB308" s="455"/>
      <c r="AC308" s="455"/>
      <c r="AD308" s="455"/>
      <c r="AE308" s="455"/>
      <c r="AF308" s="455"/>
      <c r="AG308" s="455"/>
      <c r="AH308" s="455"/>
      <c r="AI308" s="455"/>
      <c r="AJ308" s="455"/>
      <c r="AK308" s="455"/>
      <c r="AL308" s="455"/>
      <c r="AM308" s="455"/>
      <c r="AN308" s="455"/>
      <c r="AO308" s="455"/>
      <c r="AP308" s="455"/>
      <c r="AQ308" s="455"/>
      <c r="AR308" s="455"/>
      <c r="AS308" s="455"/>
      <c r="AT308" s="455"/>
      <c r="AU308" s="455"/>
      <c r="AV308" s="455"/>
      <c r="AW308" s="455"/>
      <c r="AX308" s="455"/>
      <c r="AY308" s="455"/>
      <c r="AZ308" s="455"/>
    </row>
    <row r="309" spans="1:52">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c r="AA309" s="455"/>
      <c r="AB309" s="455"/>
      <c r="AC309" s="455"/>
      <c r="AD309" s="455"/>
      <c r="AE309" s="455"/>
      <c r="AF309" s="455"/>
      <c r="AG309" s="455"/>
      <c r="AH309" s="455"/>
      <c r="AI309" s="455"/>
      <c r="AJ309" s="455"/>
      <c r="AK309" s="455"/>
      <c r="AL309" s="455"/>
      <c r="AM309" s="455"/>
      <c r="AN309" s="455"/>
      <c r="AO309" s="455"/>
      <c r="AP309" s="455"/>
      <c r="AQ309" s="455"/>
      <c r="AR309" s="455"/>
      <c r="AS309" s="455"/>
      <c r="AT309" s="455"/>
      <c r="AU309" s="455"/>
      <c r="AV309" s="455"/>
      <c r="AW309" s="455"/>
      <c r="AX309" s="455"/>
      <c r="AY309" s="455"/>
      <c r="AZ309" s="455"/>
    </row>
    <row r="310" spans="1:52">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c r="AA310" s="455"/>
      <c r="AB310" s="455"/>
      <c r="AC310" s="455"/>
      <c r="AD310" s="455"/>
      <c r="AE310" s="455"/>
      <c r="AF310" s="455"/>
      <c r="AG310" s="455"/>
      <c r="AH310" s="455"/>
      <c r="AI310" s="455"/>
      <c r="AJ310" s="455"/>
      <c r="AK310" s="455"/>
      <c r="AL310" s="455"/>
      <c r="AM310" s="455"/>
      <c r="AN310" s="455"/>
      <c r="AO310" s="455"/>
      <c r="AP310" s="455"/>
      <c r="AQ310" s="455"/>
      <c r="AR310" s="455"/>
      <c r="AS310" s="455"/>
      <c r="AT310" s="455"/>
      <c r="AU310" s="455"/>
      <c r="AV310" s="455"/>
      <c r="AW310" s="455"/>
      <c r="AX310" s="455"/>
      <c r="AY310" s="455"/>
      <c r="AZ310" s="455"/>
    </row>
    <row r="311" spans="1:52">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c r="AA311" s="455"/>
      <c r="AB311" s="455"/>
      <c r="AC311" s="455"/>
      <c r="AD311" s="455"/>
      <c r="AE311" s="455"/>
      <c r="AF311" s="455"/>
      <c r="AG311" s="455"/>
      <c r="AH311" s="455"/>
      <c r="AI311" s="455"/>
      <c r="AJ311" s="455"/>
      <c r="AK311" s="455"/>
      <c r="AL311" s="455"/>
      <c r="AM311" s="455"/>
      <c r="AN311" s="455"/>
      <c r="AO311" s="455"/>
      <c r="AP311" s="455"/>
      <c r="AQ311" s="455"/>
      <c r="AR311" s="455"/>
      <c r="AS311" s="455"/>
      <c r="AT311" s="455"/>
      <c r="AU311" s="455"/>
      <c r="AV311" s="455"/>
      <c r="AW311" s="455"/>
      <c r="AX311" s="455"/>
      <c r="AY311" s="455"/>
      <c r="AZ311" s="455"/>
    </row>
    <row r="312" spans="1:52">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c r="AA312" s="455"/>
      <c r="AB312" s="455"/>
      <c r="AC312" s="455"/>
      <c r="AD312" s="455"/>
      <c r="AE312" s="455"/>
      <c r="AF312" s="455"/>
      <c r="AG312" s="455"/>
      <c r="AH312" s="455"/>
      <c r="AI312" s="455"/>
      <c r="AJ312" s="455"/>
      <c r="AK312" s="455"/>
      <c r="AL312" s="455"/>
      <c r="AM312" s="455"/>
      <c r="AN312" s="455"/>
      <c r="AO312" s="455"/>
      <c r="AP312" s="455"/>
      <c r="AQ312" s="455"/>
      <c r="AR312" s="455"/>
      <c r="AS312" s="455"/>
      <c r="AT312" s="455"/>
      <c r="AU312" s="455"/>
      <c r="AV312" s="455"/>
      <c r="AW312" s="455"/>
      <c r="AX312" s="455"/>
      <c r="AY312" s="455"/>
      <c r="AZ312" s="455"/>
    </row>
    <row r="313" spans="1:52">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c r="AA313" s="455"/>
      <c r="AB313" s="455"/>
      <c r="AC313" s="455"/>
      <c r="AD313" s="455"/>
      <c r="AE313" s="455"/>
      <c r="AF313" s="455"/>
      <c r="AG313" s="455"/>
      <c r="AH313" s="455"/>
      <c r="AI313" s="455"/>
      <c r="AJ313" s="455"/>
      <c r="AK313" s="455"/>
      <c r="AL313" s="455"/>
      <c r="AM313" s="455"/>
      <c r="AN313" s="455"/>
      <c r="AO313" s="455"/>
      <c r="AP313" s="455"/>
      <c r="AQ313" s="455"/>
      <c r="AR313" s="455"/>
      <c r="AS313" s="455"/>
      <c r="AT313" s="455"/>
      <c r="AU313" s="455"/>
      <c r="AV313" s="455"/>
      <c r="AW313" s="455"/>
      <c r="AX313" s="455"/>
      <c r="AY313" s="455"/>
      <c r="AZ313" s="455"/>
    </row>
    <row r="314" spans="1:52">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c r="AA314" s="455"/>
      <c r="AB314" s="455"/>
      <c r="AC314" s="455"/>
      <c r="AD314" s="455"/>
      <c r="AE314" s="455"/>
      <c r="AF314" s="455"/>
      <c r="AG314" s="455"/>
      <c r="AH314" s="455"/>
      <c r="AI314" s="455"/>
      <c r="AJ314" s="455"/>
      <c r="AK314" s="455"/>
      <c r="AL314" s="455"/>
      <c r="AM314" s="455"/>
      <c r="AN314" s="455"/>
      <c r="AO314" s="455"/>
      <c r="AP314" s="455"/>
      <c r="AQ314" s="455"/>
      <c r="AR314" s="455"/>
      <c r="AS314" s="455"/>
      <c r="AT314" s="455"/>
      <c r="AU314" s="455"/>
      <c r="AV314" s="455"/>
      <c r="AW314" s="455"/>
      <c r="AX314" s="455"/>
      <c r="AY314" s="455"/>
      <c r="AZ314" s="455"/>
    </row>
    <row r="315" spans="1:52">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c r="AA315" s="455"/>
      <c r="AB315" s="455"/>
      <c r="AC315" s="455"/>
      <c r="AD315" s="455"/>
      <c r="AE315" s="455"/>
      <c r="AF315" s="455"/>
      <c r="AG315" s="455"/>
      <c r="AH315" s="455"/>
      <c r="AI315" s="455"/>
      <c r="AJ315" s="455"/>
      <c r="AK315" s="455"/>
      <c r="AL315" s="455"/>
      <c r="AM315" s="455"/>
      <c r="AN315" s="455"/>
      <c r="AO315" s="455"/>
      <c r="AP315" s="455"/>
      <c r="AQ315" s="455"/>
      <c r="AR315" s="455"/>
      <c r="AS315" s="455"/>
      <c r="AT315" s="455"/>
      <c r="AU315" s="455"/>
      <c r="AV315" s="455"/>
      <c r="AW315" s="455"/>
      <c r="AX315" s="455"/>
      <c r="AY315" s="455"/>
      <c r="AZ315" s="455"/>
    </row>
    <row r="316" spans="1:52">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c r="AA316" s="455"/>
      <c r="AB316" s="455"/>
      <c r="AC316" s="455"/>
      <c r="AD316" s="455"/>
      <c r="AE316" s="455"/>
      <c r="AF316" s="455"/>
      <c r="AG316" s="455"/>
      <c r="AH316" s="455"/>
      <c r="AI316" s="455"/>
      <c r="AJ316" s="455"/>
      <c r="AK316" s="455"/>
      <c r="AL316" s="455"/>
      <c r="AM316" s="455"/>
      <c r="AN316" s="455"/>
      <c r="AO316" s="455"/>
      <c r="AP316" s="455"/>
      <c r="AQ316" s="455"/>
      <c r="AR316" s="455"/>
      <c r="AS316" s="455"/>
      <c r="AT316" s="455"/>
      <c r="AU316" s="455"/>
      <c r="AV316" s="455"/>
      <c r="AW316" s="455"/>
      <c r="AX316" s="455"/>
      <c r="AY316" s="455"/>
      <c r="AZ316" s="455"/>
    </row>
    <row r="317" spans="1:52">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c r="AA317" s="455"/>
      <c r="AB317" s="455"/>
      <c r="AC317" s="455"/>
      <c r="AD317" s="455"/>
      <c r="AE317" s="455"/>
      <c r="AF317" s="455"/>
      <c r="AG317" s="455"/>
      <c r="AH317" s="455"/>
      <c r="AI317" s="455"/>
      <c r="AJ317" s="455"/>
      <c r="AK317" s="455"/>
      <c r="AL317" s="455"/>
      <c r="AM317" s="455"/>
      <c r="AN317" s="455"/>
      <c r="AO317" s="455"/>
      <c r="AP317" s="455"/>
      <c r="AQ317" s="455"/>
      <c r="AR317" s="455"/>
      <c r="AS317" s="455"/>
      <c r="AT317" s="455"/>
      <c r="AU317" s="455"/>
      <c r="AV317" s="455"/>
      <c r="AW317" s="455"/>
      <c r="AX317" s="455"/>
      <c r="AY317" s="455"/>
      <c r="AZ317" s="455"/>
    </row>
    <row r="318" spans="1:52">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c r="AA318" s="455"/>
      <c r="AB318" s="455"/>
      <c r="AC318" s="455"/>
      <c r="AD318" s="455"/>
      <c r="AE318" s="455"/>
      <c r="AF318" s="455"/>
      <c r="AG318" s="455"/>
      <c r="AH318" s="455"/>
      <c r="AI318" s="455"/>
      <c r="AJ318" s="455"/>
      <c r="AK318" s="455"/>
      <c r="AL318" s="455"/>
      <c r="AM318" s="455"/>
      <c r="AN318" s="455"/>
      <c r="AO318" s="455"/>
      <c r="AP318" s="455"/>
      <c r="AQ318" s="455"/>
      <c r="AR318" s="455"/>
      <c r="AS318" s="455"/>
      <c r="AT318" s="455"/>
      <c r="AU318" s="455"/>
      <c r="AV318" s="455"/>
      <c r="AW318" s="455"/>
      <c r="AX318" s="455"/>
      <c r="AY318" s="455"/>
      <c r="AZ318" s="455"/>
    </row>
    <row r="319" spans="1:52">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c r="AA319" s="455"/>
      <c r="AB319" s="455"/>
      <c r="AC319" s="455"/>
      <c r="AD319" s="455"/>
      <c r="AE319" s="455"/>
      <c r="AF319" s="455"/>
      <c r="AG319" s="455"/>
      <c r="AH319" s="455"/>
      <c r="AI319" s="455"/>
      <c r="AJ319" s="455"/>
      <c r="AK319" s="455"/>
      <c r="AL319" s="455"/>
      <c r="AM319" s="455"/>
      <c r="AN319" s="455"/>
      <c r="AO319" s="455"/>
      <c r="AP319" s="455"/>
      <c r="AQ319" s="455"/>
      <c r="AR319" s="455"/>
      <c r="AS319" s="455"/>
      <c r="AT319" s="455"/>
      <c r="AU319" s="455"/>
      <c r="AV319" s="455"/>
      <c r="AW319" s="455"/>
      <c r="AX319" s="455"/>
      <c r="AY319" s="455"/>
      <c r="AZ319" s="455"/>
    </row>
    <row r="320" spans="1:52">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c r="AA320" s="455"/>
      <c r="AB320" s="455"/>
      <c r="AC320" s="455"/>
      <c r="AD320" s="455"/>
      <c r="AE320" s="455"/>
      <c r="AF320" s="455"/>
      <c r="AG320" s="455"/>
      <c r="AH320" s="455"/>
      <c r="AI320" s="455"/>
      <c r="AJ320" s="455"/>
      <c r="AK320" s="455"/>
      <c r="AL320" s="455"/>
      <c r="AM320" s="455"/>
      <c r="AN320" s="455"/>
      <c r="AO320" s="455"/>
      <c r="AP320" s="455"/>
      <c r="AQ320" s="455"/>
      <c r="AR320" s="455"/>
      <c r="AS320" s="455"/>
      <c r="AT320" s="455"/>
      <c r="AU320" s="455"/>
      <c r="AV320" s="455"/>
      <c r="AW320" s="455"/>
      <c r="AX320" s="455"/>
      <c r="AY320" s="455"/>
      <c r="AZ320" s="455"/>
    </row>
    <row r="321" spans="1:52">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c r="AA321" s="455"/>
      <c r="AB321" s="455"/>
      <c r="AC321" s="455"/>
      <c r="AD321" s="455"/>
      <c r="AE321" s="455"/>
      <c r="AF321" s="455"/>
      <c r="AG321" s="455"/>
      <c r="AH321" s="455"/>
      <c r="AI321" s="455"/>
      <c r="AJ321" s="455"/>
      <c r="AK321" s="455"/>
      <c r="AL321" s="455"/>
      <c r="AM321" s="455"/>
      <c r="AN321" s="455"/>
      <c r="AO321" s="455"/>
      <c r="AP321" s="455"/>
      <c r="AQ321" s="455"/>
      <c r="AR321" s="455"/>
      <c r="AS321" s="455"/>
      <c r="AT321" s="455"/>
      <c r="AU321" s="455"/>
      <c r="AV321" s="455"/>
      <c r="AW321" s="455"/>
      <c r="AX321" s="455"/>
      <c r="AY321" s="455"/>
      <c r="AZ321" s="455"/>
    </row>
    <row r="322" spans="1:52">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c r="AA322" s="455"/>
      <c r="AB322" s="455"/>
      <c r="AC322" s="455"/>
      <c r="AD322" s="455"/>
      <c r="AE322" s="455"/>
      <c r="AF322" s="455"/>
      <c r="AG322" s="455"/>
      <c r="AH322" s="455"/>
      <c r="AI322" s="455"/>
      <c r="AJ322" s="455"/>
      <c r="AK322" s="455"/>
      <c r="AL322" s="455"/>
      <c r="AM322" s="455"/>
      <c r="AN322" s="455"/>
      <c r="AO322" s="455"/>
      <c r="AP322" s="455"/>
      <c r="AQ322" s="455"/>
      <c r="AR322" s="455"/>
      <c r="AS322" s="455"/>
      <c r="AT322" s="455"/>
      <c r="AU322" s="455"/>
      <c r="AV322" s="455"/>
      <c r="AW322" s="455"/>
      <c r="AX322" s="455"/>
      <c r="AY322" s="455"/>
      <c r="AZ322" s="455"/>
    </row>
    <row r="323" spans="1:52">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c r="AA323" s="455"/>
      <c r="AB323" s="455"/>
      <c r="AC323" s="455"/>
      <c r="AD323" s="455"/>
      <c r="AE323" s="455"/>
      <c r="AF323" s="455"/>
      <c r="AG323" s="455"/>
      <c r="AH323" s="455"/>
      <c r="AI323" s="455"/>
      <c r="AJ323" s="455"/>
      <c r="AK323" s="455"/>
      <c r="AL323" s="455"/>
      <c r="AM323" s="455"/>
      <c r="AN323" s="455"/>
      <c r="AO323" s="455"/>
      <c r="AP323" s="455"/>
      <c r="AQ323" s="455"/>
      <c r="AR323" s="455"/>
      <c r="AS323" s="455"/>
      <c r="AT323" s="455"/>
      <c r="AU323" s="455"/>
      <c r="AV323" s="455"/>
      <c r="AW323" s="455"/>
      <c r="AX323" s="455"/>
      <c r="AY323" s="455"/>
      <c r="AZ323" s="455"/>
    </row>
    <row r="324" spans="1:52">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c r="AA324" s="455"/>
      <c r="AB324" s="455"/>
      <c r="AC324" s="455"/>
      <c r="AD324" s="455"/>
      <c r="AE324" s="455"/>
      <c r="AF324" s="455"/>
      <c r="AG324" s="455"/>
      <c r="AH324" s="455"/>
      <c r="AI324" s="455"/>
      <c r="AJ324" s="455"/>
      <c r="AK324" s="455"/>
      <c r="AL324" s="455"/>
      <c r="AM324" s="455"/>
      <c r="AN324" s="455"/>
      <c r="AO324" s="455"/>
      <c r="AP324" s="455"/>
      <c r="AQ324" s="455"/>
      <c r="AR324" s="455"/>
      <c r="AS324" s="455"/>
      <c r="AT324" s="455"/>
      <c r="AU324" s="455"/>
      <c r="AV324" s="455"/>
      <c r="AW324" s="455"/>
      <c r="AX324" s="455"/>
      <c r="AY324" s="455"/>
      <c r="AZ324" s="455"/>
    </row>
    <row r="325" spans="1:52">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c r="AA325" s="455"/>
      <c r="AB325" s="455"/>
      <c r="AC325" s="455"/>
      <c r="AD325" s="455"/>
      <c r="AE325" s="455"/>
      <c r="AF325" s="455"/>
      <c r="AG325" s="455"/>
      <c r="AH325" s="455"/>
      <c r="AI325" s="455"/>
      <c r="AJ325" s="455"/>
      <c r="AK325" s="455"/>
      <c r="AL325" s="455"/>
      <c r="AM325" s="455"/>
      <c r="AN325" s="455"/>
      <c r="AO325" s="455"/>
      <c r="AP325" s="455"/>
      <c r="AQ325" s="455"/>
      <c r="AR325" s="455"/>
      <c r="AS325" s="455"/>
      <c r="AT325" s="455"/>
      <c r="AU325" s="455"/>
      <c r="AV325" s="455"/>
      <c r="AW325" s="455"/>
      <c r="AX325" s="455"/>
      <c r="AY325" s="455"/>
      <c r="AZ325" s="455"/>
    </row>
    <row r="326" spans="1:52">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c r="AA326" s="455"/>
      <c r="AB326" s="455"/>
      <c r="AC326" s="455"/>
      <c r="AD326" s="455"/>
      <c r="AE326" s="455"/>
      <c r="AF326" s="455"/>
      <c r="AG326" s="455"/>
      <c r="AH326" s="455"/>
      <c r="AI326" s="455"/>
      <c r="AJ326" s="455"/>
      <c r="AK326" s="455"/>
      <c r="AL326" s="455"/>
      <c r="AM326" s="455"/>
      <c r="AN326" s="455"/>
      <c r="AO326" s="455"/>
      <c r="AP326" s="455"/>
      <c r="AQ326" s="455"/>
      <c r="AR326" s="455"/>
      <c r="AS326" s="455"/>
      <c r="AT326" s="455"/>
      <c r="AU326" s="455"/>
      <c r="AV326" s="455"/>
      <c r="AW326" s="455"/>
      <c r="AX326" s="455"/>
      <c r="AY326" s="455"/>
      <c r="AZ326" s="455"/>
    </row>
    <row r="327" spans="1:52">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c r="AA327" s="455"/>
      <c r="AB327" s="455"/>
      <c r="AC327" s="455"/>
      <c r="AD327" s="455"/>
      <c r="AE327" s="455"/>
      <c r="AF327" s="455"/>
      <c r="AG327" s="455"/>
      <c r="AH327" s="455"/>
      <c r="AI327" s="455"/>
      <c r="AJ327" s="455"/>
      <c r="AK327" s="455"/>
      <c r="AL327" s="455"/>
      <c r="AM327" s="455"/>
      <c r="AN327" s="455"/>
      <c r="AO327" s="455"/>
      <c r="AP327" s="455"/>
      <c r="AQ327" s="455"/>
      <c r="AR327" s="455"/>
      <c r="AS327" s="455"/>
      <c r="AT327" s="455"/>
      <c r="AU327" s="455"/>
      <c r="AV327" s="455"/>
      <c r="AW327" s="455"/>
      <c r="AX327" s="455"/>
      <c r="AY327" s="455"/>
      <c r="AZ327" s="455"/>
    </row>
    <row r="328" spans="1:52">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c r="AA328" s="455"/>
      <c r="AB328" s="455"/>
      <c r="AC328" s="455"/>
      <c r="AD328" s="455"/>
      <c r="AE328" s="455"/>
      <c r="AF328" s="455"/>
      <c r="AG328" s="455"/>
      <c r="AH328" s="455"/>
      <c r="AI328" s="455"/>
      <c r="AJ328" s="455"/>
      <c r="AK328" s="455"/>
      <c r="AL328" s="455"/>
      <c r="AM328" s="455"/>
      <c r="AN328" s="455"/>
      <c r="AO328" s="455"/>
      <c r="AP328" s="455"/>
      <c r="AQ328" s="455"/>
      <c r="AR328" s="455"/>
      <c r="AS328" s="455"/>
      <c r="AT328" s="455"/>
      <c r="AU328" s="455"/>
      <c r="AV328" s="455"/>
      <c r="AW328" s="455"/>
      <c r="AX328" s="455"/>
      <c r="AY328" s="455"/>
      <c r="AZ328" s="455"/>
    </row>
    <row r="329" spans="1:52">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c r="AA329" s="455"/>
      <c r="AB329" s="455"/>
      <c r="AC329" s="455"/>
      <c r="AD329" s="455"/>
      <c r="AE329" s="455"/>
      <c r="AF329" s="455"/>
      <c r="AG329" s="455"/>
      <c r="AH329" s="455"/>
      <c r="AI329" s="455"/>
      <c r="AJ329" s="455"/>
      <c r="AK329" s="455"/>
      <c r="AL329" s="455"/>
      <c r="AM329" s="455"/>
      <c r="AN329" s="455"/>
      <c r="AO329" s="455"/>
      <c r="AP329" s="455"/>
      <c r="AQ329" s="455"/>
      <c r="AR329" s="455"/>
      <c r="AS329" s="455"/>
      <c r="AT329" s="455"/>
      <c r="AU329" s="455"/>
      <c r="AV329" s="455"/>
      <c r="AW329" s="455"/>
      <c r="AX329" s="455"/>
      <c r="AY329" s="455"/>
      <c r="AZ329" s="455"/>
    </row>
    <row r="330" spans="1:52">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c r="AA330" s="455"/>
      <c r="AB330" s="455"/>
      <c r="AC330" s="455"/>
      <c r="AD330" s="455"/>
      <c r="AE330" s="455"/>
      <c r="AF330" s="455"/>
      <c r="AG330" s="455"/>
      <c r="AH330" s="455"/>
      <c r="AI330" s="455"/>
      <c r="AJ330" s="455"/>
      <c r="AK330" s="455"/>
      <c r="AL330" s="455"/>
      <c r="AM330" s="455"/>
      <c r="AN330" s="455"/>
      <c r="AO330" s="455"/>
      <c r="AP330" s="455"/>
      <c r="AQ330" s="455"/>
      <c r="AR330" s="455"/>
      <c r="AS330" s="455"/>
      <c r="AT330" s="455"/>
      <c r="AU330" s="455"/>
      <c r="AV330" s="455"/>
      <c r="AW330" s="455"/>
      <c r="AX330" s="455"/>
      <c r="AY330" s="455"/>
      <c r="AZ330" s="455"/>
    </row>
    <row r="331" spans="1:52">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c r="AA331" s="455"/>
      <c r="AB331" s="455"/>
      <c r="AC331" s="455"/>
      <c r="AD331" s="455"/>
      <c r="AE331" s="455"/>
      <c r="AF331" s="455"/>
      <c r="AG331" s="455"/>
      <c r="AH331" s="455"/>
      <c r="AI331" s="455"/>
      <c r="AJ331" s="455"/>
      <c r="AK331" s="455"/>
      <c r="AL331" s="455"/>
      <c r="AM331" s="455"/>
      <c r="AN331" s="455"/>
      <c r="AO331" s="455"/>
      <c r="AP331" s="455"/>
      <c r="AQ331" s="455"/>
      <c r="AR331" s="455"/>
      <c r="AS331" s="455"/>
      <c r="AT331" s="455"/>
      <c r="AU331" s="455"/>
      <c r="AV331" s="455"/>
      <c r="AW331" s="455"/>
      <c r="AX331" s="455"/>
      <c r="AY331" s="455"/>
      <c r="AZ331" s="455"/>
    </row>
    <row r="332" spans="1:52">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c r="AA332" s="455"/>
      <c r="AB332" s="455"/>
      <c r="AC332" s="455"/>
      <c r="AD332" s="455"/>
      <c r="AE332" s="455"/>
      <c r="AF332" s="455"/>
      <c r="AG332" s="455"/>
      <c r="AH332" s="455"/>
      <c r="AI332" s="455"/>
      <c r="AJ332" s="455"/>
      <c r="AK332" s="455"/>
      <c r="AL332" s="455"/>
      <c r="AM332" s="455"/>
      <c r="AN332" s="455"/>
      <c r="AO332" s="455"/>
      <c r="AP332" s="455"/>
      <c r="AQ332" s="455"/>
      <c r="AR332" s="455"/>
      <c r="AS332" s="455"/>
      <c r="AT332" s="455"/>
      <c r="AU332" s="455"/>
      <c r="AV332" s="455"/>
      <c r="AW332" s="455"/>
      <c r="AX332" s="455"/>
      <c r="AY332" s="455"/>
      <c r="AZ332" s="455"/>
    </row>
    <row r="333" spans="1:52">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c r="AA333" s="455"/>
      <c r="AB333" s="455"/>
      <c r="AC333" s="455"/>
      <c r="AD333" s="455"/>
      <c r="AE333" s="455"/>
      <c r="AF333" s="455"/>
      <c r="AG333" s="455"/>
      <c r="AH333" s="455"/>
      <c r="AI333" s="455"/>
      <c r="AJ333" s="455"/>
      <c r="AK333" s="455"/>
      <c r="AL333" s="455"/>
      <c r="AM333" s="455"/>
      <c r="AN333" s="455"/>
      <c r="AO333" s="455"/>
      <c r="AP333" s="455"/>
      <c r="AQ333" s="455"/>
      <c r="AR333" s="455"/>
      <c r="AS333" s="455"/>
      <c r="AT333" s="455"/>
      <c r="AU333" s="455"/>
      <c r="AV333" s="455"/>
      <c r="AW333" s="455"/>
      <c r="AX333" s="455"/>
      <c r="AY333" s="455"/>
      <c r="AZ333" s="455"/>
    </row>
    <row r="334" spans="1:52">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c r="AA334" s="455"/>
      <c r="AB334" s="455"/>
      <c r="AC334" s="455"/>
      <c r="AD334" s="455"/>
      <c r="AE334" s="455"/>
      <c r="AF334" s="455"/>
      <c r="AG334" s="455"/>
      <c r="AH334" s="455"/>
      <c r="AI334" s="455"/>
      <c r="AJ334" s="455"/>
      <c r="AK334" s="455"/>
      <c r="AL334" s="455"/>
      <c r="AM334" s="455"/>
      <c r="AN334" s="455"/>
      <c r="AO334" s="455"/>
      <c r="AP334" s="455"/>
      <c r="AQ334" s="455"/>
      <c r="AR334" s="455"/>
      <c r="AS334" s="455"/>
      <c r="AT334" s="455"/>
      <c r="AU334" s="455"/>
      <c r="AV334" s="455"/>
      <c r="AW334" s="455"/>
      <c r="AX334" s="455"/>
      <c r="AY334" s="455"/>
      <c r="AZ334" s="455"/>
    </row>
    <row r="335" spans="1:52">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c r="AA335" s="455"/>
      <c r="AB335" s="455"/>
      <c r="AC335" s="455"/>
      <c r="AD335" s="455"/>
      <c r="AE335" s="455"/>
      <c r="AF335" s="455"/>
      <c r="AG335" s="455"/>
      <c r="AH335" s="455"/>
      <c r="AI335" s="455"/>
      <c r="AJ335" s="455"/>
      <c r="AK335" s="455"/>
      <c r="AL335" s="455"/>
      <c r="AM335" s="455"/>
      <c r="AN335" s="455"/>
      <c r="AO335" s="455"/>
      <c r="AP335" s="455"/>
      <c r="AQ335" s="455"/>
      <c r="AR335" s="455"/>
      <c r="AS335" s="455"/>
      <c r="AT335" s="455"/>
      <c r="AU335" s="455"/>
      <c r="AV335" s="455"/>
      <c r="AW335" s="455"/>
      <c r="AX335" s="455"/>
      <c r="AY335" s="455"/>
      <c r="AZ335" s="455"/>
    </row>
    <row r="336" spans="1:52">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c r="AA336" s="455"/>
      <c r="AB336" s="455"/>
      <c r="AC336" s="455"/>
      <c r="AD336" s="455"/>
      <c r="AE336" s="455"/>
      <c r="AF336" s="455"/>
      <c r="AG336" s="455"/>
      <c r="AH336" s="455"/>
      <c r="AI336" s="455"/>
      <c r="AJ336" s="455"/>
      <c r="AK336" s="455"/>
      <c r="AL336" s="455"/>
      <c r="AM336" s="455"/>
      <c r="AN336" s="455"/>
      <c r="AO336" s="455"/>
      <c r="AP336" s="455"/>
      <c r="AQ336" s="455"/>
      <c r="AR336" s="455"/>
      <c r="AS336" s="455"/>
      <c r="AT336" s="455"/>
      <c r="AU336" s="455"/>
      <c r="AV336" s="455"/>
      <c r="AW336" s="455"/>
      <c r="AX336" s="455"/>
      <c r="AY336" s="455"/>
      <c r="AZ336" s="455"/>
    </row>
    <row r="337" spans="1:52">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c r="AA337" s="455"/>
      <c r="AB337" s="455"/>
      <c r="AC337" s="455"/>
      <c r="AD337" s="455"/>
      <c r="AE337" s="455"/>
      <c r="AF337" s="455"/>
      <c r="AG337" s="455"/>
      <c r="AH337" s="455"/>
      <c r="AI337" s="455"/>
      <c r="AJ337" s="455"/>
      <c r="AK337" s="455"/>
      <c r="AL337" s="455"/>
      <c r="AM337" s="455"/>
      <c r="AN337" s="455"/>
      <c r="AO337" s="455"/>
      <c r="AP337" s="455"/>
      <c r="AQ337" s="455"/>
      <c r="AR337" s="455"/>
      <c r="AS337" s="455"/>
      <c r="AT337" s="455"/>
      <c r="AU337" s="455"/>
      <c r="AV337" s="455"/>
      <c r="AW337" s="455"/>
      <c r="AX337" s="455"/>
      <c r="AY337" s="455"/>
      <c r="AZ337" s="455"/>
    </row>
    <row r="338" spans="1:52">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c r="AA338" s="455"/>
      <c r="AB338" s="455"/>
      <c r="AC338" s="455"/>
      <c r="AD338" s="455"/>
      <c r="AE338" s="455"/>
      <c r="AF338" s="455"/>
      <c r="AG338" s="455"/>
      <c r="AH338" s="455"/>
      <c r="AI338" s="455"/>
      <c r="AJ338" s="455"/>
      <c r="AK338" s="455"/>
      <c r="AL338" s="455"/>
      <c r="AM338" s="455"/>
      <c r="AN338" s="455"/>
      <c r="AO338" s="455"/>
      <c r="AP338" s="455"/>
      <c r="AQ338" s="455"/>
      <c r="AR338" s="455"/>
      <c r="AS338" s="455"/>
      <c r="AT338" s="455"/>
      <c r="AU338" s="455"/>
      <c r="AV338" s="455"/>
      <c r="AW338" s="455"/>
      <c r="AX338" s="455"/>
      <c r="AY338" s="455"/>
      <c r="AZ338" s="455"/>
    </row>
    <row r="339" spans="1:52">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c r="AA339" s="455"/>
      <c r="AB339" s="455"/>
      <c r="AC339" s="455"/>
      <c r="AD339" s="455"/>
      <c r="AE339" s="455"/>
      <c r="AF339" s="455"/>
      <c r="AG339" s="455"/>
      <c r="AH339" s="455"/>
      <c r="AI339" s="455"/>
      <c r="AJ339" s="455"/>
      <c r="AK339" s="455"/>
      <c r="AL339" s="455"/>
      <c r="AM339" s="455"/>
      <c r="AN339" s="455"/>
      <c r="AO339" s="455"/>
      <c r="AP339" s="455"/>
      <c r="AQ339" s="455"/>
      <c r="AR339" s="455"/>
      <c r="AS339" s="455"/>
      <c r="AT339" s="455"/>
      <c r="AU339" s="455"/>
      <c r="AV339" s="455"/>
      <c r="AW339" s="455"/>
      <c r="AX339" s="455"/>
      <c r="AY339" s="455"/>
      <c r="AZ339" s="455"/>
    </row>
    <row r="340" spans="1:52">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c r="AA340" s="455"/>
      <c r="AB340" s="455"/>
      <c r="AC340" s="455"/>
      <c r="AD340" s="455"/>
      <c r="AE340" s="455"/>
      <c r="AF340" s="455"/>
      <c r="AG340" s="455"/>
      <c r="AH340" s="455"/>
      <c r="AI340" s="455"/>
      <c r="AJ340" s="455"/>
      <c r="AK340" s="455"/>
      <c r="AL340" s="455"/>
      <c r="AM340" s="455"/>
      <c r="AN340" s="455"/>
      <c r="AO340" s="455"/>
      <c r="AP340" s="455"/>
      <c r="AQ340" s="455"/>
      <c r="AR340" s="455"/>
      <c r="AS340" s="455"/>
      <c r="AT340" s="455"/>
      <c r="AU340" s="455"/>
      <c r="AV340" s="455"/>
      <c r="AW340" s="455"/>
      <c r="AX340" s="455"/>
      <c r="AY340" s="455"/>
      <c r="AZ340" s="455"/>
    </row>
    <row r="341" spans="1:52">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c r="AA341" s="455"/>
      <c r="AB341" s="455"/>
      <c r="AC341" s="455"/>
      <c r="AD341" s="455"/>
      <c r="AE341" s="455"/>
      <c r="AF341" s="455"/>
      <c r="AG341" s="455"/>
      <c r="AH341" s="455"/>
      <c r="AI341" s="455"/>
      <c r="AJ341" s="455"/>
      <c r="AK341" s="455"/>
      <c r="AL341" s="455"/>
      <c r="AM341" s="455"/>
      <c r="AN341" s="455"/>
      <c r="AO341" s="455"/>
      <c r="AP341" s="455"/>
      <c r="AQ341" s="455"/>
      <c r="AR341" s="455"/>
      <c r="AS341" s="455"/>
      <c r="AT341" s="455"/>
      <c r="AU341" s="455"/>
      <c r="AV341" s="455"/>
      <c r="AW341" s="455"/>
      <c r="AX341" s="455"/>
      <c r="AY341" s="455"/>
      <c r="AZ341" s="455"/>
    </row>
    <row r="342" spans="1:52">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c r="AA342" s="455"/>
      <c r="AB342" s="455"/>
      <c r="AC342" s="455"/>
      <c r="AD342" s="455"/>
      <c r="AE342" s="455"/>
      <c r="AF342" s="455"/>
      <c r="AG342" s="455"/>
      <c r="AH342" s="455"/>
      <c r="AI342" s="455"/>
      <c r="AJ342" s="455"/>
      <c r="AK342" s="455"/>
      <c r="AL342" s="455"/>
      <c r="AM342" s="455"/>
      <c r="AN342" s="455"/>
      <c r="AO342" s="455"/>
      <c r="AP342" s="455"/>
      <c r="AQ342" s="455"/>
      <c r="AR342" s="455"/>
      <c r="AS342" s="455"/>
      <c r="AT342" s="455"/>
      <c r="AU342" s="455"/>
      <c r="AV342" s="455"/>
      <c r="AW342" s="455"/>
      <c r="AX342" s="455"/>
      <c r="AY342" s="455"/>
      <c r="AZ342" s="455"/>
    </row>
    <row r="343" spans="1:52">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c r="AA343" s="455"/>
      <c r="AB343" s="455"/>
      <c r="AC343" s="455"/>
      <c r="AD343" s="455"/>
      <c r="AE343" s="455"/>
      <c r="AF343" s="455"/>
      <c r="AG343" s="455"/>
      <c r="AH343" s="455"/>
      <c r="AI343" s="455"/>
      <c r="AJ343" s="455"/>
      <c r="AK343" s="455"/>
      <c r="AL343" s="455"/>
      <c r="AM343" s="455"/>
      <c r="AN343" s="455"/>
      <c r="AO343" s="455"/>
      <c r="AP343" s="455"/>
      <c r="AQ343" s="455"/>
      <c r="AR343" s="455"/>
      <c r="AS343" s="455"/>
      <c r="AT343" s="455"/>
      <c r="AU343" s="455"/>
      <c r="AV343" s="455"/>
      <c r="AW343" s="455"/>
      <c r="AX343" s="455"/>
      <c r="AY343" s="455"/>
      <c r="AZ343" s="455"/>
    </row>
    <row r="344" spans="1:52">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c r="AA344" s="455"/>
      <c r="AB344" s="455"/>
      <c r="AC344" s="455"/>
      <c r="AD344" s="455"/>
      <c r="AE344" s="455"/>
      <c r="AF344" s="455"/>
      <c r="AG344" s="455"/>
      <c r="AH344" s="455"/>
      <c r="AI344" s="455"/>
      <c r="AJ344" s="455"/>
      <c r="AK344" s="455"/>
      <c r="AL344" s="455"/>
      <c r="AM344" s="455"/>
      <c r="AN344" s="455"/>
      <c r="AO344" s="455"/>
      <c r="AP344" s="455"/>
      <c r="AQ344" s="455"/>
      <c r="AR344" s="455"/>
      <c r="AS344" s="455"/>
      <c r="AT344" s="455"/>
      <c r="AU344" s="455"/>
      <c r="AV344" s="455"/>
      <c r="AW344" s="455"/>
      <c r="AX344" s="455"/>
      <c r="AY344" s="455"/>
      <c r="AZ344" s="455"/>
    </row>
    <row r="345" spans="1:52">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c r="AA345" s="455"/>
      <c r="AB345" s="455"/>
      <c r="AC345" s="455"/>
      <c r="AD345" s="455"/>
      <c r="AE345" s="455"/>
      <c r="AF345" s="455"/>
      <c r="AG345" s="455"/>
      <c r="AH345" s="455"/>
      <c r="AI345" s="455"/>
      <c r="AJ345" s="455"/>
      <c r="AK345" s="455"/>
      <c r="AL345" s="455"/>
      <c r="AM345" s="455"/>
      <c r="AN345" s="455"/>
      <c r="AO345" s="455"/>
      <c r="AP345" s="455"/>
      <c r="AQ345" s="455"/>
      <c r="AR345" s="455"/>
      <c r="AS345" s="455"/>
      <c r="AT345" s="455"/>
      <c r="AU345" s="455"/>
      <c r="AV345" s="455"/>
      <c r="AW345" s="455"/>
      <c r="AX345" s="455"/>
      <c r="AY345" s="455"/>
      <c r="AZ345" s="455"/>
    </row>
    <row r="346" spans="1:52">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c r="AF346" s="455"/>
      <c r="AG346" s="455"/>
      <c r="AH346" s="455"/>
      <c r="AI346" s="455"/>
      <c r="AJ346" s="455"/>
      <c r="AK346" s="455"/>
      <c r="AL346" s="455"/>
      <c r="AM346" s="455"/>
      <c r="AN346" s="455"/>
      <c r="AO346" s="455"/>
      <c r="AP346" s="455"/>
      <c r="AQ346" s="455"/>
      <c r="AR346" s="455"/>
      <c r="AS346" s="455"/>
      <c r="AT346" s="455"/>
      <c r="AU346" s="455"/>
      <c r="AV346" s="455"/>
      <c r="AW346" s="455"/>
      <c r="AX346" s="455"/>
      <c r="AY346" s="455"/>
      <c r="AZ346" s="455"/>
    </row>
    <row r="347" spans="1:52">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c r="AA347" s="455"/>
      <c r="AB347" s="455"/>
      <c r="AC347" s="455"/>
      <c r="AD347" s="455"/>
      <c r="AE347" s="455"/>
      <c r="AF347" s="455"/>
      <c r="AG347" s="455"/>
      <c r="AH347" s="455"/>
      <c r="AI347" s="455"/>
      <c r="AJ347" s="455"/>
      <c r="AK347" s="455"/>
      <c r="AL347" s="455"/>
      <c r="AM347" s="455"/>
      <c r="AN347" s="455"/>
      <c r="AO347" s="455"/>
      <c r="AP347" s="455"/>
      <c r="AQ347" s="455"/>
      <c r="AR347" s="455"/>
      <c r="AS347" s="455"/>
      <c r="AT347" s="455"/>
      <c r="AU347" s="455"/>
      <c r="AV347" s="455"/>
      <c r="AW347" s="455"/>
      <c r="AX347" s="455"/>
      <c r="AY347" s="455"/>
      <c r="AZ347" s="455"/>
    </row>
    <row r="348" spans="1:52">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c r="AA348" s="455"/>
      <c r="AB348" s="455"/>
      <c r="AC348" s="455"/>
      <c r="AD348" s="455"/>
      <c r="AE348" s="455"/>
      <c r="AF348" s="455"/>
      <c r="AG348" s="455"/>
      <c r="AH348" s="455"/>
      <c r="AI348" s="455"/>
      <c r="AJ348" s="455"/>
      <c r="AK348" s="455"/>
      <c r="AL348" s="455"/>
      <c r="AM348" s="455"/>
      <c r="AN348" s="455"/>
      <c r="AO348" s="455"/>
      <c r="AP348" s="455"/>
      <c r="AQ348" s="455"/>
      <c r="AR348" s="455"/>
      <c r="AS348" s="455"/>
      <c r="AT348" s="455"/>
      <c r="AU348" s="455"/>
      <c r="AV348" s="455"/>
      <c r="AW348" s="455"/>
      <c r="AX348" s="455"/>
      <c r="AY348" s="455"/>
      <c r="AZ348" s="455"/>
    </row>
    <row r="349" spans="1:52">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c r="AA349" s="455"/>
      <c r="AB349" s="455"/>
      <c r="AC349" s="455"/>
      <c r="AD349" s="455"/>
      <c r="AE349" s="455"/>
      <c r="AF349" s="455"/>
      <c r="AG349" s="455"/>
      <c r="AH349" s="455"/>
      <c r="AI349" s="455"/>
      <c r="AJ349" s="455"/>
      <c r="AK349" s="455"/>
      <c r="AL349" s="455"/>
      <c r="AM349" s="455"/>
      <c r="AN349" s="455"/>
      <c r="AO349" s="455"/>
      <c r="AP349" s="455"/>
      <c r="AQ349" s="455"/>
      <c r="AR349" s="455"/>
      <c r="AS349" s="455"/>
      <c r="AT349" s="455"/>
      <c r="AU349" s="455"/>
      <c r="AV349" s="455"/>
      <c r="AW349" s="455"/>
      <c r="AX349" s="455"/>
      <c r="AY349" s="455"/>
      <c r="AZ349" s="455"/>
    </row>
    <row r="350" spans="1:52">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c r="AA350" s="455"/>
      <c r="AB350" s="455"/>
      <c r="AC350" s="455"/>
      <c r="AD350" s="455"/>
      <c r="AE350" s="455"/>
      <c r="AF350" s="455"/>
      <c r="AG350" s="455"/>
      <c r="AH350" s="455"/>
      <c r="AI350" s="455"/>
      <c r="AJ350" s="455"/>
      <c r="AK350" s="455"/>
      <c r="AL350" s="455"/>
      <c r="AM350" s="455"/>
      <c r="AN350" s="455"/>
      <c r="AO350" s="455"/>
      <c r="AP350" s="455"/>
      <c r="AQ350" s="455"/>
      <c r="AR350" s="455"/>
      <c r="AS350" s="455"/>
      <c r="AT350" s="455"/>
      <c r="AU350" s="455"/>
      <c r="AV350" s="455"/>
      <c r="AW350" s="455"/>
      <c r="AX350" s="455"/>
      <c r="AY350" s="455"/>
      <c r="AZ350" s="455"/>
    </row>
    <row r="351" spans="1:52">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c r="AA351" s="455"/>
      <c r="AB351" s="455"/>
      <c r="AC351" s="455"/>
      <c r="AD351" s="455"/>
      <c r="AE351" s="455"/>
      <c r="AF351" s="455"/>
      <c r="AG351" s="455"/>
      <c r="AH351" s="455"/>
      <c r="AI351" s="455"/>
      <c r="AJ351" s="455"/>
      <c r="AK351" s="455"/>
      <c r="AL351" s="455"/>
      <c r="AM351" s="455"/>
      <c r="AN351" s="455"/>
      <c r="AO351" s="455"/>
      <c r="AP351" s="455"/>
      <c r="AQ351" s="455"/>
      <c r="AR351" s="455"/>
      <c r="AS351" s="455"/>
      <c r="AT351" s="455"/>
      <c r="AU351" s="455"/>
      <c r="AV351" s="455"/>
      <c r="AW351" s="455"/>
      <c r="AX351" s="455"/>
      <c r="AY351" s="455"/>
      <c r="AZ351" s="455"/>
    </row>
    <row r="352" spans="1:52">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c r="AA352" s="455"/>
      <c r="AB352" s="455"/>
      <c r="AC352" s="455"/>
      <c r="AD352" s="455"/>
      <c r="AE352" s="455"/>
      <c r="AF352" s="455"/>
      <c r="AG352" s="455"/>
      <c r="AH352" s="455"/>
      <c r="AI352" s="455"/>
      <c r="AJ352" s="455"/>
      <c r="AK352" s="455"/>
      <c r="AL352" s="455"/>
      <c r="AM352" s="455"/>
      <c r="AN352" s="455"/>
      <c r="AO352" s="455"/>
      <c r="AP352" s="455"/>
      <c r="AQ352" s="455"/>
      <c r="AR352" s="455"/>
      <c r="AS352" s="455"/>
      <c r="AT352" s="455"/>
      <c r="AU352" s="455"/>
      <c r="AV352" s="455"/>
      <c r="AW352" s="455"/>
      <c r="AX352" s="455"/>
      <c r="AY352" s="455"/>
      <c r="AZ352" s="455"/>
    </row>
    <row r="353" spans="1:52">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c r="AA353" s="455"/>
      <c r="AB353" s="455"/>
      <c r="AC353" s="455"/>
      <c r="AD353" s="455"/>
      <c r="AE353" s="455"/>
      <c r="AF353" s="455"/>
      <c r="AG353" s="455"/>
      <c r="AH353" s="455"/>
      <c r="AI353" s="455"/>
      <c r="AJ353" s="455"/>
      <c r="AK353" s="455"/>
      <c r="AL353" s="455"/>
      <c r="AM353" s="455"/>
      <c r="AN353" s="455"/>
      <c r="AO353" s="455"/>
      <c r="AP353" s="455"/>
      <c r="AQ353" s="455"/>
      <c r="AR353" s="455"/>
      <c r="AS353" s="455"/>
      <c r="AT353" s="455"/>
      <c r="AU353" s="455"/>
      <c r="AV353" s="455"/>
      <c r="AW353" s="455"/>
      <c r="AX353" s="455"/>
      <c r="AY353" s="455"/>
      <c r="AZ353" s="455"/>
    </row>
    <row r="354" spans="1:52">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c r="AA354" s="455"/>
      <c r="AB354" s="455"/>
      <c r="AC354" s="455"/>
      <c r="AD354" s="455"/>
      <c r="AE354" s="455"/>
      <c r="AF354" s="455"/>
      <c r="AG354" s="455"/>
      <c r="AH354" s="455"/>
      <c r="AI354" s="455"/>
      <c r="AJ354" s="455"/>
      <c r="AK354" s="455"/>
      <c r="AL354" s="455"/>
      <c r="AM354" s="455"/>
      <c r="AN354" s="455"/>
      <c r="AO354" s="455"/>
      <c r="AP354" s="455"/>
      <c r="AQ354" s="455"/>
      <c r="AR354" s="455"/>
      <c r="AS354" s="455"/>
      <c r="AT354" s="455"/>
      <c r="AU354" s="455"/>
      <c r="AV354" s="455"/>
      <c r="AW354" s="455"/>
      <c r="AX354" s="455"/>
      <c r="AY354" s="455"/>
      <c r="AZ354" s="455"/>
    </row>
    <row r="355" spans="1:52">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c r="AA355" s="455"/>
      <c r="AB355" s="455"/>
      <c r="AC355" s="455"/>
      <c r="AD355" s="455"/>
      <c r="AE355" s="455"/>
      <c r="AF355" s="455"/>
      <c r="AG355" s="455"/>
      <c r="AH355" s="455"/>
      <c r="AI355" s="455"/>
      <c r="AJ355" s="455"/>
      <c r="AK355" s="455"/>
      <c r="AL355" s="455"/>
      <c r="AM355" s="455"/>
      <c r="AN355" s="455"/>
      <c r="AO355" s="455"/>
      <c r="AP355" s="455"/>
      <c r="AQ355" s="455"/>
      <c r="AR355" s="455"/>
      <c r="AS355" s="455"/>
      <c r="AT355" s="455"/>
      <c r="AU355" s="455"/>
      <c r="AV355" s="455"/>
      <c r="AW355" s="455"/>
      <c r="AX355" s="455"/>
      <c r="AY355" s="455"/>
      <c r="AZ355" s="455"/>
    </row>
    <row r="356" spans="1:52">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c r="AA356" s="455"/>
      <c r="AB356" s="455"/>
      <c r="AC356" s="455"/>
      <c r="AD356" s="455"/>
      <c r="AE356" s="455"/>
      <c r="AF356" s="455"/>
      <c r="AG356" s="455"/>
      <c r="AH356" s="455"/>
      <c r="AI356" s="455"/>
      <c r="AJ356" s="455"/>
      <c r="AK356" s="455"/>
      <c r="AL356" s="455"/>
      <c r="AM356" s="455"/>
      <c r="AN356" s="455"/>
      <c r="AO356" s="455"/>
      <c r="AP356" s="455"/>
      <c r="AQ356" s="455"/>
      <c r="AR356" s="455"/>
      <c r="AS356" s="455"/>
      <c r="AT356" s="455"/>
      <c r="AU356" s="455"/>
      <c r="AV356" s="455"/>
      <c r="AW356" s="455"/>
      <c r="AX356" s="455"/>
      <c r="AY356" s="455"/>
      <c r="AZ356" s="455"/>
    </row>
    <row r="357" spans="1:52">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c r="AA357" s="455"/>
      <c r="AB357" s="455"/>
      <c r="AC357" s="455"/>
      <c r="AD357" s="455"/>
      <c r="AE357" s="455"/>
      <c r="AF357" s="455"/>
      <c r="AG357" s="455"/>
      <c r="AH357" s="455"/>
      <c r="AI357" s="455"/>
      <c r="AJ357" s="455"/>
      <c r="AK357" s="455"/>
      <c r="AL357" s="455"/>
      <c r="AM357" s="455"/>
      <c r="AN357" s="455"/>
      <c r="AO357" s="455"/>
      <c r="AP357" s="455"/>
      <c r="AQ357" s="455"/>
      <c r="AR357" s="455"/>
      <c r="AS357" s="455"/>
      <c r="AT357" s="455"/>
      <c r="AU357" s="455"/>
      <c r="AV357" s="455"/>
      <c r="AW357" s="455"/>
      <c r="AX357" s="455"/>
      <c r="AY357" s="455"/>
      <c r="AZ357" s="455"/>
    </row>
    <row r="358" spans="1:52">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c r="AA358" s="455"/>
      <c r="AB358" s="455"/>
      <c r="AC358" s="455"/>
      <c r="AD358" s="455"/>
      <c r="AE358" s="455"/>
      <c r="AF358" s="455"/>
      <c r="AG358" s="455"/>
      <c r="AH358" s="455"/>
      <c r="AI358" s="455"/>
      <c r="AJ358" s="455"/>
      <c r="AK358" s="455"/>
      <c r="AL358" s="455"/>
      <c r="AM358" s="455"/>
      <c r="AN358" s="455"/>
      <c r="AO358" s="455"/>
      <c r="AP358" s="455"/>
      <c r="AQ358" s="455"/>
      <c r="AR358" s="455"/>
      <c r="AS358" s="455"/>
      <c r="AT358" s="455"/>
      <c r="AU358" s="455"/>
      <c r="AV358" s="455"/>
      <c r="AW358" s="455"/>
      <c r="AX358" s="455"/>
      <c r="AY358" s="455"/>
      <c r="AZ358" s="455"/>
    </row>
    <row r="359" spans="1:52">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c r="AA359" s="455"/>
      <c r="AB359" s="455"/>
      <c r="AC359" s="455"/>
      <c r="AD359" s="455"/>
      <c r="AE359" s="455"/>
      <c r="AF359" s="455"/>
      <c r="AG359" s="455"/>
      <c r="AH359" s="455"/>
      <c r="AI359" s="455"/>
      <c r="AJ359" s="455"/>
      <c r="AK359" s="455"/>
      <c r="AL359" s="455"/>
      <c r="AM359" s="455"/>
      <c r="AN359" s="455"/>
      <c r="AO359" s="455"/>
      <c r="AP359" s="455"/>
      <c r="AQ359" s="455"/>
      <c r="AR359" s="455"/>
      <c r="AS359" s="455"/>
      <c r="AT359" s="455"/>
      <c r="AU359" s="455"/>
      <c r="AV359" s="455"/>
      <c r="AW359" s="455"/>
      <c r="AX359" s="455"/>
      <c r="AY359" s="455"/>
      <c r="AZ359" s="455"/>
    </row>
    <row r="360" spans="1:52">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c r="AA360" s="455"/>
      <c r="AB360" s="455"/>
      <c r="AC360" s="455"/>
      <c r="AD360" s="455"/>
      <c r="AE360" s="455"/>
      <c r="AF360" s="455"/>
      <c r="AG360" s="455"/>
      <c r="AH360" s="455"/>
      <c r="AI360" s="455"/>
      <c r="AJ360" s="455"/>
      <c r="AK360" s="455"/>
      <c r="AL360" s="455"/>
      <c r="AM360" s="455"/>
      <c r="AN360" s="455"/>
      <c r="AO360" s="455"/>
      <c r="AP360" s="455"/>
      <c r="AQ360" s="455"/>
      <c r="AR360" s="455"/>
      <c r="AS360" s="455"/>
      <c r="AT360" s="455"/>
      <c r="AU360" s="455"/>
      <c r="AV360" s="455"/>
      <c r="AW360" s="455"/>
      <c r="AX360" s="455"/>
      <c r="AY360" s="455"/>
      <c r="AZ360" s="455"/>
    </row>
    <row r="361" spans="1:52">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c r="AA361" s="455"/>
      <c r="AB361" s="455"/>
      <c r="AC361" s="455"/>
      <c r="AD361" s="455"/>
      <c r="AE361" s="455"/>
      <c r="AF361" s="455"/>
      <c r="AG361" s="455"/>
      <c r="AH361" s="455"/>
      <c r="AI361" s="455"/>
      <c r="AJ361" s="455"/>
      <c r="AK361" s="455"/>
      <c r="AL361" s="455"/>
      <c r="AM361" s="455"/>
      <c r="AN361" s="455"/>
      <c r="AO361" s="455"/>
      <c r="AP361" s="455"/>
      <c r="AQ361" s="455"/>
      <c r="AR361" s="455"/>
      <c r="AS361" s="455"/>
      <c r="AT361" s="455"/>
      <c r="AU361" s="455"/>
      <c r="AV361" s="455"/>
      <c r="AW361" s="455"/>
      <c r="AX361" s="455"/>
      <c r="AY361" s="455"/>
      <c r="AZ361" s="455"/>
    </row>
    <row r="362" spans="1:52">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c r="AA362" s="455"/>
      <c r="AB362" s="455"/>
      <c r="AC362" s="455"/>
      <c r="AD362" s="455"/>
      <c r="AE362" s="455"/>
      <c r="AF362" s="455"/>
      <c r="AG362" s="455"/>
      <c r="AH362" s="455"/>
      <c r="AI362" s="455"/>
      <c r="AJ362" s="455"/>
      <c r="AK362" s="455"/>
      <c r="AL362" s="455"/>
      <c r="AM362" s="455"/>
      <c r="AN362" s="455"/>
      <c r="AO362" s="455"/>
      <c r="AP362" s="455"/>
      <c r="AQ362" s="455"/>
      <c r="AR362" s="455"/>
      <c r="AS362" s="455"/>
      <c r="AT362" s="455"/>
      <c r="AU362" s="455"/>
      <c r="AV362" s="455"/>
      <c r="AW362" s="455"/>
      <c r="AX362" s="455"/>
      <c r="AY362" s="455"/>
      <c r="AZ362" s="455"/>
    </row>
    <row r="363" spans="1:52">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c r="AA363" s="455"/>
      <c r="AB363" s="455"/>
      <c r="AC363" s="455"/>
      <c r="AD363" s="455"/>
      <c r="AE363" s="455"/>
      <c r="AF363" s="455"/>
      <c r="AG363" s="455"/>
      <c r="AH363" s="455"/>
      <c r="AI363" s="455"/>
      <c r="AJ363" s="455"/>
      <c r="AK363" s="455"/>
      <c r="AL363" s="455"/>
      <c r="AM363" s="455"/>
      <c r="AN363" s="455"/>
      <c r="AO363" s="455"/>
      <c r="AP363" s="455"/>
      <c r="AQ363" s="455"/>
      <c r="AR363" s="455"/>
      <c r="AS363" s="455"/>
      <c r="AT363" s="455"/>
      <c r="AU363" s="455"/>
      <c r="AV363" s="455"/>
      <c r="AW363" s="455"/>
      <c r="AX363" s="455"/>
      <c r="AY363" s="455"/>
      <c r="AZ363" s="455"/>
    </row>
    <row r="364" spans="1:52">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c r="AA364" s="455"/>
      <c r="AB364" s="455"/>
      <c r="AC364" s="455"/>
      <c r="AD364" s="455"/>
      <c r="AE364" s="455"/>
      <c r="AF364" s="455"/>
      <c r="AG364" s="455"/>
      <c r="AH364" s="455"/>
      <c r="AI364" s="455"/>
      <c r="AJ364" s="455"/>
      <c r="AK364" s="455"/>
      <c r="AL364" s="455"/>
      <c r="AM364" s="455"/>
      <c r="AN364" s="455"/>
      <c r="AO364" s="455"/>
      <c r="AP364" s="455"/>
      <c r="AQ364" s="455"/>
      <c r="AR364" s="455"/>
      <c r="AS364" s="455"/>
      <c r="AT364" s="455"/>
      <c r="AU364" s="455"/>
      <c r="AV364" s="455"/>
      <c r="AW364" s="455"/>
      <c r="AX364" s="455"/>
      <c r="AY364" s="455"/>
      <c r="AZ364" s="455"/>
    </row>
    <row r="365" spans="1:52">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c r="AA365" s="455"/>
      <c r="AB365" s="455"/>
      <c r="AC365" s="455"/>
      <c r="AD365" s="455"/>
      <c r="AE365" s="455"/>
      <c r="AF365" s="455"/>
      <c r="AG365" s="455"/>
      <c r="AH365" s="455"/>
      <c r="AI365" s="455"/>
      <c r="AJ365" s="455"/>
      <c r="AK365" s="455"/>
      <c r="AL365" s="455"/>
      <c r="AM365" s="455"/>
      <c r="AN365" s="455"/>
      <c r="AO365" s="455"/>
      <c r="AP365" s="455"/>
      <c r="AQ365" s="455"/>
      <c r="AR365" s="455"/>
      <c r="AS365" s="455"/>
      <c r="AT365" s="455"/>
      <c r="AU365" s="455"/>
      <c r="AV365" s="455"/>
      <c r="AW365" s="455"/>
      <c r="AX365" s="455"/>
      <c r="AY365" s="455"/>
      <c r="AZ365" s="455"/>
    </row>
    <row r="366" spans="1:52">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c r="AA366" s="455"/>
      <c r="AB366" s="455"/>
      <c r="AC366" s="455"/>
      <c r="AD366" s="455"/>
      <c r="AE366" s="455"/>
      <c r="AF366" s="455"/>
      <c r="AG366" s="455"/>
      <c r="AH366" s="455"/>
      <c r="AI366" s="455"/>
      <c r="AJ366" s="455"/>
      <c r="AK366" s="455"/>
      <c r="AL366" s="455"/>
      <c r="AM366" s="455"/>
      <c r="AN366" s="455"/>
      <c r="AO366" s="455"/>
      <c r="AP366" s="455"/>
      <c r="AQ366" s="455"/>
      <c r="AR366" s="455"/>
      <c r="AS366" s="455"/>
      <c r="AT366" s="455"/>
      <c r="AU366" s="455"/>
      <c r="AV366" s="455"/>
      <c r="AW366" s="455"/>
      <c r="AX366" s="455"/>
      <c r="AY366" s="455"/>
      <c r="AZ366" s="455"/>
    </row>
    <row r="367" spans="1:52">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c r="AA367" s="455"/>
      <c r="AB367" s="455"/>
      <c r="AC367" s="455"/>
      <c r="AD367" s="455"/>
      <c r="AE367" s="455"/>
      <c r="AF367" s="455"/>
      <c r="AG367" s="455"/>
      <c r="AH367" s="455"/>
      <c r="AI367" s="455"/>
      <c r="AJ367" s="455"/>
      <c r="AK367" s="455"/>
      <c r="AL367" s="455"/>
      <c r="AM367" s="455"/>
      <c r="AN367" s="455"/>
      <c r="AO367" s="455"/>
      <c r="AP367" s="455"/>
      <c r="AQ367" s="455"/>
      <c r="AR367" s="455"/>
      <c r="AS367" s="455"/>
      <c r="AT367" s="455"/>
      <c r="AU367" s="455"/>
      <c r="AV367" s="455"/>
      <c r="AW367" s="455"/>
      <c r="AX367" s="455"/>
      <c r="AY367" s="455"/>
      <c r="AZ367" s="455"/>
    </row>
    <row r="368" spans="1:52">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c r="AA368" s="455"/>
      <c r="AB368" s="455"/>
      <c r="AC368" s="455"/>
      <c r="AD368" s="455"/>
      <c r="AE368" s="455"/>
      <c r="AF368" s="455"/>
      <c r="AG368" s="455"/>
      <c r="AH368" s="455"/>
      <c r="AI368" s="455"/>
      <c r="AJ368" s="455"/>
      <c r="AK368" s="455"/>
      <c r="AL368" s="455"/>
      <c r="AM368" s="455"/>
      <c r="AN368" s="455"/>
      <c r="AO368" s="455"/>
      <c r="AP368" s="455"/>
      <c r="AQ368" s="455"/>
      <c r="AR368" s="455"/>
      <c r="AS368" s="455"/>
      <c r="AT368" s="455"/>
      <c r="AU368" s="455"/>
      <c r="AV368" s="455"/>
      <c r="AW368" s="455"/>
      <c r="AX368" s="455"/>
      <c r="AY368" s="455"/>
      <c r="AZ368" s="455"/>
    </row>
    <row r="369" spans="1:52">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c r="AA369" s="455"/>
      <c r="AB369" s="455"/>
      <c r="AC369" s="455"/>
      <c r="AD369" s="455"/>
      <c r="AE369" s="455"/>
      <c r="AF369" s="455"/>
      <c r="AG369" s="455"/>
      <c r="AH369" s="455"/>
      <c r="AI369" s="455"/>
      <c r="AJ369" s="455"/>
      <c r="AK369" s="455"/>
      <c r="AL369" s="455"/>
      <c r="AM369" s="455"/>
      <c r="AN369" s="455"/>
      <c r="AO369" s="455"/>
      <c r="AP369" s="455"/>
      <c r="AQ369" s="455"/>
      <c r="AR369" s="455"/>
      <c r="AS369" s="455"/>
      <c r="AT369" s="455"/>
      <c r="AU369" s="455"/>
      <c r="AV369" s="455"/>
      <c r="AW369" s="455"/>
      <c r="AX369" s="455"/>
      <c r="AY369" s="455"/>
      <c r="AZ369" s="455"/>
    </row>
    <row r="370" spans="1:52">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c r="AA370" s="455"/>
      <c r="AB370" s="455"/>
      <c r="AC370" s="455"/>
      <c r="AD370" s="455"/>
      <c r="AE370" s="455"/>
      <c r="AF370" s="455"/>
      <c r="AG370" s="455"/>
      <c r="AH370" s="455"/>
      <c r="AI370" s="455"/>
      <c r="AJ370" s="455"/>
      <c r="AK370" s="455"/>
      <c r="AL370" s="455"/>
      <c r="AM370" s="455"/>
      <c r="AN370" s="455"/>
      <c r="AO370" s="455"/>
      <c r="AP370" s="455"/>
      <c r="AQ370" s="455"/>
      <c r="AR370" s="455"/>
      <c r="AS370" s="455"/>
      <c r="AT370" s="455"/>
      <c r="AU370" s="455"/>
      <c r="AV370" s="455"/>
      <c r="AW370" s="455"/>
      <c r="AX370" s="455"/>
      <c r="AY370" s="455"/>
      <c r="AZ370" s="455"/>
    </row>
    <row r="371" spans="1:52">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c r="AA371" s="455"/>
      <c r="AB371" s="455"/>
      <c r="AC371" s="455"/>
      <c r="AD371" s="455"/>
      <c r="AE371" s="455"/>
      <c r="AF371" s="455"/>
      <c r="AG371" s="455"/>
      <c r="AH371" s="455"/>
      <c r="AI371" s="455"/>
      <c r="AJ371" s="455"/>
      <c r="AK371" s="455"/>
      <c r="AL371" s="455"/>
      <c r="AM371" s="455"/>
      <c r="AN371" s="455"/>
      <c r="AO371" s="455"/>
      <c r="AP371" s="455"/>
      <c r="AQ371" s="455"/>
      <c r="AR371" s="455"/>
      <c r="AS371" s="455"/>
      <c r="AT371" s="455"/>
      <c r="AU371" s="455"/>
      <c r="AV371" s="455"/>
      <c r="AW371" s="455"/>
      <c r="AX371" s="455"/>
      <c r="AY371" s="455"/>
      <c r="AZ371" s="455"/>
    </row>
    <row r="372" spans="1:52">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row>
    <row r="373" spans="1:52">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c r="AA373" s="455"/>
      <c r="AB373" s="455"/>
      <c r="AC373" s="455"/>
      <c r="AD373" s="455"/>
      <c r="AE373" s="455"/>
      <c r="AF373" s="455"/>
      <c r="AG373" s="455"/>
      <c r="AH373" s="455"/>
      <c r="AI373" s="455"/>
      <c r="AJ373" s="455"/>
      <c r="AK373" s="455"/>
      <c r="AL373" s="455"/>
      <c r="AM373" s="455"/>
      <c r="AN373" s="455"/>
      <c r="AO373" s="455"/>
      <c r="AP373" s="455"/>
      <c r="AQ373" s="455"/>
      <c r="AR373" s="455"/>
      <c r="AS373" s="455"/>
      <c r="AT373" s="455"/>
      <c r="AU373" s="455"/>
      <c r="AV373" s="455"/>
      <c r="AW373" s="455"/>
      <c r="AX373" s="455"/>
      <c r="AY373" s="455"/>
      <c r="AZ373" s="455"/>
    </row>
    <row r="374" spans="1:52">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c r="AA374" s="455"/>
      <c r="AB374" s="455"/>
      <c r="AC374" s="455"/>
      <c r="AD374" s="455"/>
      <c r="AE374" s="455"/>
      <c r="AF374" s="455"/>
      <c r="AG374" s="455"/>
      <c r="AH374" s="455"/>
      <c r="AI374" s="455"/>
      <c r="AJ374" s="455"/>
      <c r="AK374" s="455"/>
      <c r="AL374" s="455"/>
      <c r="AM374" s="455"/>
      <c r="AN374" s="455"/>
      <c r="AO374" s="455"/>
      <c r="AP374" s="455"/>
      <c r="AQ374" s="455"/>
      <c r="AR374" s="455"/>
      <c r="AS374" s="455"/>
      <c r="AT374" s="455"/>
      <c r="AU374" s="455"/>
      <c r="AV374" s="455"/>
      <c r="AW374" s="455"/>
      <c r="AX374" s="455"/>
      <c r="AY374" s="455"/>
      <c r="AZ374" s="455"/>
    </row>
    <row r="375" spans="1:52">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c r="AA375" s="455"/>
      <c r="AB375" s="455"/>
      <c r="AC375" s="455"/>
      <c r="AD375" s="455"/>
      <c r="AE375" s="455"/>
      <c r="AF375" s="455"/>
      <c r="AG375" s="455"/>
      <c r="AH375" s="455"/>
      <c r="AI375" s="455"/>
      <c r="AJ375" s="455"/>
      <c r="AK375" s="455"/>
      <c r="AL375" s="455"/>
      <c r="AM375" s="455"/>
      <c r="AN375" s="455"/>
      <c r="AO375" s="455"/>
      <c r="AP375" s="455"/>
      <c r="AQ375" s="455"/>
      <c r="AR375" s="455"/>
      <c r="AS375" s="455"/>
      <c r="AT375" s="455"/>
      <c r="AU375" s="455"/>
      <c r="AV375" s="455"/>
      <c r="AW375" s="455"/>
      <c r="AX375" s="455"/>
      <c r="AY375" s="455"/>
      <c r="AZ375" s="455"/>
    </row>
    <row r="376" spans="1:52">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c r="AA376" s="455"/>
      <c r="AB376" s="455"/>
      <c r="AC376" s="455"/>
      <c r="AD376" s="455"/>
      <c r="AE376" s="455"/>
      <c r="AF376" s="455"/>
      <c r="AG376" s="455"/>
      <c r="AH376" s="455"/>
      <c r="AI376" s="455"/>
      <c r="AJ376" s="455"/>
      <c r="AK376" s="455"/>
      <c r="AL376" s="455"/>
      <c r="AM376" s="455"/>
      <c r="AN376" s="455"/>
      <c r="AO376" s="455"/>
      <c r="AP376" s="455"/>
      <c r="AQ376" s="455"/>
      <c r="AR376" s="455"/>
      <c r="AS376" s="455"/>
      <c r="AT376" s="455"/>
      <c r="AU376" s="455"/>
      <c r="AV376" s="455"/>
      <c r="AW376" s="455"/>
      <c r="AX376" s="455"/>
      <c r="AY376" s="455"/>
      <c r="AZ376" s="455"/>
    </row>
    <row r="377" spans="1:52">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c r="AA377" s="455"/>
      <c r="AB377" s="455"/>
      <c r="AC377" s="455"/>
      <c r="AD377" s="455"/>
      <c r="AE377" s="455"/>
      <c r="AF377" s="455"/>
      <c r="AG377" s="455"/>
      <c r="AH377" s="455"/>
      <c r="AI377" s="455"/>
      <c r="AJ377" s="455"/>
      <c r="AK377" s="455"/>
      <c r="AL377" s="455"/>
      <c r="AM377" s="455"/>
      <c r="AN377" s="455"/>
      <c r="AO377" s="455"/>
      <c r="AP377" s="455"/>
      <c r="AQ377" s="455"/>
      <c r="AR377" s="455"/>
      <c r="AS377" s="455"/>
      <c r="AT377" s="455"/>
      <c r="AU377" s="455"/>
      <c r="AV377" s="455"/>
      <c r="AW377" s="455"/>
      <c r="AX377" s="455"/>
      <c r="AY377" s="455"/>
      <c r="AZ377" s="455"/>
    </row>
    <row r="378" spans="1:52">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c r="AA378" s="455"/>
      <c r="AB378" s="455"/>
      <c r="AC378" s="455"/>
      <c r="AD378" s="455"/>
      <c r="AE378" s="455"/>
      <c r="AF378" s="455"/>
      <c r="AG378" s="455"/>
      <c r="AH378" s="455"/>
      <c r="AI378" s="455"/>
      <c r="AJ378" s="455"/>
      <c r="AK378" s="455"/>
      <c r="AL378" s="455"/>
      <c r="AM378" s="455"/>
      <c r="AN378" s="455"/>
      <c r="AO378" s="455"/>
      <c r="AP378" s="455"/>
      <c r="AQ378" s="455"/>
      <c r="AR378" s="455"/>
      <c r="AS378" s="455"/>
      <c r="AT378" s="455"/>
      <c r="AU378" s="455"/>
      <c r="AV378" s="455"/>
      <c r="AW378" s="455"/>
      <c r="AX378" s="455"/>
      <c r="AY378" s="455"/>
      <c r="AZ378" s="455"/>
    </row>
    <row r="379" spans="1:52">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c r="AA379" s="455"/>
      <c r="AB379" s="455"/>
      <c r="AC379" s="455"/>
      <c r="AD379" s="455"/>
      <c r="AE379" s="455"/>
      <c r="AF379" s="455"/>
      <c r="AG379" s="455"/>
      <c r="AH379" s="455"/>
      <c r="AI379" s="455"/>
      <c r="AJ379" s="455"/>
      <c r="AK379" s="455"/>
      <c r="AL379" s="455"/>
      <c r="AM379" s="455"/>
      <c r="AN379" s="455"/>
      <c r="AO379" s="455"/>
      <c r="AP379" s="455"/>
      <c r="AQ379" s="455"/>
      <c r="AR379" s="455"/>
      <c r="AS379" s="455"/>
      <c r="AT379" s="455"/>
      <c r="AU379" s="455"/>
      <c r="AV379" s="455"/>
      <c r="AW379" s="455"/>
      <c r="AX379" s="455"/>
      <c r="AY379" s="455"/>
      <c r="AZ379" s="455"/>
    </row>
    <row r="380" spans="1:52">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c r="AA380" s="455"/>
      <c r="AB380" s="455"/>
      <c r="AC380" s="455"/>
      <c r="AD380" s="455"/>
      <c r="AE380" s="455"/>
      <c r="AF380" s="455"/>
      <c r="AG380" s="455"/>
      <c r="AH380" s="455"/>
      <c r="AI380" s="455"/>
      <c r="AJ380" s="455"/>
      <c r="AK380" s="455"/>
      <c r="AL380" s="455"/>
      <c r="AM380" s="455"/>
      <c r="AN380" s="455"/>
      <c r="AO380" s="455"/>
      <c r="AP380" s="455"/>
      <c r="AQ380" s="455"/>
      <c r="AR380" s="455"/>
      <c r="AS380" s="455"/>
      <c r="AT380" s="455"/>
      <c r="AU380" s="455"/>
      <c r="AV380" s="455"/>
      <c r="AW380" s="455"/>
      <c r="AX380" s="455"/>
      <c r="AY380" s="455"/>
      <c r="AZ380" s="455"/>
    </row>
    <row r="381" spans="1:52">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c r="AA381" s="455"/>
      <c r="AB381" s="455"/>
      <c r="AC381" s="455"/>
      <c r="AD381" s="455"/>
      <c r="AE381" s="455"/>
      <c r="AF381" s="455"/>
      <c r="AG381" s="455"/>
      <c r="AH381" s="455"/>
      <c r="AI381" s="455"/>
      <c r="AJ381" s="455"/>
      <c r="AK381" s="455"/>
      <c r="AL381" s="455"/>
      <c r="AM381" s="455"/>
      <c r="AN381" s="455"/>
      <c r="AO381" s="455"/>
      <c r="AP381" s="455"/>
      <c r="AQ381" s="455"/>
      <c r="AR381" s="455"/>
      <c r="AS381" s="455"/>
      <c r="AT381" s="455"/>
      <c r="AU381" s="455"/>
      <c r="AV381" s="455"/>
      <c r="AW381" s="455"/>
      <c r="AX381" s="455"/>
      <c r="AY381" s="455"/>
      <c r="AZ381" s="455"/>
    </row>
    <row r="382" spans="1:52">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c r="AA382" s="455"/>
      <c r="AB382" s="455"/>
      <c r="AC382" s="455"/>
      <c r="AD382" s="455"/>
      <c r="AE382" s="455"/>
      <c r="AF382" s="455"/>
      <c r="AG382" s="455"/>
      <c r="AH382" s="455"/>
      <c r="AI382" s="455"/>
      <c r="AJ382" s="455"/>
      <c r="AK382" s="455"/>
      <c r="AL382" s="455"/>
      <c r="AM382" s="455"/>
      <c r="AN382" s="455"/>
      <c r="AO382" s="455"/>
      <c r="AP382" s="455"/>
      <c r="AQ382" s="455"/>
      <c r="AR382" s="455"/>
      <c r="AS382" s="455"/>
      <c r="AT382" s="455"/>
      <c r="AU382" s="455"/>
      <c r="AV382" s="455"/>
      <c r="AW382" s="455"/>
      <c r="AX382" s="455"/>
      <c r="AY382" s="455"/>
      <c r="AZ382" s="455"/>
    </row>
    <row r="383" spans="1:52">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c r="AA383" s="455"/>
      <c r="AB383" s="455"/>
      <c r="AC383" s="455"/>
      <c r="AD383" s="455"/>
      <c r="AE383" s="455"/>
      <c r="AF383" s="455"/>
      <c r="AG383" s="455"/>
      <c r="AH383" s="455"/>
      <c r="AI383" s="455"/>
      <c r="AJ383" s="455"/>
      <c r="AK383" s="455"/>
      <c r="AL383" s="455"/>
      <c r="AM383" s="455"/>
      <c r="AN383" s="455"/>
      <c r="AO383" s="455"/>
      <c r="AP383" s="455"/>
      <c r="AQ383" s="455"/>
      <c r="AR383" s="455"/>
      <c r="AS383" s="455"/>
      <c r="AT383" s="455"/>
      <c r="AU383" s="455"/>
      <c r="AV383" s="455"/>
      <c r="AW383" s="455"/>
      <c r="AX383" s="455"/>
      <c r="AY383" s="455"/>
      <c r="AZ383" s="455"/>
    </row>
    <row r="384" spans="1:52">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c r="AA384" s="455"/>
      <c r="AB384" s="455"/>
      <c r="AC384" s="455"/>
      <c r="AD384" s="455"/>
      <c r="AE384" s="455"/>
      <c r="AF384" s="455"/>
      <c r="AG384" s="455"/>
      <c r="AH384" s="455"/>
      <c r="AI384" s="455"/>
      <c r="AJ384" s="455"/>
      <c r="AK384" s="455"/>
      <c r="AL384" s="455"/>
      <c r="AM384" s="455"/>
      <c r="AN384" s="455"/>
      <c r="AO384" s="455"/>
      <c r="AP384" s="455"/>
      <c r="AQ384" s="455"/>
      <c r="AR384" s="455"/>
      <c r="AS384" s="455"/>
      <c r="AT384" s="455"/>
      <c r="AU384" s="455"/>
      <c r="AV384" s="455"/>
      <c r="AW384" s="455"/>
      <c r="AX384" s="455"/>
      <c r="AY384" s="455"/>
      <c r="AZ384" s="455"/>
    </row>
    <row r="385" spans="1:52">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c r="AA385" s="455"/>
      <c r="AB385" s="455"/>
      <c r="AC385" s="455"/>
      <c r="AD385" s="455"/>
      <c r="AE385" s="455"/>
      <c r="AF385" s="455"/>
      <c r="AG385" s="455"/>
      <c r="AH385" s="455"/>
      <c r="AI385" s="455"/>
      <c r="AJ385" s="455"/>
      <c r="AK385" s="455"/>
      <c r="AL385" s="455"/>
      <c r="AM385" s="455"/>
      <c r="AN385" s="455"/>
      <c r="AO385" s="455"/>
      <c r="AP385" s="455"/>
      <c r="AQ385" s="455"/>
      <c r="AR385" s="455"/>
      <c r="AS385" s="455"/>
      <c r="AT385" s="455"/>
      <c r="AU385" s="455"/>
      <c r="AV385" s="455"/>
      <c r="AW385" s="455"/>
      <c r="AX385" s="455"/>
      <c r="AY385" s="455"/>
      <c r="AZ385" s="455"/>
    </row>
    <row r="386" spans="1:52">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c r="AA386" s="455"/>
      <c r="AB386" s="455"/>
      <c r="AC386" s="455"/>
      <c r="AD386" s="455"/>
      <c r="AE386" s="455"/>
      <c r="AF386" s="455"/>
      <c r="AG386" s="455"/>
      <c r="AH386" s="455"/>
      <c r="AI386" s="455"/>
      <c r="AJ386" s="455"/>
      <c r="AK386" s="455"/>
      <c r="AL386" s="455"/>
      <c r="AM386" s="455"/>
      <c r="AN386" s="455"/>
      <c r="AO386" s="455"/>
      <c r="AP386" s="455"/>
      <c r="AQ386" s="455"/>
      <c r="AR386" s="455"/>
      <c r="AS386" s="455"/>
      <c r="AT386" s="455"/>
      <c r="AU386" s="455"/>
      <c r="AV386" s="455"/>
      <c r="AW386" s="455"/>
      <c r="AX386" s="455"/>
      <c r="AY386" s="455"/>
      <c r="AZ386" s="455"/>
    </row>
    <row r="387" spans="1:52">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c r="AA387" s="455"/>
      <c r="AB387" s="455"/>
      <c r="AC387" s="455"/>
      <c r="AD387" s="455"/>
      <c r="AE387" s="455"/>
      <c r="AF387" s="455"/>
      <c r="AG387" s="455"/>
      <c r="AH387" s="455"/>
      <c r="AI387" s="455"/>
      <c r="AJ387" s="455"/>
      <c r="AK387" s="455"/>
      <c r="AL387" s="455"/>
      <c r="AM387" s="455"/>
      <c r="AN387" s="455"/>
      <c r="AO387" s="455"/>
      <c r="AP387" s="455"/>
      <c r="AQ387" s="455"/>
      <c r="AR387" s="455"/>
      <c r="AS387" s="455"/>
      <c r="AT387" s="455"/>
      <c r="AU387" s="455"/>
      <c r="AV387" s="455"/>
      <c r="AW387" s="455"/>
      <c r="AX387" s="455"/>
      <c r="AY387" s="455"/>
      <c r="AZ387" s="455"/>
    </row>
  </sheetData>
  <sheetProtection selectLockedCells="1"/>
  <mergeCells count="12">
    <mergeCell ref="G2:L2"/>
    <mergeCell ref="P36:Q37"/>
    <mergeCell ref="C5:H7"/>
    <mergeCell ref="C9:H11"/>
    <mergeCell ref="K5:P7"/>
    <mergeCell ref="K9:P11"/>
    <mergeCell ref="C13:G13"/>
    <mergeCell ref="K13:O13"/>
    <mergeCell ref="C15:D16"/>
    <mergeCell ref="K15:L16"/>
    <mergeCell ref="O15:P16"/>
    <mergeCell ref="G15:H16"/>
  </mergeCells>
  <phoneticPr fontId="38" type="noConversion"/>
  <hyperlinks>
    <hyperlink ref="P36:Q37" location="'INSTRUMENT LOCATIONS @ HX'!A1" display="GO SEE CALCULATIONS" xr:uid="{AC95B0F5-4A27-2F41-989B-2E33916EF08B}"/>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750B1-C2D6-1345-961A-F9C94BB5A9F5}">
  <sheetPr>
    <tabColor theme="7"/>
  </sheetPr>
  <dimension ref="A1:AZ104"/>
  <sheetViews>
    <sheetView zoomScale="150" zoomScaleNormal="150" workbookViewId="0">
      <selection activeCell="B7" sqref="B7"/>
    </sheetView>
  </sheetViews>
  <sheetFormatPr defaultColWidth="10.84765625" defaultRowHeight="15.3"/>
  <cols>
    <col min="1" max="1" width="10.84765625" style="102"/>
    <col min="2" max="2" width="42" style="102" customWidth="1"/>
    <col min="3" max="16384" width="10.84765625" style="102"/>
  </cols>
  <sheetData>
    <row r="1" spans="1:52">
      <c r="A1" s="433"/>
      <c r="B1" s="433"/>
      <c r="C1" s="433"/>
      <c r="D1" s="433"/>
      <c r="E1" s="433"/>
      <c r="F1" s="433"/>
      <c r="G1" s="433"/>
      <c r="H1" s="433"/>
      <c r="I1" s="433"/>
      <c r="J1" s="433"/>
      <c r="K1" s="433"/>
      <c r="L1" s="433"/>
      <c r="M1" s="433"/>
      <c r="N1" s="433"/>
      <c r="O1" s="433"/>
      <c r="P1" s="433"/>
      <c r="Q1" s="433"/>
      <c r="R1" s="433"/>
      <c r="S1" s="433"/>
      <c r="T1" s="433"/>
      <c r="U1" s="433"/>
      <c r="V1" s="433"/>
      <c r="W1" s="433"/>
      <c r="X1" s="433"/>
      <c r="Y1" s="433"/>
      <c r="Z1" s="433"/>
      <c r="AA1" s="433"/>
      <c r="AB1" s="433"/>
      <c r="AC1" s="433"/>
      <c r="AD1" s="433"/>
      <c r="AE1" s="433"/>
      <c r="AF1" s="433"/>
      <c r="AG1" s="433"/>
      <c r="AH1" s="433"/>
      <c r="AI1" s="433"/>
      <c r="AJ1" s="433"/>
      <c r="AK1" s="433"/>
      <c r="AL1" s="433"/>
      <c r="AM1" s="433"/>
      <c r="AN1" s="433"/>
      <c r="AO1" s="433"/>
      <c r="AP1" s="433"/>
      <c r="AQ1" s="433"/>
      <c r="AR1" s="433"/>
      <c r="AS1" s="433"/>
      <c r="AT1" s="433"/>
      <c r="AU1" s="433"/>
      <c r="AV1" s="433"/>
      <c r="AW1" s="433"/>
      <c r="AX1" s="433"/>
      <c r="AY1" s="433"/>
      <c r="AZ1" s="433"/>
    </row>
    <row r="2" spans="1:52" ht="22.2">
      <c r="A2" s="433"/>
      <c r="B2" s="1338" t="s">
        <v>1196</v>
      </c>
      <c r="C2" s="1338"/>
      <c r="D2" s="1338"/>
      <c r="E2" s="1338"/>
      <c r="F2" s="1338"/>
      <c r="G2" s="1348" t="s">
        <v>1429</v>
      </c>
      <c r="H2" s="1348"/>
      <c r="I2" s="1348"/>
      <c r="J2" s="1348"/>
      <c r="K2" s="1348"/>
      <c r="L2" s="1348"/>
      <c r="M2" s="433"/>
      <c r="N2" s="433"/>
      <c r="O2" s="433"/>
      <c r="P2" s="433"/>
      <c r="Q2" s="433"/>
      <c r="R2" s="433"/>
      <c r="S2" s="433"/>
      <c r="T2" s="433"/>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c r="AY2" s="433"/>
      <c r="AZ2" s="433"/>
    </row>
    <row r="3" spans="1:52">
      <c r="A3" s="433"/>
      <c r="B3" s="433"/>
      <c r="C3" s="433"/>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row>
    <row r="4" spans="1:52" ht="15.6" thickBot="1">
      <c r="A4" s="433"/>
      <c r="B4" s="433"/>
      <c r="C4" s="433"/>
      <c r="D4" s="433"/>
      <c r="E4" s="433"/>
      <c r="F4" s="433"/>
      <c r="G4" s="433"/>
      <c r="H4" s="433"/>
      <c r="I4" s="433"/>
      <c r="J4" s="433"/>
      <c r="K4" s="433"/>
      <c r="L4" s="433"/>
      <c r="M4" s="433"/>
      <c r="N4" s="433"/>
      <c r="O4" s="433"/>
      <c r="P4" s="433"/>
      <c r="Q4" s="433"/>
      <c r="R4" s="433"/>
      <c r="S4" s="433"/>
      <c r="T4" s="433"/>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c r="AY4" s="433"/>
      <c r="AZ4" s="433"/>
    </row>
    <row r="5" spans="1:52" ht="15.9" thickTop="1" thickBot="1">
      <c r="A5" s="433"/>
      <c r="B5" s="435" t="s">
        <v>1201</v>
      </c>
      <c r="C5" s="436"/>
      <c r="D5" s="437"/>
      <c r="E5" s="437" t="s">
        <v>909</v>
      </c>
      <c r="F5" s="438"/>
      <c r="G5" s="433"/>
      <c r="H5" s="433"/>
      <c r="I5" s="433"/>
      <c r="J5" s="433"/>
      <c r="K5" s="433"/>
      <c r="L5" s="433"/>
      <c r="M5" s="433"/>
      <c r="N5" s="433"/>
      <c r="O5" s="433"/>
      <c r="P5" s="507" t="s">
        <v>1407</v>
      </c>
      <c r="Q5" s="508"/>
      <c r="R5" s="508"/>
      <c r="S5" s="508"/>
      <c r="T5" s="508"/>
      <c r="U5" s="509"/>
      <c r="V5" s="433"/>
      <c r="W5" s="433"/>
      <c r="X5" s="433"/>
      <c r="Y5" s="433"/>
      <c r="Z5" s="433"/>
      <c r="AA5" s="433"/>
      <c r="AB5" s="433"/>
      <c r="AC5" s="433"/>
      <c r="AD5" s="433"/>
      <c r="AE5" s="433"/>
      <c r="AF5" s="433"/>
      <c r="AG5" s="433"/>
      <c r="AH5" s="433"/>
      <c r="AI5" s="433"/>
      <c r="AJ5" s="433"/>
      <c r="AK5" s="433"/>
      <c r="AL5" s="433"/>
      <c r="AM5" s="433"/>
      <c r="AN5" s="433"/>
      <c r="AO5" s="433"/>
      <c r="AP5" s="433"/>
      <c r="AQ5" s="433"/>
      <c r="AR5" s="433"/>
      <c r="AS5" s="433"/>
      <c r="AT5" s="433"/>
      <c r="AU5" s="433"/>
      <c r="AV5" s="433"/>
      <c r="AW5" s="433"/>
      <c r="AX5" s="433"/>
      <c r="AY5" s="433"/>
      <c r="AZ5" s="433"/>
    </row>
    <row r="6" spans="1:52" ht="15.9" thickTop="1" thickBot="1">
      <c r="A6" s="433"/>
      <c r="B6" s="439" t="s">
        <v>1197</v>
      </c>
      <c r="C6" s="434">
        <f>NPV(0.04,1000,1000,1100,1250,1250,1200)</f>
        <v>5908.2822222067407</v>
      </c>
      <c r="D6" s="440"/>
      <c r="E6" s="440"/>
      <c r="F6" s="441"/>
      <c r="G6" s="433"/>
      <c r="H6" s="433"/>
      <c r="I6" s="433"/>
      <c r="J6" s="433"/>
      <c r="K6" s="433"/>
      <c r="L6" s="433"/>
      <c r="M6" s="433"/>
      <c r="N6" s="433"/>
      <c r="O6" s="433"/>
      <c r="P6" s="1339"/>
      <c r="Q6" s="1340"/>
      <c r="R6" s="1340"/>
      <c r="S6" s="1340"/>
      <c r="T6" s="1340"/>
      <c r="U6" s="1341"/>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row>
    <row r="7" spans="1:52">
      <c r="A7" s="433"/>
      <c r="B7" s="442"/>
      <c r="C7" s="440"/>
      <c r="D7" s="440"/>
      <c r="E7" s="440"/>
      <c r="F7" s="441"/>
      <c r="G7" s="433"/>
      <c r="H7" s="433"/>
      <c r="I7" s="433"/>
      <c r="J7" s="433"/>
      <c r="K7" s="433"/>
      <c r="L7" s="433"/>
      <c r="M7" s="433"/>
      <c r="N7" s="433"/>
      <c r="O7" s="433"/>
      <c r="P7" s="1342"/>
      <c r="Q7" s="1343"/>
      <c r="R7" s="1343"/>
      <c r="S7" s="1343"/>
      <c r="T7" s="1343"/>
      <c r="U7" s="1344"/>
      <c r="V7" s="433"/>
      <c r="W7" s="433"/>
      <c r="X7" s="433"/>
      <c r="Y7" s="433"/>
      <c r="Z7" s="433"/>
      <c r="AA7" s="433"/>
      <c r="AB7" s="433"/>
      <c r="AC7" s="433"/>
      <c r="AD7" s="433"/>
      <c r="AE7" s="433"/>
      <c r="AF7" s="433"/>
      <c r="AG7" s="433"/>
      <c r="AH7" s="433"/>
      <c r="AI7" s="433"/>
      <c r="AJ7" s="433"/>
      <c r="AK7" s="433"/>
      <c r="AL7" s="433"/>
      <c r="AM7" s="433"/>
      <c r="AN7" s="433"/>
      <c r="AO7" s="433"/>
      <c r="AP7" s="433"/>
      <c r="AQ7" s="433"/>
      <c r="AR7" s="433"/>
      <c r="AS7" s="433"/>
      <c r="AT7" s="433"/>
      <c r="AU7" s="433"/>
      <c r="AV7" s="433"/>
      <c r="AW7" s="433"/>
      <c r="AX7" s="433"/>
      <c r="AY7" s="433"/>
      <c r="AZ7" s="433"/>
    </row>
    <row r="8" spans="1:52">
      <c r="A8" s="433"/>
      <c r="B8" s="442"/>
      <c r="C8" s="440"/>
      <c r="D8" s="440"/>
      <c r="E8" s="440"/>
      <c r="F8" s="441"/>
      <c r="G8" s="433"/>
      <c r="H8" s="433"/>
      <c r="I8" s="433"/>
      <c r="J8" s="433"/>
      <c r="K8" s="433"/>
      <c r="L8" s="433"/>
      <c r="M8" s="433"/>
      <c r="N8" s="433"/>
      <c r="O8" s="433"/>
      <c r="P8" s="1342"/>
      <c r="Q8" s="1343"/>
      <c r="R8" s="1343"/>
      <c r="S8" s="1343"/>
      <c r="T8" s="1343"/>
      <c r="U8" s="1344"/>
      <c r="V8" s="433"/>
      <c r="W8" s="433"/>
      <c r="X8" s="433"/>
      <c r="Y8" s="433"/>
      <c r="Z8" s="433"/>
      <c r="AA8" s="433"/>
      <c r="AB8" s="433"/>
      <c r="AC8" s="433"/>
      <c r="AD8" s="433"/>
      <c r="AE8" s="433"/>
      <c r="AF8" s="433"/>
      <c r="AG8" s="433"/>
      <c r="AH8" s="433"/>
      <c r="AI8" s="433"/>
      <c r="AJ8" s="433"/>
      <c r="AK8" s="433"/>
      <c r="AL8" s="433"/>
      <c r="AM8" s="433"/>
      <c r="AN8" s="433"/>
      <c r="AO8" s="433"/>
      <c r="AP8" s="433"/>
      <c r="AQ8" s="433"/>
      <c r="AR8" s="433"/>
      <c r="AS8" s="433"/>
      <c r="AT8" s="433"/>
      <c r="AU8" s="433"/>
      <c r="AV8" s="433"/>
      <c r="AW8" s="433"/>
      <c r="AX8" s="433"/>
      <c r="AY8" s="433"/>
      <c r="AZ8" s="433"/>
    </row>
    <row r="9" spans="1:52">
      <c r="A9" s="433"/>
      <c r="B9" s="442"/>
      <c r="C9" s="440"/>
      <c r="D9" s="440"/>
      <c r="E9" s="440"/>
      <c r="F9" s="441"/>
      <c r="G9" s="433"/>
      <c r="H9" s="433"/>
      <c r="I9" s="433"/>
      <c r="J9" s="433"/>
      <c r="K9" s="433"/>
      <c r="L9" s="433"/>
      <c r="M9" s="433"/>
      <c r="N9" s="433"/>
      <c r="O9" s="433"/>
      <c r="P9" s="1342"/>
      <c r="Q9" s="1343"/>
      <c r="R9" s="1343"/>
      <c r="S9" s="1343"/>
      <c r="T9" s="1343"/>
      <c r="U9" s="1344"/>
      <c r="V9" s="433"/>
      <c r="W9" s="433"/>
      <c r="X9" s="433"/>
      <c r="Y9" s="433"/>
      <c r="Z9" s="433"/>
      <c r="AA9" s="433"/>
      <c r="AB9" s="433"/>
      <c r="AC9" s="433"/>
      <c r="AD9" s="433"/>
      <c r="AE9" s="433"/>
      <c r="AF9" s="433"/>
      <c r="AG9" s="433"/>
      <c r="AH9" s="433"/>
      <c r="AI9" s="433"/>
      <c r="AJ9" s="433"/>
      <c r="AK9" s="433"/>
      <c r="AL9" s="433"/>
      <c r="AM9" s="433"/>
      <c r="AN9" s="433"/>
      <c r="AO9" s="433"/>
      <c r="AP9" s="433"/>
      <c r="AQ9" s="433"/>
      <c r="AR9" s="433"/>
      <c r="AS9" s="433"/>
      <c r="AT9" s="433"/>
      <c r="AU9" s="433"/>
      <c r="AV9" s="433"/>
      <c r="AW9" s="433"/>
      <c r="AX9" s="433"/>
      <c r="AY9" s="433"/>
      <c r="AZ9" s="433"/>
    </row>
    <row r="10" spans="1:52">
      <c r="A10" s="433"/>
      <c r="B10" s="442"/>
      <c r="C10" s="440"/>
      <c r="D10" s="440"/>
      <c r="E10" s="440"/>
      <c r="F10" s="441"/>
      <c r="G10" s="433"/>
      <c r="H10" s="433"/>
      <c r="I10" s="433"/>
      <c r="J10" s="433"/>
      <c r="K10" s="433"/>
      <c r="L10" s="433"/>
      <c r="M10" s="433"/>
      <c r="N10" s="433"/>
      <c r="O10" s="433"/>
      <c r="P10" s="1342"/>
      <c r="Q10" s="1343"/>
      <c r="R10" s="1343"/>
      <c r="S10" s="1343"/>
      <c r="T10" s="1343"/>
      <c r="U10" s="1344"/>
      <c r="V10" s="433"/>
      <c r="W10" s="433"/>
      <c r="X10" s="433"/>
      <c r="Y10" s="433"/>
      <c r="Z10" s="433"/>
      <c r="AA10" s="433"/>
      <c r="AB10" s="433"/>
      <c r="AC10" s="433"/>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row>
    <row r="11" spans="1:52" ht="19" customHeight="1">
      <c r="A11" s="433"/>
      <c r="B11" s="442" t="s">
        <v>1198</v>
      </c>
      <c r="C11" s="440"/>
      <c r="D11" s="440"/>
      <c r="E11" s="440"/>
      <c r="F11" s="441"/>
      <c r="G11" s="433"/>
      <c r="H11" s="433"/>
      <c r="I11" s="433"/>
      <c r="J11" s="433"/>
      <c r="K11" s="433"/>
      <c r="L11" s="433"/>
      <c r="M11" s="433"/>
      <c r="N11" s="433"/>
      <c r="O11" s="433"/>
      <c r="P11" s="1342"/>
      <c r="Q11" s="1343"/>
      <c r="R11" s="1343"/>
      <c r="S11" s="1343"/>
      <c r="T11" s="1343"/>
      <c r="U11" s="1344"/>
      <c r="V11" s="433"/>
      <c r="W11" s="433"/>
      <c r="X11" s="433"/>
      <c r="Y11" s="433"/>
      <c r="Z11" s="433"/>
      <c r="AA11" s="433"/>
      <c r="AB11" s="433"/>
      <c r="AC11" s="433"/>
      <c r="AD11" s="433"/>
      <c r="AE11" s="433"/>
      <c r="AF11" s="433"/>
      <c r="AG11" s="433"/>
      <c r="AH11" s="433"/>
      <c r="AI11" s="433"/>
      <c r="AJ11" s="433"/>
      <c r="AK11" s="433"/>
      <c r="AL11" s="433"/>
      <c r="AM11" s="433"/>
      <c r="AN11" s="433"/>
      <c r="AO11" s="433"/>
      <c r="AP11" s="433"/>
      <c r="AQ11" s="433"/>
      <c r="AR11" s="433"/>
      <c r="AS11" s="433"/>
      <c r="AT11" s="433"/>
      <c r="AU11" s="433"/>
      <c r="AV11" s="433"/>
      <c r="AW11" s="433"/>
      <c r="AX11" s="433"/>
      <c r="AY11" s="433"/>
      <c r="AZ11" s="433"/>
    </row>
    <row r="12" spans="1:52" ht="19" customHeight="1">
      <c r="A12" s="433"/>
      <c r="B12" s="443" t="s">
        <v>1199</v>
      </c>
      <c r="C12" s="440"/>
      <c r="D12" s="440"/>
      <c r="E12" s="444" t="s">
        <v>910</v>
      </c>
      <c r="F12" s="441"/>
      <c r="G12" s="433"/>
      <c r="H12" s="433"/>
      <c r="I12" s="433"/>
      <c r="J12" s="433"/>
      <c r="K12" s="433"/>
      <c r="L12" s="433"/>
      <c r="M12" s="433"/>
      <c r="N12" s="433"/>
      <c r="O12" s="433"/>
      <c r="P12" s="1342"/>
      <c r="Q12" s="1343"/>
      <c r="R12" s="1343"/>
      <c r="S12" s="1343"/>
      <c r="T12" s="1343"/>
      <c r="U12" s="1344"/>
      <c r="V12" s="433"/>
      <c r="W12" s="433"/>
      <c r="X12" s="433"/>
      <c r="Y12" s="433"/>
      <c r="Z12" s="433"/>
      <c r="AA12" s="433"/>
      <c r="AB12" s="433"/>
      <c r="AC12" s="433"/>
      <c r="AD12" s="433"/>
      <c r="AE12" s="433"/>
      <c r="AF12" s="433"/>
      <c r="AG12" s="433"/>
      <c r="AH12" s="433"/>
      <c r="AI12" s="433"/>
      <c r="AJ12" s="433"/>
      <c r="AK12" s="433"/>
      <c r="AL12" s="433"/>
      <c r="AM12" s="433"/>
      <c r="AN12" s="433"/>
      <c r="AO12" s="433"/>
      <c r="AP12" s="433"/>
      <c r="AQ12" s="433"/>
      <c r="AR12" s="433"/>
      <c r="AS12" s="433"/>
      <c r="AT12" s="433"/>
      <c r="AU12" s="433"/>
      <c r="AV12" s="433"/>
      <c r="AW12" s="433"/>
      <c r="AX12" s="433"/>
      <c r="AY12" s="433"/>
      <c r="AZ12" s="433"/>
    </row>
    <row r="13" spans="1:52" ht="19" customHeight="1">
      <c r="A13" s="433"/>
      <c r="B13" s="443" t="s">
        <v>1202</v>
      </c>
      <c r="C13" s="440"/>
      <c r="D13" s="510"/>
      <c r="E13" s="444" t="s">
        <v>1200</v>
      </c>
      <c r="F13" s="441"/>
      <c r="G13" s="433"/>
      <c r="H13" s="433"/>
      <c r="I13" s="433"/>
      <c r="J13" s="433"/>
      <c r="K13" s="433"/>
      <c r="L13" s="433"/>
      <c r="M13" s="433"/>
      <c r="N13" s="433"/>
      <c r="O13" s="433"/>
      <c r="P13" s="1342"/>
      <c r="Q13" s="1343"/>
      <c r="R13" s="1343"/>
      <c r="S13" s="1343"/>
      <c r="T13" s="1343"/>
      <c r="U13" s="1344"/>
      <c r="V13" s="433"/>
      <c r="W13" s="433"/>
      <c r="X13" s="433"/>
      <c r="Y13" s="433"/>
      <c r="Z13" s="433"/>
      <c r="AA13" s="433"/>
      <c r="AB13" s="433"/>
      <c r="AC13" s="433"/>
      <c r="AD13" s="433"/>
      <c r="AE13" s="433"/>
      <c r="AF13" s="433"/>
      <c r="AG13" s="433"/>
      <c r="AH13" s="433"/>
      <c r="AI13" s="433"/>
      <c r="AJ13" s="433"/>
      <c r="AK13" s="433"/>
      <c r="AL13" s="433"/>
      <c r="AM13" s="433"/>
      <c r="AN13" s="433"/>
      <c r="AO13" s="433"/>
      <c r="AP13" s="433"/>
      <c r="AQ13" s="433"/>
      <c r="AR13" s="433"/>
      <c r="AS13" s="433"/>
      <c r="AT13" s="433"/>
      <c r="AU13" s="433"/>
      <c r="AV13" s="433"/>
      <c r="AW13" s="433"/>
      <c r="AX13" s="433"/>
      <c r="AY13" s="433"/>
      <c r="AZ13" s="433"/>
    </row>
    <row r="14" spans="1:52" ht="19" customHeight="1">
      <c r="A14" s="433"/>
      <c r="B14" s="443" t="s">
        <v>1203</v>
      </c>
      <c r="C14" s="440"/>
      <c r="D14" s="510"/>
      <c r="E14" s="444" t="s">
        <v>1200</v>
      </c>
      <c r="F14" s="441"/>
      <c r="G14" s="433"/>
      <c r="H14" s="433"/>
      <c r="I14" s="433"/>
      <c r="J14" s="433"/>
      <c r="K14" s="433"/>
      <c r="L14" s="433"/>
      <c r="M14" s="433"/>
      <c r="N14" s="433"/>
      <c r="O14" s="433"/>
      <c r="P14" s="1342"/>
      <c r="Q14" s="1343"/>
      <c r="R14" s="1343"/>
      <c r="S14" s="1343"/>
      <c r="T14" s="1343"/>
      <c r="U14" s="1344"/>
      <c r="V14" s="433"/>
      <c r="W14" s="433"/>
      <c r="X14" s="433"/>
      <c r="Y14" s="433"/>
      <c r="Z14" s="433"/>
      <c r="AA14" s="433"/>
      <c r="AB14" s="433"/>
      <c r="AC14" s="433"/>
      <c r="AD14" s="433"/>
      <c r="AE14" s="433"/>
      <c r="AF14" s="433"/>
      <c r="AG14" s="433"/>
      <c r="AH14" s="433"/>
      <c r="AI14" s="433"/>
      <c r="AJ14" s="433"/>
      <c r="AK14" s="433"/>
      <c r="AL14" s="433"/>
      <c r="AM14" s="433"/>
      <c r="AN14" s="433"/>
      <c r="AO14" s="433"/>
      <c r="AP14" s="433"/>
      <c r="AQ14" s="433"/>
      <c r="AR14" s="433"/>
      <c r="AS14" s="433"/>
      <c r="AT14" s="433"/>
      <c r="AU14" s="433"/>
      <c r="AV14" s="433"/>
      <c r="AW14" s="433"/>
      <c r="AX14" s="433"/>
      <c r="AY14" s="433"/>
      <c r="AZ14" s="433"/>
    </row>
    <row r="15" spans="1:52" ht="19" customHeight="1">
      <c r="A15" s="433"/>
      <c r="B15" s="443" t="s">
        <v>1204</v>
      </c>
      <c r="C15" s="440"/>
      <c r="D15" s="510"/>
      <c r="E15" s="444" t="s">
        <v>1200</v>
      </c>
      <c r="F15" s="441"/>
      <c r="G15" s="433"/>
      <c r="H15" s="433"/>
      <c r="I15" s="433"/>
      <c r="J15" s="433"/>
      <c r="K15" s="433"/>
      <c r="L15" s="433"/>
      <c r="M15" s="433"/>
      <c r="N15" s="433"/>
      <c r="O15" s="433"/>
      <c r="P15" s="1342"/>
      <c r="Q15" s="1343"/>
      <c r="R15" s="1343"/>
      <c r="S15" s="1343"/>
      <c r="T15" s="1343"/>
      <c r="U15" s="1344"/>
      <c r="V15" s="433"/>
      <c r="W15" s="433"/>
      <c r="X15" s="433"/>
      <c r="Y15" s="433"/>
      <c r="Z15" s="433"/>
      <c r="AA15" s="433"/>
      <c r="AB15" s="433"/>
      <c r="AC15" s="433"/>
      <c r="AD15" s="433"/>
      <c r="AE15" s="433"/>
      <c r="AF15" s="433"/>
      <c r="AG15" s="433"/>
      <c r="AH15" s="433"/>
      <c r="AI15" s="433"/>
      <c r="AJ15" s="433"/>
      <c r="AK15" s="433"/>
      <c r="AL15" s="433"/>
      <c r="AM15" s="433"/>
      <c r="AN15" s="433"/>
      <c r="AO15" s="433"/>
      <c r="AP15" s="433"/>
      <c r="AQ15" s="433"/>
      <c r="AR15" s="433"/>
      <c r="AS15" s="433"/>
      <c r="AT15" s="433"/>
      <c r="AU15" s="433"/>
      <c r="AV15" s="433"/>
      <c r="AW15" s="433"/>
      <c r="AX15" s="433"/>
      <c r="AY15" s="433"/>
      <c r="AZ15" s="433"/>
    </row>
    <row r="16" spans="1:52" ht="19" customHeight="1">
      <c r="A16" s="433"/>
      <c r="B16" s="443" t="s">
        <v>1206</v>
      </c>
      <c r="C16" s="440"/>
      <c r="D16" s="510"/>
      <c r="E16" s="444" t="s">
        <v>829</v>
      </c>
      <c r="F16" s="441"/>
      <c r="G16" s="433"/>
      <c r="H16" s="433"/>
      <c r="I16" s="433"/>
      <c r="J16" s="433"/>
      <c r="K16" s="433"/>
      <c r="L16" s="433"/>
      <c r="M16" s="433"/>
      <c r="N16" s="433"/>
      <c r="O16" s="433"/>
      <c r="P16" s="1342"/>
      <c r="Q16" s="1343"/>
      <c r="R16" s="1343"/>
      <c r="S16" s="1343"/>
      <c r="T16" s="1343"/>
      <c r="U16" s="1344"/>
      <c r="V16" s="433"/>
      <c r="W16" s="433"/>
      <c r="X16" s="433"/>
      <c r="Y16" s="433"/>
      <c r="Z16" s="433"/>
      <c r="AA16" s="433"/>
      <c r="AB16" s="433"/>
      <c r="AC16" s="433"/>
      <c r="AD16" s="433"/>
      <c r="AE16" s="433"/>
      <c r="AF16" s="433"/>
      <c r="AG16" s="433"/>
      <c r="AH16" s="433"/>
      <c r="AI16" s="433"/>
      <c r="AJ16" s="433"/>
      <c r="AK16" s="433"/>
      <c r="AL16" s="433"/>
      <c r="AM16" s="433"/>
      <c r="AN16" s="433"/>
      <c r="AO16" s="433"/>
      <c r="AP16" s="433"/>
      <c r="AQ16" s="433"/>
      <c r="AR16" s="433"/>
      <c r="AS16" s="433"/>
      <c r="AT16" s="433"/>
      <c r="AU16" s="433"/>
      <c r="AV16" s="433"/>
      <c r="AW16" s="433"/>
      <c r="AX16" s="433"/>
      <c r="AY16" s="433"/>
      <c r="AZ16" s="433"/>
    </row>
    <row r="17" spans="1:52" ht="19" customHeight="1">
      <c r="A17" s="433"/>
      <c r="B17" s="443" t="s">
        <v>1205</v>
      </c>
      <c r="C17" s="440"/>
      <c r="D17" s="510"/>
      <c r="E17" s="444" t="s">
        <v>831</v>
      </c>
      <c r="F17" s="441"/>
      <c r="G17" s="433"/>
      <c r="H17" s="433"/>
      <c r="I17" s="433"/>
      <c r="J17" s="433"/>
      <c r="K17" s="433"/>
      <c r="L17" s="433"/>
      <c r="M17" s="433"/>
      <c r="N17" s="433"/>
      <c r="O17" s="433"/>
      <c r="P17" s="1342"/>
      <c r="Q17" s="1343"/>
      <c r="R17" s="1343"/>
      <c r="S17" s="1343"/>
      <c r="T17" s="1343"/>
      <c r="U17" s="1344"/>
      <c r="V17" s="433"/>
      <c r="W17" s="433"/>
      <c r="X17" s="433"/>
      <c r="Y17" s="433"/>
      <c r="Z17" s="433"/>
      <c r="AA17" s="433"/>
      <c r="AB17" s="433"/>
      <c r="AC17" s="433"/>
      <c r="AD17" s="433"/>
      <c r="AE17" s="433"/>
      <c r="AF17" s="433"/>
      <c r="AG17" s="433"/>
      <c r="AH17" s="433"/>
      <c r="AI17" s="433"/>
      <c r="AJ17" s="433"/>
      <c r="AK17" s="433"/>
      <c r="AL17" s="433"/>
      <c r="AM17" s="433"/>
      <c r="AN17" s="433"/>
      <c r="AO17" s="433"/>
      <c r="AP17" s="433"/>
      <c r="AQ17" s="433"/>
      <c r="AR17" s="433"/>
      <c r="AS17" s="433"/>
      <c r="AT17" s="433"/>
      <c r="AU17" s="433"/>
      <c r="AV17" s="433"/>
      <c r="AW17" s="433"/>
      <c r="AX17" s="433"/>
      <c r="AY17" s="433"/>
      <c r="AZ17" s="433"/>
    </row>
    <row r="18" spans="1:52" ht="26.05" customHeight="1">
      <c r="A18" s="433"/>
      <c r="B18" s="442"/>
      <c r="C18" s="440"/>
      <c r="D18" s="440"/>
      <c r="E18" s="440"/>
      <c r="F18" s="441"/>
      <c r="G18" s="433"/>
      <c r="H18" s="433"/>
      <c r="I18" s="433"/>
      <c r="J18" s="433"/>
      <c r="K18" s="433"/>
      <c r="L18" s="433"/>
      <c r="M18" s="433"/>
      <c r="N18" s="433"/>
      <c r="O18" s="433"/>
      <c r="P18" s="1342"/>
      <c r="Q18" s="1343"/>
      <c r="R18" s="1343"/>
      <c r="S18" s="1343"/>
      <c r="T18" s="1343"/>
      <c r="U18" s="1344"/>
      <c r="V18" s="433"/>
      <c r="W18" s="433"/>
      <c r="X18" s="433"/>
      <c r="Y18" s="433"/>
      <c r="Z18" s="433"/>
      <c r="AA18" s="433"/>
      <c r="AB18" s="433"/>
      <c r="AC18" s="433"/>
      <c r="AD18" s="433"/>
      <c r="AE18" s="433"/>
      <c r="AF18" s="433"/>
      <c r="AG18" s="433"/>
      <c r="AH18" s="433"/>
      <c r="AI18" s="433"/>
      <c r="AJ18" s="433"/>
      <c r="AK18" s="433"/>
      <c r="AL18" s="433"/>
      <c r="AM18" s="433"/>
      <c r="AN18" s="433"/>
      <c r="AO18" s="433"/>
      <c r="AP18" s="433"/>
      <c r="AQ18" s="433"/>
      <c r="AR18" s="433"/>
      <c r="AS18" s="433"/>
      <c r="AT18" s="433"/>
      <c r="AU18" s="433"/>
      <c r="AV18" s="433"/>
      <c r="AW18" s="433"/>
      <c r="AX18" s="433"/>
      <c r="AY18" s="433"/>
      <c r="AZ18" s="433"/>
    </row>
    <row r="19" spans="1:52">
      <c r="A19" s="433"/>
      <c r="B19" s="442"/>
      <c r="C19" s="440"/>
      <c r="D19" s="440"/>
      <c r="E19" s="440"/>
      <c r="F19" s="441"/>
      <c r="G19" s="433"/>
      <c r="H19" s="433"/>
      <c r="I19" s="433"/>
      <c r="J19" s="433"/>
      <c r="K19" s="433"/>
      <c r="L19" s="433"/>
      <c r="M19" s="433"/>
      <c r="N19" s="433"/>
      <c r="O19" s="433"/>
      <c r="P19" s="1342"/>
      <c r="Q19" s="1343"/>
      <c r="R19" s="1343"/>
      <c r="S19" s="1343"/>
      <c r="T19" s="1343"/>
      <c r="U19" s="1344"/>
      <c r="V19" s="433"/>
      <c r="W19" s="433"/>
      <c r="X19" s="433"/>
      <c r="Y19" s="433"/>
      <c r="Z19" s="433"/>
      <c r="AA19" s="433"/>
      <c r="AB19" s="433"/>
      <c r="AC19" s="433"/>
      <c r="AD19" s="433"/>
      <c r="AE19" s="433"/>
      <c r="AF19" s="433"/>
      <c r="AG19" s="433"/>
      <c r="AH19" s="433"/>
      <c r="AI19" s="433"/>
      <c r="AJ19" s="433"/>
      <c r="AK19" s="433"/>
      <c r="AL19" s="433"/>
      <c r="AM19" s="433"/>
      <c r="AN19" s="433"/>
      <c r="AO19" s="433"/>
      <c r="AP19" s="433"/>
      <c r="AQ19" s="433"/>
      <c r="AR19" s="433"/>
      <c r="AS19" s="433"/>
      <c r="AT19" s="433"/>
      <c r="AU19" s="433"/>
      <c r="AV19" s="433"/>
      <c r="AW19" s="433"/>
      <c r="AX19" s="433"/>
      <c r="AY19" s="433"/>
      <c r="AZ19" s="433"/>
    </row>
    <row r="20" spans="1:52" ht="38.049999999999997" customHeight="1">
      <c r="A20" s="433"/>
      <c r="B20" s="442" t="s">
        <v>57</v>
      </c>
      <c r="C20" s="440"/>
      <c r="D20" s="440"/>
      <c r="E20" s="440"/>
      <c r="F20" s="441"/>
      <c r="G20" s="433"/>
      <c r="H20" s="433"/>
      <c r="I20" s="433"/>
      <c r="J20" s="433"/>
      <c r="K20" s="433"/>
      <c r="L20" s="433"/>
      <c r="M20" s="433"/>
      <c r="N20" s="433"/>
      <c r="O20" s="433"/>
      <c r="P20" s="1342"/>
      <c r="Q20" s="1343"/>
      <c r="R20" s="1343"/>
      <c r="S20" s="1343"/>
      <c r="T20" s="1343"/>
      <c r="U20" s="1344"/>
      <c r="V20" s="433"/>
      <c r="W20" s="433"/>
      <c r="X20" s="433"/>
      <c r="Y20" s="433"/>
      <c r="Z20" s="433"/>
      <c r="AA20" s="433"/>
      <c r="AB20" s="433"/>
      <c r="AC20" s="433"/>
      <c r="AD20" s="433"/>
      <c r="AE20" s="433"/>
      <c r="AF20" s="433"/>
      <c r="AG20" s="433"/>
      <c r="AH20" s="433"/>
      <c r="AI20" s="433"/>
      <c r="AJ20" s="433"/>
      <c r="AK20" s="433"/>
      <c r="AL20" s="433"/>
      <c r="AM20" s="433"/>
      <c r="AN20" s="433"/>
      <c r="AO20" s="433"/>
      <c r="AP20" s="433"/>
      <c r="AQ20" s="433"/>
      <c r="AR20" s="433"/>
      <c r="AS20" s="433"/>
      <c r="AT20" s="433"/>
      <c r="AU20" s="433"/>
      <c r="AV20" s="433"/>
      <c r="AW20" s="433"/>
      <c r="AX20" s="433"/>
      <c r="AY20" s="433"/>
      <c r="AZ20" s="433"/>
    </row>
    <row r="21" spans="1:52">
      <c r="A21" s="433"/>
      <c r="B21" s="442" t="s">
        <v>1198</v>
      </c>
      <c r="C21" s="440"/>
      <c r="D21" s="440"/>
      <c r="E21" s="440"/>
      <c r="F21" s="441"/>
      <c r="G21" s="433"/>
      <c r="H21" s="433"/>
      <c r="I21" s="433"/>
      <c r="J21" s="433"/>
      <c r="K21" s="433"/>
      <c r="L21" s="433"/>
      <c r="M21" s="433"/>
      <c r="N21" s="433"/>
      <c r="O21" s="433"/>
      <c r="P21" s="1342"/>
      <c r="Q21" s="1343"/>
      <c r="R21" s="1343"/>
      <c r="S21" s="1343"/>
      <c r="T21" s="1343"/>
      <c r="U21" s="1344"/>
      <c r="V21" s="433"/>
      <c r="W21" s="433"/>
      <c r="X21" s="433"/>
      <c r="Y21" s="433"/>
      <c r="Z21" s="433"/>
      <c r="AA21" s="433"/>
      <c r="AB21" s="433"/>
      <c r="AC21" s="433"/>
      <c r="AD21" s="433"/>
      <c r="AE21" s="433"/>
      <c r="AF21" s="433"/>
      <c r="AG21" s="433"/>
      <c r="AH21" s="433"/>
      <c r="AI21" s="433"/>
      <c r="AJ21" s="433"/>
      <c r="AK21" s="433"/>
      <c r="AL21" s="433"/>
      <c r="AM21" s="433"/>
      <c r="AN21" s="433"/>
      <c r="AO21" s="433"/>
      <c r="AP21" s="433"/>
      <c r="AQ21" s="433"/>
      <c r="AR21" s="433"/>
      <c r="AS21" s="433"/>
      <c r="AT21" s="433"/>
      <c r="AU21" s="433"/>
      <c r="AV21" s="433"/>
      <c r="AW21" s="433"/>
      <c r="AX21" s="433"/>
      <c r="AY21" s="433"/>
      <c r="AZ21" s="433"/>
    </row>
    <row r="22" spans="1:52">
      <c r="A22" s="433"/>
      <c r="B22" s="443" t="s">
        <v>1406</v>
      </c>
      <c r="C22" s="440"/>
      <c r="D22" s="440"/>
      <c r="E22" s="440"/>
      <c r="F22" s="441"/>
      <c r="G22" s="433"/>
      <c r="H22" s="433"/>
      <c r="I22" s="433"/>
      <c r="J22" s="433"/>
      <c r="K22" s="433"/>
      <c r="L22" s="433"/>
      <c r="M22" s="433"/>
      <c r="N22" s="433"/>
      <c r="O22" s="433"/>
      <c r="P22" s="1342"/>
      <c r="Q22" s="1343"/>
      <c r="R22" s="1343"/>
      <c r="S22" s="1343"/>
      <c r="T22" s="1343"/>
      <c r="U22" s="1344"/>
      <c r="V22" s="433"/>
      <c r="W22" s="433"/>
      <c r="X22" s="433"/>
      <c r="Y22" s="433"/>
      <c r="Z22" s="433"/>
      <c r="AA22" s="433"/>
      <c r="AB22" s="433"/>
      <c r="AC22" s="433"/>
      <c r="AD22" s="433"/>
      <c r="AE22" s="433"/>
      <c r="AF22" s="433"/>
      <c r="AG22" s="433"/>
      <c r="AH22" s="433"/>
      <c r="AI22" s="433"/>
      <c r="AJ22" s="433"/>
      <c r="AK22" s="433"/>
      <c r="AL22" s="433"/>
      <c r="AM22" s="433"/>
      <c r="AN22" s="433"/>
      <c r="AO22" s="433"/>
      <c r="AP22" s="433"/>
      <c r="AQ22" s="433"/>
      <c r="AR22" s="433"/>
      <c r="AS22" s="433"/>
      <c r="AT22" s="433"/>
      <c r="AU22" s="433"/>
      <c r="AV22" s="433"/>
      <c r="AW22" s="433"/>
      <c r="AX22" s="433"/>
      <c r="AY22" s="433"/>
      <c r="AZ22" s="433"/>
    </row>
    <row r="23" spans="1:52">
      <c r="A23" s="433"/>
      <c r="B23" s="443"/>
      <c r="C23" s="440"/>
      <c r="D23" s="440"/>
      <c r="E23" s="440"/>
      <c r="F23" s="441"/>
      <c r="G23" s="433"/>
      <c r="H23" s="433"/>
      <c r="I23" s="433"/>
      <c r="J23" s="433"/>
      <c r="K23" s="433"/>
      <c r="L23" s="433"/>
      <c r="M23" s="433"/>
      <c r="N23" s="433"/>
      <c r="O23" s="433"/>
      <c r="P23" s="1342"/>
      <c r="Q23" s="1343"/>
      <c r="R23" s="1343"/>
      <c r="S23" s="1343"/>
      <c r="T23" s="1343"/>
      <c r="U23" s="1344"/>
      <c r="V23" s="433"/>
      <c r="W23" s="433"/>
      <c r="X23" s="433"/>
      <c r="Y23" s="433"/>
      <c r="Z23" s="433"/>
      <c r="AA23" s="433"/>
      <c r="AB23" s="433"/>
      <c r="AC23" s="433"/>
      <c r="AD23" s="433"/>
      <c r="AE23" s="433"/>
      <c r="AF23" s="433"/>
      <c r="AG23" s="433"/>
      <c r="AH23" s="433"/>
      <c r="AI23" s="433"/>
      <c r="AJ23" s="433"/>
      <c r="AK23" s="433"/>
      <c r="AL23" s="433"/>
      <c r="AM23" s="433"/>
      <c r="AN23" s="433"/>
      <c r="AO23" s="433"/>
      <c r="AP23" s="433"/>
      <c r="AQ23" s="433"/>
      <c r="AR23" s="433"/>
      <c r="AS23" s="433"/>
      <c r="AT23" s="433"/>
      <c r="AU23" s="433"/>
      <c r="AV23" s="433"/>
      <c r="AW23" s="433"/>
      <c r="AX23" s="433"/>
      <c r="AY23" s="433"/>
      <c r="AZ23" s="433"/>
    </row>
    <row r="24" spans="1:52">
      <c r="A24" s="433"/>
      <c r="B24" s="443"/>
      <c r="C24" s="440"/>
      <c r="D24" s="440"/>
      <c r="E24" s="440"/>
      <c r="F24" s="441"/>
      <c r="G24" s="433"/>
      <c r="H24" s="433"/>
      <c r="I24" s="433"/>
      <c r="J24" s="433"/>
      <c r="K24" s="433"/>
      <c r="L24" s="433"/>
      <c r="M24" s="433"/>
      <c r="N24" s="433"/>
      <c r="O24" s="433"/>
      <c r="P24" s="1342"/>
      <c r="Q24" s="1343"/>
      <c r="R24" s="1343"/>
      <c r="S24" s="1343"/>
      <c r="T24" s="1343"/>
      <c r="U24" s="1344"/>
      <c r="V24" s="433"/>
      <c r="W24" s="433"/>
      <c r="X24" s="433"/>
      <c r="Y24" s="433"/>
      <c r="Z24" s="433"/>
      <c r="AA24" s="433"/>
      <c r="AB24" s="433"/>
      <c r="AC24" s="433"/>
      <c r="AD24" s="433"/>
      <c r="AE24" s="433"/>
      <c r="AF24" s="433"/>
      <c r="AG24" s="433"/>
      <c r="AH24" s="433"/>
      <c r="AI24" s="433"/>
      <c r="AJ24" s="433"/>
      <c r="AK24" s="433"/>
      <c r="AL24" s="433"/>
      <c r="AM24" s="433"/>
      <c r="AN24" s="433"/>
      <c r="AO24" s="433"/>
      <c r="AP24" s="433"/>
      <c r="AQ24" s="433"/>
      <c r="AR24" s="433"/>
      <c r="AS24" s="433"/>
      <c r="AT24" s="433"/>
      <c r="AU24" s="433"/>
      <c r="AV24" s="433"/>
      <c r="AW24" s="433"/>
      <c r="AX24" s="433"/>
      <c r="AY24" s="433"/>
      <c r="AZ24" s="433"/>
    </row>
    <row r="25" spans="1:52">
      <c r="A25" s="433"/>
      <c r="B25" s="443"/>
      <c r="C25" s="440"/>
      <c r="D25" s="440"/>
      <c r="E25" s="440"/>
      <c r="F25" s="441"/>
      <c r="G25" s="433"/>
      <c r="H25" s="433"/>
      <c r="I25" s="433"/>
      <c r="J25" s="433"/>
      <c r="K25" s="433"/>
      <c r="L25" s="433"/>
      <c r="M25" s="433"/>
      <c r="N25" s="433"/>
      <c r="O25" s="433"/>
      <c r="P25" s="1342"/>
      <c r="Q25" s="1343"/>
      <c r="R25" s="1343"/>
      <c r="S25" s="1343"/>
      <c r="T25" s="1343"/>
      <c r="U25" s="1344"/>
      <c r="V25" s="433"/>
      <c r="W25" s="433"/>
      <c r="X25" s="433"/>
      <c r="Y25" s="433"/>
      <c r="Z25" s="433"/>
      <c r="AA25" s="433"/>
      <c r="AB25" s="433"/>
      <c r="AC25" s="433"/>
      <c r="AD25" s="433"/>
      <c r="AE25" s="433"/>
      <c r="AF25" s="433"/>
      <c r="AG25" s="433"/>
      <c r="AH25" s="433"/>
      <c r="AI25" s="433"/>
      <c r="AJ25" s="433"/>
      <c r="AK25" s="433"/>
      <c r="AL25" s="433"/>
      <c r="AM25" s="433"/>
      <c r="AN25" s="433"/>
      <c r="AO25" s="433"/>
      <c r="AP25" s="433"/>
      <c r="AQ25" s="433"/>
      <c r="AR25" s="433"/>
      <c r="AS25" s="433"/>
      <c r="AT25" s="433"/>
      <c r="AU25" s="433"/>
      <c r="AV25" s="433"/>
      <c r="AW25" s="433"/>
      <c r="AX25" s="433"/>
      <c r="AY25" s="433"/>
      <c r="AZ25" s="433"/>
    </row>
    <row r="26" spans="1:52">
      <c r="A26" s="433"/>
      <c r="B26" s="442"/>
      <c r="C26" s="440"/>
      <c r="D26" s="440"/>
      <c r="E26" s="440"/>
      <c r="F26" s="441"/>
      <c r="G26" s="433"/>
      <c r="H26" s="433"/>
      <c r="I26" s="433"/>
      <c r="J26" s="433"/>
      <c r="K26" s="433"/>
      <c r="L26" s="433"/>
      <c r="M26" s="433"/>
      <c r="N26" s="433"/>
      <c r="O26" s="433"/>
      <c r="P26" s="1342"/>
      <c r="Q26" s="1343"/>
      <c r="R26" s="1343"/>
      <c r="S26" s="1343"/>
      <c r="T26" s="1343"/>
      <c r="U26" s="1344"/>
      <c r="V26" s="433"/>
      <c r="W26" s="433"/>
      <c r="X26" s="433"/>
      <c r="Y26" s="433"/>
      <c r="Z26" s="433"/>
      <c r="AA26" s="433"/>
      <c r="AB26" s="433"/>
      <c r="AC26" s="433"/>
      <c r="AD26" s="433"/>
      <c r="AE26" s="433"/>
      <c r="AF26" s="433"/>
      <c r="AG26" s="433"/>
      <c r="AH26" s="433"/>
      <c r="AI26" s="433"/>
      <c r="AJ26" s="433"/>
      <c r="AK26" s="433"/>
      <c r="AL26" s="433"/>
      <c r="AM26" s="433"/>
      <c r="AN26" s="433"/>
      <c r="AO26" s="433"/>
      <c r="AP26" s="433"/>
      <c r="AQ26" s="433"/>
      <c r="AR26" s="433"/>
      <c r="AS26" s="433"/>
      <c r="AT26" s="433"/>
      <c r="AU26" s="433"/>
      <c r="AV26" s="433"/>
      <c r="AW26" s="433"/>
      <c r="AX26" s="433"/>
      <c r="AY26" s="433"/>
      <c r="AZ26" s="433"/>
    </row>
    <row r="27" spans="1:52">
      <c r="A27" s="433"/>
      <c r="B27" s="442"/>
      <c r="C27" s="440"/>
      <c r="D27" s="440"/>
      <c r="E27" s="440"/>
      <c r="F27" s="441"/>
      <c r="G27" s="433"/>
      <c r="H27" s="433"/>
      <c r="I27" s="433"/>
      <c r="J27" s="433"/>
      <c r="K27" s="433"/>
      <c r="L27" s="433"/>
      <c r="M27" s="433"/>
      <c r="N27" s="433"/>
      <c r="O27" s="433"/>
      <c r="P27" s="1342"/>
      <c r="Q27" s="1343"/>
      <c r="R27" s="1343"/>
      <c r="S27" s="1343"/>
      <c r="T27" s="1343"/>
      <c r="U27" s="1344"/>
      <c r="V27" s="433"/>
      <c r="W27" s="433"/>
      <c r="X27" s="433"/>
      <c r="Y27" s="433"/>
      <c r="Z27" s="433"/>
      <c r="AA27" s="433"/>
      <c r="AB27" s="433"/>
      <c r="AC27" s="433"/>
      <c r="AD27" s="433"/>
      <c r="AE27" s="433"/>
      <c r="AF27" s="433"/>
      <c r="AG27" s="433"/>
      <c r="AH27" s="433"/>
      <c r="AI27" s="433"/>
      <c r="AJ27" s="433"/>
      <c r="AK27" s="433"/>
      <c r="AL27" s="433"/>
      <c r="AM27" s="433"/>
      <c r="AN27" s="433"/>
      <c r="AO27" s="433"/>
      <c r="AP27" s="433"/>
      <c r="AQ27" s="433"/>
      <c r="AR27" s="433"/>
      <c r="AS27" s="433"/>
      <c r="AT27" s="433"/>
      <c r="AU27" s="433"/>
      <c r="AV27" s="433"/>
      <c r="AW27" s="433"/>
      <c r="AX27" s="433"/>
      <c r="AY27" s="433"/>
      <c r="AZ27" s="433"/>
    </row>
    <row r="28" spans="1:52">
      <c r="A28" s="433"/>
      <c r="B28" s="442"/>
      <c r="C28" s="440"/>
      <c r="D28" s="440"/>
      <c r="E28" s="440"/>
      <c r="F28" s="441"/>
      <c r="G28" s="433"/>
      <c r="H28" s="433"/>
      <c r="I28" s="433"/>
      <c r="J28" s="433"/>
      <c r="K28" s="433"/>
      <c r="L28" s="433"/>
      <c r="M28" s="433"/>
      <c r="N28" s="433"/>
      <c r="O28" s="433"/>
      <c r="P28" s="1342"/>
      <c r="Q28" s="1343"/>
      <c r="R28" s="1343"/>
      <c r="S28" s="1343"/>
      <c r="T28" s="1343"/>
      <c r="U28" s="1344"/>
      <c r="V28" s="433"/>
      <c r="W28" s="433"/>
      <c r="X28" s="433"/>
      <c r="Y28" s="433"/>
      <c r="Z28" s="433"/>
      <c r="AA28" s="433"/>
      <c r="AB28" s="433"/>
      <c r="AC28" s="433"/>
      <c r="AD28" s="433"/>
      <c r="AE28" s="433"/>
      <c r="AF28" s="433"/>
      <c r="AG28" s="433"/>
      <c r="AH28" s="433"/>
      <c r="AI28" s="433"/>
      <c r="AJ28" s="433"/>
      <c r="AK28" s="433"/>
      <c r="AL28" s="433"/>
      <c r="AM28" s="433"/>
      <c r="AN28" s="433"/>
      <c r="AO28" s="433"/>
      <c r="AP28" s="433"/>
      <c r="AQ28" s="433"/>
      <c r="AR28" s="433"/>
      <c r="AS28" s="433"/>
      <c r="AT28" s="433"/>
      <c r="AU28" s="433"/>
      <c r="AV28" s="433"/>
      <c r="AW28" s="433"/>
      <c r="AX28" s="433"/>
      <c r="AY28" s="433"/>
      <c r="AZ28" s="433"/>
    </row>
    <row r="29" spans="1:52">
      <c r="A29" s="433"/>
      <c r="B29" s="442"/>
      <c r="C29" s="440"/>
      <c r="D29" s="440"/>
      <c r="E29" s="440"/>
      <c r="F29" s="441"/>
      <c r="G29" s="433"/>
      <c r="H29" s="433"/>
      <c r="I29" s="433"/>
      <c r="J29" s="433"/>
      <c r="K29" s="433"/>
      <c r="L29" s="433"/>
      <c r="M29" s="433"/>
      <c r="N29" s="433"/>
      <c r="O29" s="433"/>
      <c r="P29" s="1342"/>
      <c r="Q29" s="1343"/>
      <c r="R29" s="1343"/>
      <c r="S29" s="1343"/>
      <c r="T29" s="1343"/>
      <c r="U29" s="1344"/>
      <c r="V29" s="433"/>
      <c r="W29" s="433"/>
      <c r="X29" s="433"/>
      <c r="Y29" s="433"/>
      <c r="Z29" s="433"/>
      <c r="AA29" s="433"/>
      <c r="AB29" s="433"/>
      <c r="AC29" s="433"/>
      <c r="AD29" s="433"/>
      <c r="AE29" s="433"/>
      <c r="AF29" s="433"/>
      <c r="AG29" s="433"/>
      <c r="AH29" s="433"/>
      <c r="AI29" s="433"/>
      <c r="AJ29" s="433"/>
      <c r="AK29" s="433"/>
      <c r="AL29" s="433"/>
      <c r="AM29" s="433"/>
      <c r="AN29" s="433"/>
      <c r="AO29" s="433"/>
      <c r="AP29" s="433"/>
      <c r="AQ29" s="433"/>
      <c r="AR29" s="433"/>
      <c r="AS29" s="433"/>
      <c r="AT29" s="433"/>
      <c r="AU29" s="433"/>
      <c r="AV29" s="433"/>
      <c r="AW29" s="433"/>
      <c r="AX29" s="433"/>
      <c r="AY29" s="433"/>
      <c r="AZ29" s="433"/>
    </row>
    <row r="30" spans="1:52">
      <c r="A30" s="433"/>
      <c r="B30" s="442"/>
      <c r="C30" s="440"/>
      <c r="D30" s="440"/>
      <c r="E30" s="440"/>
      <c r="F30" s="441"/>
      <c r="G30" s="433"/>
      <c r="H30" s="433"/>
      <c r="I30" s="433"/>
      <c r="J30" s="433"/>
      <c r="K30" s="433"/>
      <c r="L30" s="433"/>
      <c r="M30" s="433"/>
      <c r="N30" s="433"/>
      <c r="O30" s="433"/>
      <c r="P30" s="1342"/>
      <c r="Q30" s="1343"/>
      <c r="R30" s="1343"/>
      <c r="S30" s="1343"/>
      <c r="T30" s="1343"/>
      <c r="U30" s="1344"/>
      <c r="V30" s="433"/>
      <c r="W30" s="433"/>
      <c r="X30" s="433"/>
      <c r="Y30" s="433"/>
      <c r="Z30" s="433"/>
      <c r="AA30" s="433"/>
      <c r="AB30" s="433"/>
      <c r="AC30" s="433"/>
      <c r="AD30" s="433"/>
      <c r="AE30" s="433"/>
      <c r="AF30" s="433"/>
      <c r="AG30" s="433"/>
      <c r="AH30" s="433"/>
      <c r="AI30" s="433"/>
      <c r="AJ30" s="433"/>
      <c r="AK30" s="433"/>
      <c r="AL30" s="433"/>
      <c r="AM30" s="433"/>
      <c r="AN30" s="433"/>
      <c r="AO30" s="433"/>
      <c r="AP30" s="433"/>
      <c r="AQ30" s="433"/>
      <c r="AR30" s="433"/>
      <c r="AS30" s="433"/>
      <c r="AT30" s="433"/>
      <c r="AU30" s="433"/>
      <c r="AV30" s="433"/>
      <c r="AW30" s="433"/>
      <c r="AX30" s="433"/>
      <c r="AY30" s="433"/>
      <c r="AZ30" s="433"/>
    </row>
    <row r="31" spans="1:52">
      <c r="A31" s="433"/>
      <c r="B31" s="442"/>
      <c r="C31" s="440"/>
      <c r="D31" s="440"/>
      <c r="E31" s="440"/>
      <c r="F31" s="441"/>
      <c r="G31" s="433"/>
      <c r="H31" s="433"/>
      <c r="I31" s="433"/>
      <c r="J31" s="433"/>
      <c r="K31" s="433"/>
      <c r="L31" s="433"/>
      <c r="M31" s="433"/>
      <c r="N31" s="433"/>
      <c r="O31" s="433"/>
      <c r="P31" s="1342"/>
      <c r="Q31" s="1343"/>
      <c r="R31" s="1343"/>
      <c r="S31" s="1343"/>
      <c r="T31" s="1343"/>
      <c r="U31" s="1344"/>
      <c r="V31" s="433"/>
      <c r="W31" s="433"/>
      <c r="X31" s="433"/>
      <c r="Y31" s="433"/>
      <c r="Z31" s="433"/>
      <c r="AA31" s="433"/>
      <c r="AB31" s="433"/>
      <c r="AC31" s="433"/>
      <c r="AD31" s="433"/>
      <c r="AE31" s="433"/>
      <c r="AF31" s="433"/>
      <c r="AG31" s="433"/>
      <c r="AH31" s="433"/>
      <c r="AI31" s="433"/>
      <c r="AJ31" s="433"/>
      <c r="AK31" s="433"/>
      <c r="AL31" s="433"/>
      <c r="AM31" s="433"/>
      <c r="AN31" s="433"/>
      <c r="AO31" s="433"/>
      <c r="AP31" s="433"/>
      <c r="AQ31" s="433"/>
      <c r="AR31" s="433"/>
      <c r="AS31" s="433"/>
      <c r="AT31" s="433"/>
      <c r="AU31" s="433"/>
      <c r="AV31" s="433"/>
      <c r="AW31" s="433"/>
      <c r="AX31" s="433"/>
      <c r="AY31" s="433"/>
      <c r="AZ31" s="433"/>
    </row>
    <row r="32" spans="1:52">
      <c r="A32" s="433"/>
      <c r="B32" s="442"/>
      <c r="C32" s="440"/>
      <c r="D32" s="440"/>
      <c r="E32" s="440"/>
      <c r="F32" s="441"/>
      <c r="G32" s="433"/>
      <c r="H32" s="433"/>
      <c r="I32" s="433"/>
      <c r="J32" s="433"/>
      <c r="K32" s="433"/>
      <c r="L32" s="433"/>
      <c r="M32" s="433"/>
      <c r="N32" s="433"/>
      <c r="O32" s="433"/>
      <c r="P32" s="1342"/>
      <c r="Q32" s="1343"/>
      <c r="R32" s="1343"/>
      <c r="S32" s="1343"/>
      <c r="T32" s="1343"/>
      <c r="U32" s="1344"/>
      <c r="V32" s="433"/>
      <c r="W32" s="433"/>
      <c r="X32" s="433"/>
      <c r="Y32" s="433"/>
      <c r="Z32" s="433"/>
      <c r="AA32" s="433"/>
      <c r="AB32" s="433"/>
      <c r="AC32" s="433"/>
      <c r="AD32" s="433"/>
      <c r="AE32" s="433"/>
      <c r="AF32" s="433"/>
      <c r="AG32" s="433"/>
      <c r="AH32" s="433"/>
      <c r="AI32" s="433"/>
      <c r="AJ32" s="433"/>
      <c r="AK32" s="433"/>
      <c r="AL32" s="433"/>
      <c r="AM32" s="433"/>
      <c r="AN32" s="433"/>
      <c r="AO32" s="433"/>
      <c r="AP32" s="433"/>
      <c r="AQ32" s="433"/>
      <c r="AR32" s="433"/>
      <c r="AS32" s="433"/>
      <c r="AT32" s="433"/>
      <c r="AU32" s="433"/>
      <c r="AV32" s="433"/>
      <c r="AW32" s="433"/>
      <c r="AX32" s="433"/>
      <c r="AY32" s="433"/>
      <c r="AZ32" s="433"/>
    </row>
    <row r="33" spans="1:52">
      <c r="A33" s="433"/>
      <c r="B33" s="442"/>
      <c r="C33" s="440"/>
      <c r="D33" s="440"/>
      <c r="E33" s="440"/>
      <c r="F33" s="441"/>
      <c r="G33" s="433"/>
      <c r="H33" s="433"/>
      <c r="I33" s="433"/>
      <c r="J33" s="433"/>
      <c r="K33" s="433"/>
      <c r="L33" s="433"/>
      <c r="M33" s="433"/>
      <c r="N33" s="433"/>
      <c r="O33" s="433"/>
      <c r="P33" s="1342"/>
      <c r="Q33" s="1343"/>
      <c r="R33" s="1343"/>
      <c r="S33" s="1343"/>
      <c r="T33" s="1343"/>
      <c r="U33" s="1344"/>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row>
    <row r="34" spans="1:52">
      <c r="A34" s="433"/>
      <c r="B34" s="442"/>
      <c r="C34" s="440"/>
      <c r="D34" s="440"/>
      <c r="E34" s="440"/>
      <c r="F34" s="441"/>
      <c r="G34" s="433"/>
      <c r="H34" s="433"/>
      <c r="I34" s="433"/>
      <c r="J34" s="433"/>
      <c r="K34" s="433"/>
      <c r="L34" s="433"/>
      <c r="M34" s="433"/>
      <c r="N34" s="433"/>
      <c r="O34" s="433"/>
      <c r="P34" s="1342"/>
      <c r="Q34" s="1343"/>
      <c r="R34" s="1343"/>
      <c r="S34" s="1343"/>
      <c r="T34" s="1343"/>
      <c r="U34" s="1344"/>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row>
    <row r="35" spans="1:52">
      <c r="A35" s="433"/>
      <c r="B35" s="442"/>
      <c r="C35" s="440"/>
      <c r="D35" s="440"/>
      <c r="E35" s="440"/>
      <c r="F35" s="441"/>
      <c r="G35" s="433"/>
      <c r="H35" s="433"/>
      <c r="I35" s="433"/>
      <c r="J35" s="433"/>
      <c r="K35" s="433"/>
      <c r="L35" s="433"/>
      <c r="M35" s="433"/>
      <c r="N35" s="433"/>
      <c r="O35" s="433"/>
      <c r="P35" s="1342"/>
      <c r="Q35" s="1343"/>
      <c r="R35" s="1343"/>
      <c r="S35" s="1343"/>
      <c r="T35" s="1343"/>
      <c r="U35" s="1344"/>
      <c r="V35" s="433"/>
      <c r="W35" s="433"/>
      <c r="X35" s="433"/>
      <c r="Y35" s="433"/>
      <c r="Z35" s="433"/>
      <c r="AA35" s="433"/>
      <c r="AB35" s="433"/>
      <c r="AC35" s="433"/>
      <c r="AD35" s="433"/>
      <c r="AE35" s="433"/>
      <c r="AF35" s="433"/>
      <c r="AG35" s="433"/>
      <c r="AH35" s="433"/>
      <c r="AI35" s="433"/>
      <c r="AJ35" s="433"/>
      <c r="AK35" s="433"/>
      <c r="AL35" s="433"/>
      <c r="AM35" s="433"/>
      <c r="AN35" s="433"/>
      <c r="AO35" s="433"/>
      <c r="AP35" s="433"/>
      <c r="AQ35" s="433"/>
      <c r="AR35" s="433"/>
      <c r="AS35" s="433"/>
      <c r="AT35" s="433"/>
      <c r="AU35" s="433"/>
      <c r="AV35" s="433"/>
      <c r="AW35" s="433"/>
      <c r="AX35" s="433"/>
      <c r="AY35" s="433"/>
      <c r="AZ35" s="433"/>
    </row>
    <row r="36" spans="1:52">
      <c r="A36" s="433"/>
      <c r="B36" s="442"/>
      <c r="C36" s="440"/>
      <c r="D36" s="440"/>
      <c r="E36" s="440"/>
      <c r="F36" s="441"/>
      <c r="G36" s="433"/>
      <c r="H36" s="433"/>
      <c r="I36" s="433"/>
      <c r="J36" s="433"/>
      <c r="K36" s="433"/>
      <c r="L36" s="433"/>
      <c r="M36" s="433"/>
      <c r="N36" s="433"/>
      <c r="O36" s="433"/>
      <c r="P36" s="1342"/>
      <c r="Q36" s="1343"/>
      <c r="R36" s="1343"/>
      <c r="S36" s="1343"/>
      <c r="T36" s="1343"/>
      <c r="U36" s="1344"/>
      <c r="V36" s="433"/>
      <c r="W36" s="433"/>
      <c r="X36" s="433"/>
      <c r="Y36" s="433"/>
      <c r="Z36" s="433"/>
      <c r="AA36" s="433"/>
      <c r="AB36" s="433"/>
      <c r="AC36" s="433"/>
      <c r="AD36" s="433"/>
      <c r="AE36" s="433"/>
      <c r="AF36" s="433"/>
      <c r="AG36" s="433"/>
      <c r="AH36" s="433"/>
      <c r="AI36" s="433"/>
      <c r="AJ36" s="433"/>
      <c r="AK36" s="433"/>
      <c r="AL36" s="433"/>
      <c r="AM36" s="433"/>
      <c r="AN36" s="433"/>
      <c r="AO36" s="433"/>
      <c r="AP36" s="433"/>
      <c r="AQ36" s="433"/>
      <c r="AR36" s="433"/>
      <c r="AS36" s="433"/>
      <c r="AT36" s="433"/>
      <c r="AU36" s="433"/>
      <c r="AV36" s="433"/>
      <c r="AW36" s="433"/>
      <c r="AX36" s="433"/>
      <c r="AY36" s="433"/>
      <c r="AZ36" s="433"/>
    </row>
    <row r="37" spans="1:52">
      <c r="A37" s="433"/>
      <c r="B37" s="442"/>
      <c r="C37" s="440"/>
      <c r="D37" s="440"/>
      <c r="E37" s="440"/>
      <c r="F37" s="441"/>
      <c r="G37" s="433"/>
      <c r="H37" s="433"/>
      <c r="I37" s="433"/>
      <c r="J37" s="433"/>
      <c r="K37" s="433"/>
      <c r="L37" s="433"/>
      <c r="M37" s="433"/>
      <c r="N37" s="433"/>
      <c r="O37" s="433"/>
      <c r="P37" s="1342"/>
      <c r="Q37" s="1343"/>
      <c r="R37" s="1343"/>
      <c r="S37" s="1343"/>
      <c r="T37" s="1343"/>
      <c r="U37" s="1344"/>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row>
    <row r="38" spans="1:52">
      <c r="A38" s="433"/>
      <c r="B38" s="442"/>
      <c r="C38" s="440"/>
      <c r="D38" s="440"/>
      <c r="E38" s="440"/>
      <c r="F38" s="441"/>
      <c r="G38" s="433"/>
      <c r="H38" s="433"/>
      <c r="I38" s="433"/>
      <c r="J38" s="433"/>
      <c r="K38" s="433"/>
      <c r="L38" s="433"/>
      <c r="M38" s="433"/>
      <c r="N38" s="433"/>
      <c r="O38" s="433"/>
      <c r="P38" s="1342"/>
      <c r="Q38" s="1343"/>
      <c r="R38" s="1343"/>
      <c r="S38" s="1343"/>
      <c r="T38" s="1343"/>
      <c r="U38" s="1344"/>
      <c r="V38" s="433"/>
      <c r="W38" s="433"/>
      <c r="X38" s="433"/>
      <c r="Y38" s="433"/>
      <c r="Z38" s="433"/>
      <c r="AA38" s="433"/>
      <c r="AB38" s="433"/>
      <c r="AC38" s="433"/>
      <c r="AD38" s="433"/>
      <c r="AE38" s="433"/>
      <c r="AF38" s="433"/>
      <c r="AG38" s="433"/>
      <c r="AH38" s="433"/>
      <c r="AI38" s="433"/>
      <c r="AJ38" s="433"/>
      <c r="AK38" s="433"/>
      <c r="AL38" s="433"/>
      <c r="AM38" s="433"/>
      <c r="AN38" s="433"/>
      <c r="AO38" s="433"/>
      <c r="AP38" s="433"/>
      <c r="AQ38" s="433"/>
      <c r="AR38" s="433"/>
      <c r="AS38" s="433"/>
      <c r="AT38" s="433"/>
      <c r="AU38" s="433"/>
      <c r="AV38" s="433"/>
      <c r="AW38" s="433"/>
      <c r="AX38" s="433"/>
      <c r="AY38" s="433"/>
      <c r="AZ38" s="433"/>
    </row>
    <row r="39" spans="1:52">
      <c r="A39" s="433"/>
      <c r="B39" s="442"/>
      <c r="C39" s="440"/>
      <c r="D39" s="440"/>
      <c r="E39" s="440"/>
      <c r="F39" s="441"/>
      <c r="G39" s="433"/>
      <c r="H39" s="433"/>
      <c r="I39" s="433"/>
      <c r="J39" s="433"/>
      <c r="K39" s="433"/>
      <c r="L39" s="433"/>
      <c r="M39" s="433"/>
      <c r="N39" s="433"/>
      <c r="O39" s="433"/>
      <c r="P39" s="1342"/>
      <c r="Q39" s="1343"/>
      <c r="R39" s="1343"/>
      <c r="S39" s="1343"/>
      <c r="T39" s="1343"/>
      <c r="U39" s="1344"/>
      <c r="V39" s="433"/>
      <c r="W39" s="433"/>
      <c r="X39" s="433"/>
      <c r="Y39" s="433"/>
      <c r="Z39" s="433"/>
      <c r="AA39" s="433"/>
      <c r="AB39" s="433"/>
      <c r="AC39" s="433"/>
      <c r="AD39" s="433"/>
      <c r="AE39" s="433"/>
      <c r="AF39" s="433"/>
      <c r="AG39" s="433"/>
      <c r="AH39" s="433"/>
      <c r="AI39" s="433"/>
      <c r="AJ39" s="433"/>
      <c r="AK39" s="433"/>
      <c r="AL39" s="433"/>
      <c r="AM39" s="433"/>
      <c r="AN39" s="433"/>
      <c r="AO39" s="433"/>
      <c r="AP39" s="433"/>
      <c r="AQ39" s="433"/>
      <c r="AR39" s="433"/>
      <c r="AS39" s="433"/>
      <c r="AT39" s="433"/>
      <c r="AU39" s="433"/>
      <c r="AV39" s="433"/>
      <c r="AW39" s="433"/>
      <c r="AX39" s="433"/>
      <c r="AY39" s="433"/>
      <c r="AZ39" s="433"/>
    </row>
    <row r="40" spans="1:52">
      <c r="A40" s="433"/>
      <c r="B40" s="442"/>
      <c r="C40" s="440"/>
      <c r="D40" s="440"/>
      <c r="E40" s="440"/>
      <c r="F40" s="441"/>
      <c r="G40" s="433"/>
      <c r="H40" s="433"/>
      <c r="I40" s="433"/>
      <c r="J40" s="433"/>
      <c r="K40" s="433"/>
      <c r="L40" s="433"/>
      <c r="M40" s="433"/>
      <c r="N40" s="433"/>
      <c r="O40" s="433"/>
      <c r="P40" s="1342"/>
      <c r="Q40" s="1343"/>
      <c r="R40" s="1343"/>
      <c r="S40" s="1343"/>
      <c r="T40" s="1343"/>
      <c r="U40" s="1344"/>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row>
    <row r="41" spans="1:52">
      <c r="A41" s="433"/>
      <c r="B41" s="442"/>
      <c r="C41" s="440"/>
      <c r="D41" s="440"/>
      <c r="E41" s="440"/>
      <c r="F41" s="441"/>
      <c r="G41" s="433"/>
      <c r="H41" s="433"/>
      <c r="I41" s="433"/>
      <c r="J41" s="433"/>
      <c r="K41" s="433"/>
      <c r="L41" s="433"/>
      <c r="M41" s="433"/>
      <c r="N41" s="433"/>
      <c r="O41" s="433"/>
      <c r="P41" s="1342"/>
      <c r="Q41" s="1343"/>
      <c r="R41" s="1343"/>
      <c r="S41" s="1343"/>
      <c r="T41" s="1343"/>
      <c r="U41" s="1344"/>
      <c r="V41" s="433"/>
      <c r="W41" s="433"/>
      <c r="X41" s="433"/>
      <c r="Y41" s="433"/>
      <c r="Z41" s="433"/>
      <c r="AA41" s="433"/>
      <c r="AB41" s="433"/>
      <c r="AC41" s="433"/>
      <c r="AD41" s="433"/>
      <c r="AE41" s="433"/>
      <c r="AF41" s="433"/>
      <c r="AG41" s="433"/>
      <c r="AH41" s="433"/>
      <c r="AI41" s="433"/>
      <c r="AJ41" s="433"/>
      <c r="AK41" s="433"/>
      <c r="AL41" s="433"/>
      <c r="AM41" s="433"/>
      <c r="AN41" s="433"/>
      <c r="AO41" s="433"/>
      <c r="AP41" s="433"/>
      <c r="AQ41" s="433"/>
      <c r="AR41" s="433"/>
      <c r="AS41" s="433"/>
      <c r="AT41" s="433"/>
      <c r="AU41" s="433"/>
      <c r="AV41" s="433"/>
      <c r="AW41" s="433"/>
      <c r="AX41" s="433"/>
      <c r="AY41" s="433"/>
      <c r="AZ41" s="433"/>
    </row>
    <row r="42" spans="1:52">
      <c r="A42" s="433"/>
      <c r="B42" s="442"/>
      <c r="C42" s="440"/>
      <c r="D42" s="440"/>
      <c r="E42" s="440"/>
      <c r="F42" s="441"/>
      <c r="G42" s="433"/>
      <c r="H42" s="433"/>
      <c r="I42" s="433"/>
      <c r="J42" s="433"/>
      <c r="K42" s="433"/>
      <c r="L42" s="433"/>
      <c r="M42" s="433"/>
      <c r="N42" s="433"/>
      <c r="O42" s="433"/>
      <c r="P42" s="1342"/>
      <c r="Q42" s="1343"/>
      <c r="R42" s="1343"/>
      <c r="S42" s="1343"/>
      <c r="T42" s="1343"/>
      <c r="U42" s="1344"/>
      <c r="V42" s="433"/>
      <c r="W42" s="433"/>
      <c r="X42" s="433"/>
      <c r="Y42" s="433"/>
      <c r="Z42" s="433"/>
      <c r="AA42" s="433"/>
      <c r="AB42" s="433"/>
      <c r="AC42" s="433"/>
      <c r="AD42" s="433"/>
      <c r="AE42" s="433"/>
      <c r="AF42" s="433"/>
      <c r="AG42" s="433"/>
      <c r="AH42" s="433"/>
      <c r="AI42" s="433"/>
      <c r="AJ42" s="433"/>
      <c r="AK42" s="433"/>
      <c r="AL42" s="433"/>
      <c r="AM42" s="433"/>
      <c r="AN42" s="433"/>
      <c r="AO42" s="433"/>
      <c r="AP42" s="433"/>
      <c r="AQ42" s="433"/>
      <c r="AR42" s="433"/>
      <c r="AS42" s="433"/>
      <c r="AT42" s="433"/>
      <c r="AU42" s="433"/>
      <c r="AV42" s="433"/>
      <c r="AW42" s="433"/>
      <c r="AX42" s="433"/>
      <c r="AY42" s="433"/>
      <c r="AZ42" s="433"/>
    </row>
    <row r="43" spans="1:52">
      <c r="A43" s="433"/>
      <c r="B43" s="442"/>
      <c r="C43" s="440"/>
      <c r="D43" s="440"/>
      <c r="E43" s="440"/>
      <c r="F43" s="441"/>
      <c r="G43" s="433"/>
      <c r="H43" s="433"/>
      <c r="I43" s="433"/>
      <c r="J43" s="433"/>
      <c r="K43" s="433"/>
      <c r="L43" s="433"/>
      <c r="M43" s="433"/>
      <c r="N43" s="433"/>
      <c r="O43" s="433"/>
      <c r="P43" s="1342"/>
      <c r="Q43" s="1343"/>
      <c r="R43" s="1343"/>
      <c r="S43" s="1343"/>
      <c r="T43" s="1343"/>
      <c r="U43" s="1344"/>
      <c r="V43" s="433"/>
      <c r="W43" s="433"/>
      <c r="X43" s="433"/>
      <c r="Y43" s="433"/>
      <c r="Z43" s="433"/>
      <c r="AA43" s="433"/>
      <c r="AB43" s="433"/>
      <c r="AC43" s="433"/>
      <c r="AD43" s="433"/>
      <c r="AE43" s="433"/>
      <c r="AF43" s="433"/>
      <c r="AG43" s="433"/>
      <c r="AH43" s="433"/>
      <c r="AI43" s="433"/>
      <c r="AJ43" s="433"/>
      <c r="AK43" s="433"/>
      <c r="AL43" s="433"/>
      <c r="AM43" s="433"/>
      <c r="AN43" s="433"/>
      <c r="AO43" s="433"/>
      <c r="AP43" s="433"/>
      <c r="AQ43" s="433"/>
      <c r="AR43" s="433"/>
      <c r="AS43" s="433"/>
      <c r="AT43" s="433"/>
      <c r="AU43" s="433"/>
      <c r="AV43" s="433"/>
      <c r="AW43" s="433"/>
      <c r="AX43" s="433"/>
      <c r="AY43" s="433"/>
      <c r="AZ43" s="433"/>
    </row>
    <row r="44" spans="1:52">
      <c r="A44" s="433"/>
      <c r="B44" s="442"/>
      <c r="C44" s="440"/>
      <c r="D44" s="440"/>
      <c r="E44" s="440"/>
      <c r="F44" s="441"/>
      <c r="G44" s="433"/>
      <c r="H44" s="433"/>
      <c r="I44" s="433"/>
      <c r="J44" s="433"/>
      <c r="K44" s="433"/>
      <c r="L44" s="433"/>
      <c r="M44" s="433"/>
      <c r="N44" s="433"/>
      <c r="O44" s="433"/>
      <c r="P44" s="1342"/>
      <c r="Q44" s="1343"/>
      <c r="R44" s="1343"/>
      <c r="S44" s="1343"/>
      <c r="T44" s="1343"/>
      <c r="U44" s="1344"/>
      <c r="V44" s="433"/>
      <c r="W44" s="433"/>
      <c r="X44" s="433"/>
      <c r="Y44" s="433"/>
      <c r="Z44" s="433"/>
      <c r="AA44" s="433"/>
      <c r="AB44" s="433"/>
      <c r="AC44" s="433"/>
      <c r="AD44" s="433"/>
      <c r="AE44" s="433"/>
      <c r="AF44" s="433"/>
      <c r="AG44" s="433"/>
      <c r="AH44" s="433"/>
      <c r="AI44" s="433"/>
      <c r="AJ44" s="433"/>
      <c r="AK44" s="433"/>
      <c r="AL44" s="433"/>
      <c r="AM44" s="433"/>
      <c r="AN44" s="433"/>
      <c r="AO44" s="433"/>
      <c r="AP44" s="433"/>
      <c r="AQ44" s="433"/>
      <c r="AR44" s="433"/>
      <c r="AS44" s="433"/>
      <c r="AT44" s="433"/>
      <c r="AU44" s="433"/>
      <c r="AV44" s="433"/>
      <c r="AW44" s="433"/>
      <c r="AX44" s="433"/>
      <c r="AY44" s="433"/>
      <c r="AZ44" s="433"/>
    </row>
    <row r="45" spans="1:52">
      <c r="A45" s="433"/>
      <c r="B45" s="445"/>
      <c r="C45" s="446"/>
      <c r="D45" s="446"/>
      <c r="E45" s="446"/>
      <c r="F45" s="447"/>
      <c r="G45" s="433"/>
      <c r="H45" s="433"/>
      <c r="I45" s="433"/>
      <c r="J45" s="433"/>
      <c r="K45" s="433"/>
      <c r="L45" s="433"/>
      <c r="M45" s="433"/>
      <c r="N45" s="433"/>
      <c r="O45" s="433"/>
      <c r="P45" s="1342"/>
      <c r="Q45" s="1343"/>
      <c r="R45" s="1343"/>
      <c r="S45" s="1343"/>
      <c r="T45" s="1343"/>
      <c r="U45" s="1344"/>
      <c r="V45" s="433"/>
      <c r="W45" s="433"/>
      <c r="X45" s="433"/>
      <c r="Y45" s="433"/>
      <c r="Z45" s="433"/>
      <c r="AA45" s="433"/>
      <c r="AB45" s="433"/>
      <c r="AC45" s="433"/>
      <c r="AD45" s="433"/>
      <c r="AE45" s="433"/>
      <c r="AF45" s="433"/>
      <c r="AG45" s="433"/>
      <c r="AH45" s="433"/>
      <c r="AI45" s="433"/>
      <c r="AJ45" s="433"/>
      <c r="AK45" s="433"/>
      <c r="AL45" s="433"/>
      <c r="AM45" s="433"/>
      <c r="AN45" s="433"/>
      <c r="AO45" s="433"/>
      <c r="AP45" s="433"/>
      <c r="AQ45" s="433"/>
      <c r="AR45" s="433"/>
      <c r="AS45" s="433"/>
      <c r="AT45" s="433"/>
      <c r="AU45" s="433"/>
      <c r="AV45" s="433"/>
      <c r="AW45" s="433"/>
      <c r="AX45" s="433"/>
      <c r="AY45" s="433"/>
      <c r="AZ45" s="433"/>
    </row>
    <row r="46" spans="1:52">
      <c r="A46" s="433"/>
      <c r="B46" s="433"/>
      <c r="C46" s="433"/>
      <c r="D46" s="433"/>
      <c r="E46" s="433"/>
      <c r="F46" s="433"/>
      <c r="G46" s="433"/>
      <c r="H46" s="433"/>
      <c r="I46" s="433"/>
      <c r="J46" s="433"/>
      <c r="K46" s="433"/>
      <c r="L46" s="433"/>
      <c r="M46" s="433"/>
      <c r="N46" s="433"/>
      <c r="O46" s="433"/>
      <c r="P46" s="1342"/>
      <c r="Q46" s="1343"/>
      <c r="R46" s="1343"/>
      <c r="S46" s="1343"/>
      <c r="T46" s="1343"/>
      <c r="U46" s="1344"/>
      <c r="V46" s="433"/>
      <c r="W46" s="433"/>
      <c r="X46" s="433"/>
      <c r="Y46" s="433"/>
      <c r="Z46" s="433"/>
      <c r="AA46" s="433"/>
      <c r="AB46" s="433"/>
      <c r="AC46" s="433"/>
      <c r="AD46" s="433"/>
      <c r="AE46" s="433"/>
      <c r="AF46" s="433"/>
      <c r="AG46" s="433"/>
      <c r="AH46" s="433"/>
      <c r="AI46" s="433"/>
      <c r="AJ46" s="433"/>
      <c r="AK46" s="433"/>
      <c r="AL46" s="433"/>
      <c r="AM46" s="433"/>
      <c r="AN46" s="433"/>
      <c r="AO46" s="433"/>
      <c r="AP46" s="433"/>
      <c r="AQ46" s="433"/>
      <c r="AR46" s="433"/>
      <c r="AS46" s="433"/>
      <c r="AT46" s="433"/>
      <c r="AU46" s="433"/>
      <c r="AV46" s="433"/>
      <c r="AW46" s="433"/>
      <c r="AX46" s="433"/>
      <c r="AY46" s="433"/>
      <c r="AZ46" s="433"/>
    </row>
    <row r="47" spans="1:52">
      <c r="A47" s="433"/>
      <c r="B47" s="433"/>
      <c r="C47" s="433"/>
      <c r="D47" s="433"/>
      <c r="E47" s="433"/>
      <c r="F47" s="433"/>
      <c r="G47" s="433"/>
      <c r="H47" s="433"/>
      <c r="I47" s="433"/>
      <c r="J47" s="433"/>
      <c r="K47" s="433"/>
      <c r="L47" s="433"/>
      <c r="M47" s="433"/>
      <c r="N47" s="433"/>
      <c r="O47" s="433"/>
      <c r="P47" s="1342"/>
      <c r="Q47" s="1343"/>
      <c r="R47" s="1343"/>
      <c r="S47" s="1343"/>
      <c r="T47" s="1343"/>
      <c r="U47" s="1344"/>
      <c r="V47" s="433"/>
      <c r="W47" s="433"/>
      <c r="X47" s="433"/>
      <c r="Y47" s="433"/>
      <c r="Z47" s="433"/>
      <c r="AA47" s="433"/>
      <c r="AB47" s="433"/>
      <c r="AC47" s="433"/>
      <c r="AD47" s="433"/>
      <c r="AE47" s="433"/>
      <c r="AF47" s="433"/>
      <c r="AG47" s="433"/>
      <c r="AH47" s="433"/>
      <c r="AI47" s="433"/>
      <c r="AJ47" s="433"/>
      <c r="AK47" s="433"/>
      <c r="AL47" s="433"/>
      <c r="AM47" s="433"/>
      <c r="AN47" s="433"/>
      <c r="AO47" s="433"/>
      <c r="AP47" s="433"/>
      <c r="AQ47" s="433"/>
      <c r="AR47" s="433"/>
      <c r="AS47" s="433"/>
      <c r="AT47" s="433"/>
      <c r="AU47" s="433"/>
      <c r="AV47" s="433"/>
      <c r="AW47" s="433"/>
      <c r="AX47" s="433"/>
      <c r="AY47" s="433"/>
      <c r="AZ47" s="433"/>
    </row>
    <row r="48" spans="1:52">
      <c r="A48" s="433"/>
      <c r="B48" s="433"/>
      <c r="C48" s="433"/>
      <c r="D48" s="433"/>
      <c r="E48" s="433"/>
      <c r="F48" s="433"/>
      <c r="G48" s="433"/>
      <c r="H48" s="433"/>
      <c r="I48" s="433"/>
      <c r="J48" s="433"/>
      <c r="K48" s="433"/>
      <c r="L48" s="433"/>
      <c r="M48" s="433"/>
      <c r="N48" s="433"/>
      <c r="O48" s="433"/>
      <c r="P48" s="1342"/>
      <c r="Q48" s="1343"/>
      <c r="R48" s="1343"/>
      <c r="S48" s="1343"/>
      <c r="T48" s="1343"/>
      <c r="U48" s="1344"/>
      <c r="V48" s="433"/>
      <c r="W48" s="433"/>
      <c r="X48" s="433"/>
      <c r="Y48" s="433"/>
      <c r="Z48" s="433"/>
      <c r="AA48" s="433"/>
      <c r="AB48" s="433"/>
      <c r="AC48" s="433"/>
      <c r="AD48" s="433"/>
      <c r="AE48" s="433"/>
      <c r="AF48" s="433"/>
      <c r="AG48" s="433"/>
      <c r="AH48" s="433"/>
      <c r="AI48" s="433"/>
      <c r="AJ48" s="433"/>
      <c r="AK48" s="433"/>
      <c r="AL48" s="433"/>
      <c r="AM48" s="433"/>
      <c r="AN48" s="433"/>
      <c r="AO48" s="433"/>
      <c r="AP48" s="433"/>
      <c r="AQ48" s="433"/>
      <c r="AR48" s="433"/>
      <c r="AS48" s="433"/>
      <c r="AT48" s="433"/>
      <c r="AU48" s="433"/>
      <c r="AV48" s="433"/>
      <c r="AW48" s="433"/>
      <c r="AX48" s="433"/>
      <c r="AY48" s="433"/>
      <c r="AZ48" s="433"/>
    </row>
    <row r="49" spans="1:52">
      <c r="A49" s="433"/>
      <c r="B49" s="433"/>
      <c r="C49" s="433"/>
      <c r="D49" s="433"/>
      <c r="E49" s="433"/>
      <c r="F49" s="433"/>
      <c r="G49" s="433"/>
      <c r="H49" s="433"/>
      <c r="I49" s="433"/>
      <c r="J49" s="433"/>
      <c r="K49" s="433"/>
      <c r="L49" s="433"/>
      <c r="M49" s="433"/>
      <c r="N49" s="433"/>
      <c r="O49" s="433"/>
      <c r="P49" s="1342"/>
      <c r="Q49" s="1343"/>
      <c r="R49" s="1343"/>
      <c r="S49" s="1343"/>
      <c r="T49" s="1343"/>
      <c r="U49" s="1344"/>
      <c r="V49" s="433"/>
      <c r="W49" s="433"/>
      <c r="X49" s="433"/>
      <c r="Y49" s="433"/>
      <c r="Z49" s="433"/>
      <c r="AA49" s="433"/>
      <c r="AB49" s="433"/>
      <c r="AC49" s="433"/>
      <c r="AD49" s="433"/>
      <c r="AE49" s="433"/>
      <c r="AF49" s="433"/>
      <c r="AG49" s="433"/>
      <c r="AH49" s="433"/>
      <c r="AI49" s="433"/>
      <c r="AJ49" s="433"/>
      <c r="AK49" s="433"/>
      <c r="AL49" s="433"/>
      <c r="AM49" s="433"/>
      <c r="AN49" s="433"/>
      <c r="AO49" s="433"/>
      <c r="AP49" s="433"/>
      <c r="AQ49" s="433"/>
      <c r="AR49" s="433"/>
      <c r="AS49" s="433"/>
      <c r="AT49" s="433"/>
      <c r="AU49" s="433"/>
      <c r="AV49" s="433"/>
      <c r="AW49" s="433"/>
      <c r="AX49" s="433"/>
      <c r="AY49" s="433"/>
      <c r="AZ49" s="433"/>
    </row>
    <row r="50" spans="1:52">
      <c r="A50" s="433"/>
      <c r="B50" s="433"/>
      <c r="C50" s="433"/>
      <c r="D50" s="433"/>
      <c r="E50" s="433"/>
      <c r="F50" s="433"/>
      <c r="G50" s="433"/>
      <c r="H50" s="433"/>
      <c r="I50" s="433"/>
      <c r="J50" s="433"/>
      <c r="K50" s="433"/>
      <c r="L50" s="433"/>
      <c r="M50" s="433"/>
      <c r="N50" s="433"/>
      <c r="O50" s="433"/>
      <c r="P50" s="1342"/>
      <c r="Q50" s="1343"/>
      <c r="R50" s="1343"/>
      <c r="S50" s="1343"/>
      <c r="T50" s="1343"/>
      <c r="U50" s="1344"/>
      <c r="V50" s="433"/>
      <c r="W50" s="433"/>
      <c r="X50" s="433"/>
      <c r="Y50" s="433"/>
      <c r="Z50" s="433"/>
      <c r="AA50" s="433"/>
      <c r="AB50" s="433"/>
      <c r="AC50" s="433"/>
      <c r="AD50" s="433"/>
      <c r="AE50" s="433"/>
      <c r="AF50" s="433"/>
      <c r="AG50" s="433"/>
      <c r="AH50" s="433"/>
      <c r="AI50" s="433"/>
      <c r="AJ50" s="433"/>
      <c r="AK50" s="433"/>
      <c r="AL50" s="433"/>
      <c r="AM50" s="433"/>
      <c r="AN50" s="433"/>
      <c r="AO50" s="433"/>
      <c r="AP50" s="433"/>
      <c r="AQ50" s="433"/>
      <c r="AR50" s="433"/>
      <c r="AS50" s="433"/>
      <c r="AT50" s="433"/>
      <c r="AU50" s="433"/>
      <c r="AV50" s="433"/>
      <c r="AW50" s="433"/>
      <c r="AX50" s="433"/>
      <c r="AY50" s="433"/>
      <c r="AZ50" s="433"/>
    </row>
    <row r="51" spans="1:52">
      <c r="A51" s="433"/>
      <c r="B51" s="433"/>
      <c r="C51" s="433"/>
      <c r="D51" s="433"/>
      <c r="E51" s="433"/>
      <c r="F51" s="433"/>
      <c r="G51" s="433"/>
      <c r="H51" s="433"/>
      <c r="I51" s="433"/>
      <c r="J51" s="433"/>
      <c r="K51" s="433"/>
      <c r="L51" s="433"/>
      <c r="M51" s="433"/>
      <c r="N51" s="433"/>
      <c r="O51" s="433"/>
      <c r="P51" s="1342"/>
      <c r="Q51" s="1343"/>
      <c r="R51" s="1343"/>
      <c r="S51" s="1343"/>
      <c r="T51" s="1343"/>
      <c r="U51" s="1344"/>
      <c r="V51" s="433"/>
      <c r="W51" s="433"/>
      <c r="X51" s="433"/>
      <c r="Y51" s="433"/>
      <c r="Z51" s="433"/>
      <c r="AA51" s="433"/>
      <c r="AB51" s="433"/>
      <c r="AC51" s="433"/>
      <c r="AD51" s="433"/>
      <c r="AE51" s="433"/>
      <c r="AF51" s="433"/>
      <c r="AG51" s="433"/>
      <c r="AH51" s="433"/>
      <c r="AI51" s="433"/>
      <c r="AJ51" s="433"/>
      <c r="AK51" s="433"/>
      <c r="AL51" s="433"/>
      <c r="AM51" s="433"/>
      <c r="AN51" s="433"/>
      <c r="AO51" s="433"/>
      <c r="AP51" s="433"/>
      <c r="AQ51" s="433"/>
      <c r="AR51" s="433"/>
      <c r="AS51" s="433"/>
      <c r="AT51" s="433"/>
      <c r="AU51" s="433"/>
      <c r="AV51" s="433"/>
      <c r="AW51" s="433"/>
      <c r="AX51" s="433"/>
      <c r="AY51" s="433"/>
      <c r="AZ51" s="433"/>
    </row>
    <row r="52" spans="1:52">
      <c r="A52" s="433"/>
      <c r="B52" s="433"/>
      <c r="C52" s="433"/>
      <c r="D52" s="433"/>
      <c r="E52" s="433"/>
      <c r="F52" s="433"/>
      <c r="G52" s="433"/>
      <c r="H52" s="433"/>
      <c r="I52" s="433"/>
      <c r="J52" s="433"/>
      <c r="K52" s="433"/>
      <c r="L52" s="433"/>
      <c r="M52" s="433"/>
      <c r="N52" s="433"/>
      <c r="O52" s="433"/>
      <c r="P52" s="1342"/>
      <c r="Q52" s="1343"/>
      <c r="R52" s="1343"/>
      <c r="S52" s="1343"/>
      <c r="T52" s="1343"/>
      <c r="U52" s="1344"/>
      <c r="V52" s="433"/>
      <c r="W52" s="433"/>
      <c r="X52" s="433"/>
      <c r="Y52" s="433"/>
      <c r="Z52" s="433"/>
      <c r="AA52" s="433"/>
      <c r="AB52" s="433"/>
      <c r="AC52" s="433"/>
      <c r="AD52" s="433"/>
      <c r="AE52" s="433"/>
      <c r="AF52" s="433"/>
      <c r="AG52" s="433"/>
      <c r="AH52" s="433"/>
      <c r="AI52" s="433"/>
      <c r="AJ52" s="433"/>
      <c r="AK52" s="433"/>
      <c r="AL52" s="433"/>
      <c r="AM52" s="433"/>
      <c r="AN52" s="433"/>
      <c r="AO52" s="433"/>
      <c r="AP52" s="433"/>
      <c r="AQ52" s="433"/>
      <c r="AR52" s="433"/>
      <c r="AS52" s="433"/>
      <c r="AT52" s="433"/>
      <c r="AU52" s="433"/>
      <c r="AV52" s="433"/>
      <c r="AW52" s="433"/>
      <c r="AX52" s="433"/>
      <c r="AY52" s="433"/>
      <c r="AZ52" s="433"/>
    </row>
    <row r="53" spans="1:52">
      <c r="A53" s="433"/>
      <c r="B53" s="433"/>
      <c r="C53" s="433"/>
      <c r="D53" s="433"/>
      <c r="E53" s="433"/>
      <c r="F53" s="433"/>
      <c r="G53" s="433"/>
      <c r="H53" s="433"/>
      <c r="I53" s="433"/>
      <c r="J53" s="433"/>
      <c r="K53" s="433"/>
      <c r="L53" s="433"/>
      <c r="M53" s="433"/>
      <c r="N53" s="433"/>
      <c r="O53" s="433"/>
      <c r="P53" s="1342"/>
      <c r="Q53" s="1343"/>
      <c r="R53" s="1343"/>
      <c r="S53" s="1343"/>
      <c r="T53" s="1343"/>
      <c r="U53" s="1344"/>
      <c r="V53" s="433"/>
      <c r="W53" s="433"/>
      <c r="X53" s="433"/>
      <c r="Y53" s="433"/>
      <c r="Z53" s="433"/>
      <c r="AA53" s="433"/>
      <c r="AB53" s="433"/>
      <c r="AC53" s="433"/>
      <c r="AD53" s="433"/>
      <c r="AE53" s="433"/>
      <c r="AF53" s="433"/>
      <c r="AG53" s="433"/>
      <c r="AH53" s="433"/>
      <c r="AI53" s="433"/>
      <c r="AJ53" s="433"/>
      <c r="AK53" s="433"/>
      <c r="AL53" s="433"/>
      <c r="AM53" s="433"/>
      <c r="AN53" s="433"/>
      <c r="AO53" s="433"/>
      <c r="AP53" s="433"/>
      <c r="AQ53" s="433"/>
      <c r="AR53" s="433"/>
      <c r="AS53" s="433"/>
      <c r="AT53" s="433"/>
      <c r="AU53" s="433"/>
      <c r="AV53" s="433"/>
      <c r="AW53" s="433"/>
      <c r="AX53" s="433"/>
      <c r="AY53" s="433"/>
      <c r="AZ53" s="433"/>
    </row>
    <row r="54" spans="1:52">
      <c r="A54" s="433"/>
      <c r="B54" s="433"/>
      <c r="C54" s="433"/>
      <c r="D54" s="433"/>
      <c r="E54" s="433"/>
      <c r="F54" s="433"/>
      <c r="G54" s="433"/>
      <c r="H54" s="433"/>
      <c r="I54" s="433"/>
      <c r="J54" s="433"/>
      <c r="K54" s="433"/>
      <c r="L54" s="433"/>
      <c r="M54" s="433"/>
      <c r="N54" s="433"/>
      <c r="O54" s="433"/>
      <c r="P54" s="1342"/>
      <c r="Q54" s="1343"/>
      <c r="R54" s="1343"/>
      <c r="S54" s="1343"/>
      <c r="T54" s="1343"/>
      <c r="U54" s="1344"/>
      <c r="V54" s="433"/>
      <c r="W54" s="433"/>
      <c r="X54" s="433"/>
      <c r="Y54" s="433"/>
      <c r="Z54" s="433"/>
      <c r="AA54" s="433"/>
      <c r="AB54" s="433"/>
      <c r="AC54" s="433"/>
      <c r="AD54" s="433"/>
      <c r="AE54" s="433"/>
      <c r="AF54" s="433"/>
      <c r="AG54" s="433"/>
      <c r="AH54" s="433"/>
      <c r="AI54" s="433"/>
      <c r="AJ54" s="433"/>
      <c r="AK54" s="433"/>
      <c r="AL54" s="433"/>
      <c r="AM54" s="433"/>
      <c r="AN54" s="433"/>
      <c r="AO54" s="433"/>
      <c r="AP54" s="433"/>
      <c r="AQ54" s="433"/>
      <c r="AR54" s="433"/>
      <c r="AS54" s="433"/>
      <c r="AT54" s="433"/>
      <c r="AU54" s="433"/>
      <c r="AV54" s="433"/>
      <c r="AW54" s="433"/>
      <c r="AX54" s="433"/>
      <c r="AY54" s="433"/>
      <c r="AZ54" s="433"/>
    </row>
    <row r="55" spans="1:52">
      <c r="A55" s="433"/>
      <c r="B55" s="433"/>
      <c r="C55" s="433"/>
      <c r="D55" s="433"/>
      <c r="E55" s="433"/>
      <c r="F55" s="433"/>
      <c r="G55" s="433"/>
      <c r="H55" s="433"/>
      <c r="I55" s="433"/>
      <c r="J55" s="433"/>
      <c r="K55" s="433"/>
      <c r="L55" s="433"/>
      <c r="M55" s="433"/>
      <c r="N55" s="433"/>
      <c r="O55" s="433"/>
      <c r="P55" s="1342"/>
      <c r="Q55" s="1343"/>
      <c r="R55" s="1343"/>
      <c r="S55" s="1343"/>
      <c r="T55" s="1343"/>
      <c r="U55" s="1344"/>
      <c r="V55" s="433"/>
      <c r="W55" s="433"/>
      <c r="X55" s="433"/>
      <c r="Y55" s="433"/>
      <c r="Z55" s="433"/>
      <c r="AA55" s="433"/>
      <c r="AB55" s="433"/>
      <c r="AC55" s="433"/>
      <c r="AD55" s="433"/>
      <c r="AE55" s="433"/>
      <c r="AF55" s="433"/>
      <c r="AG55" s="433"/>
      <c r="AH55" s="433"/>
      <c r="AI55" s="433"/>
      <c r="AJ55" s="433"/>
      <c r="AK55" s="433"/>
      <c r="AL55" s="433"/>
      <c r="AM55" s="433"/>
      <c r="AN55" s="433"/>
      <c r="AO55" s="433"/>
      <c r="AP55" s="433"/>
      <c r="AQ55" s="433"/>
      <c r="AR55" s="433"/>
      <c r="AS55" s="433"/>
      <c r="AT55" s="433"/>
      <c r="AU55" s="433"/>
      <c r="AV55" s="433"/>
      <c r="AW55" s="433"/>
      <c r="AX55" s="433"/>
      <c r="AY55" s="433"/>
      <c r="AZ55" s="433"/>
    </row>
    <row r="56" spans="1:52">
      <c r="A56" s="433"/>
      <c r="B56" s="433"/>
      <c r="C56" s="433"/>
      <c r="D56" s="433"/>
      <c r="E56" s="433"/>
      <c r="F56" s="433"/>
      <c r="G56" s="433"/>
      <c r="H56" s="433"/>
      <c r="I56" s="433"/>
      <c r="J56" s="433"/>
      <c r="K56" s="433"/>
      <c r="L56" s="433"/>
      <c r="M56" s="433"/>
      <c r="N56" s="433"/>
      <c r="O56" s="433"/>
      <c r="P56" s="1342"/>
      <c r="Q56" s="1343"/>
      <c r="R56" s="1343"/>
      <c r="S56" s="1343"/>
      <c r="T56" s="1343"/>
      <c r="U56" s="1344"/>
      <c r="V56" s="433"/>
      <c r="W56" s="433"/>
      <c r="X56" s="433"/>
      <c r="Y56" s="433"/>
      <c r="Z56" s="433"/>
      <c r="AA56" s="433"/>
      <c r="AB56" s="433"/>
      <c r="AC56" s="433"/>
      <c r="AD56" s="433"/>
      <c r="AE56" s="433"/>
      <c r="AF56" s="433"/>
      <c r="AG56" s="433"/>
      <c r="AH56" s="433"/>
      <c r="AI56" s="433"/>
      <c r="AJ56" s="433"/>
      <c r="AK56" s="433"/>
      <c r="AL56" s="433"/>
      <c r="AM56" s="433"/>
      <c r="AN56" s="433"/>
      <c r="AO56" s="433"/>
      <c r="AP56" s="433"/>
      <c r="AQ56" s="433"/>
      <c r="AR56" s="433"/>
      <c r="AS56" s="433"/>
      <c r="AT56" s="433"/>
      <c r="AU56" s="433"/>
      <c r="AV56" s="433"/>
      <c r="AW56" s="433"/>
      <c r="AX56" s="433"/>
      <c r="AY56" s="433"/>
      <c r="AZ56" s="433"/>
    </row>
    <row r="57" spans="1:52">
      <c r="A57" s="433"/>
      <c r="B57" s="433"/>
      <c r="C57" s="433"/>
      <c r="D57" s="433"/>
      <c r="E57" s="433"/>
      <c r="F57" s="433"/>
      <c r="G57" s="433"/>
      <c r="H57" s="433"/>
      <c r="I57" s="433"/>
      <c r="J57" s="433"/>
      <c r="K57" s="433"/>
      <c r="L57" s="433"/>
      <c r="M57" s="433"/>
      <c r="N57" s="433"/>
      <c r="O57" s="433"/>
      <c r="P57" s="1342"/>
      <c r="Q57" s="1343"/>
      <c r="R57" s="1343"/>
      <c r="S57" s="1343"/>
      <c r="T57" s="1343"/>
      <c r="U57" s="1344"/>
      <c r="V57" s="433"/>
      <c r="W57" s="433"/>
      <c r="X57" s="433"/>
      <c r="Y57" s="433"/>
      <c r="Z57" s="433"/>
      <c r="AA57" s="433"/>
      <c r="AB57" s="433"/>
      <c r="AC57" s="433"/>
      <c r="AD57" s="433"/>
      <c r="AE57" s="433"/>
      <c r="AF57" s="433"/>
      <c r="AG57" s="433"/>
      <c r="AH57" s="433"/>
      <c r="AI57" s="433"/>
      <c r="AJ57" s="433"/>
      <c r="AK57" s="433"/>
      <c r="AL57" s="433"/>
      <c r="AM57" s="433"/>
      <c r="AN57" s="433"/>
      <c r="AO57" s="433"/>
      <c r="AP57" s="433"/>
      <c r="AQ57" s="433"/>
      <c r="AR57" s="433"/>
      <c r="AS57" s="433"/>
      <c r="AT57" s="433"/>
      <c r="AU57" s="433"/>
      <c r="AV57" s="433"/>
      <c r="AW57" s="433"/>
      <c r="AX57" s="433"/>
      <c r="AY57" s="433"/>
      <c r="AZ57" s="433"/>
    </row>
    <row r="58" spans="1:52">
      <c r="A58" s="433"/>
      <c r="B58" s="433"/>
      <c r="C58" s="433"/>
      <c r="D58" s="433"/>
      <c r="E58" s="433"/>
      <c r="F58" s="433"/>
      <c r="G58" s="433"/>
      <c r="H58" s="433"/>
      <c r="I58" s="433"/>
      <c r="J58" s="433"/>
      <c r="K58" s="433"/>
      <c r="L58" s="433"/>
      <c r="M58" s="433"/>
      <c r="N58" s="433"/>
      <c r="O58" s="433"/>
      <c r="P58" s="1342"/>
      <c r="Q58" s="1343"/>
      <c r="R58" s="1343"/>
      <c r="S58" s="1343"/>
      <c r="T58" s="1343"/>
      <c r="U58" s="1344"/>
      <c r="V58" s="433"/>
      <c r="W58" s="433"/>
      <c r="X58" s="433"/>
      <c r="Y58" s="433"/>
      <c r="Z58" s="433"/>
      <c r="AA58" s="433"/>
      <c r="AB58" s="433"/>
      <c r="AC58" s="433"/>
      <c r="AD58" s="433"/>
      <c r="AE58" s="433"/>
      <c r="AF58" s="433"/>
      <c r="AG58" s="433"/>
      <c r="AH58" s="433"/>
      <c r="AI58" s="433"/>
      <c r="AJ58" s="433"/>
      <c r="AK58" s="433"/>
      <c r="AL58" s="433"/>
      <c r="AM58" s="433"/>
      <c r="AN58" s="433"/>
      <c r="AO58" s="433"/>
      <c r="AP58" s="433"/>
      <c r="AQ58" s="433"/>
      <c r="AR58" s="433"/>
      <c r="AS58" s="433"/>
      <c r="AT58" s="433"/>
      <c r="AU58" s="433"/>
      <c r="AV58" s="433"/>
      <c r="AW58" s="433"/>
      <c r="AX58" s="433"/>
      <c r="AY58" s="433"/>
      <c r="AZ58" s="433"/>
    </row>
    <row r="59" spans="1:52">
      <c r="A59" s="433"/>
      <c r="B59" s="433"/>
      <c r="C59" s="433"/>
      <c r="D59" s="433"/>
      <c r="E59" s="433"/>
      <c r="F59" s="433"/>
      <c r="G59" s="433"/>
      <c r="H59" s="433"/>
      <c r="I59" s="433"/>
      <c r="J59" s="433"/>
      <c r="K59" s="433"/>
      <c r="L59" s="433"/>
      <c r="M59" s="433"/>
      <c r="N59" s="433"/>
      <c r="O59" s="433"/>
      <c r="P59" s="1342"/>
      <c r="Q59" s="1343"/>
      <c r="R59" s="1343"/>
      <c r="S59" s="1343"/>
      <c r="T59" s="1343"/>
      <c r="U59" s="1344"/>
      <c r="V59" s="433"/>
      <c r="W59" s="433"/>
      <c r="X59" s="433"/>
      <c r="Y59" s="433"/>
      <c r="Z59" s="433"/>
      <c r="AA59" s="433"/>
      <c r="AB59" s="433"/>
      <c r="AC59" s="433"/>
      <c r="AD59" s="433"/>
      <c r="AE59" s="433"/>
      <c r="AF59" s="433"/>
      <c r="AG59" s="433"/>
      <c r="AH59" s="433"/>
      <c r="AI59" s="433"/>
      <c r="AJ59" s="433"/>
      <c r="AK59" s="433"/>
      <c r="AL59" s="433"/>
      <c r="AM59" s="433"/>
      <c r="AN59" s="433"/>
      <c r="AO59" s="433"/>
      <c r="AP59" s="433"/>
      <c r="AQ59" s="433"/>
      <c r="AR59" s="433"/>
      <c r="AS59" s="433"/>
      <c r="AT59" s="433"/>
      <c r="AU59" s="433"/>
      <c r="AV59" s="433"/>
      <c r="AW59" s="433"/>
      <c r="AX59" s="433"/>
      <c r="AY59" s="433"/>
      <c r="AZ59" s="433"/>
    </row>
    <row r="60" spans="1:52">
      <c r="A60" s="433"/>
      <c r="B60" s="433"/>
      <c r="C60" s="433"/>
      <c r="D60" s="433"/>
      <c r="E60" s="433"/>
      <c r="F60" s="433"/>
      <c r="G60" s="433"/>
      <c r="H60" s="433"/>
      <c r="I60" s="433"/>
      <c r="J60" s="433"/>
      <c r="K60" s="433"/>
      <c r="L60" s="433"/>
      <c r="M60" s="433"/>
      <c r="N60" s="433"/>
      <c r="O60" s="433"/>
      <c r="P60" s="1342"/>
      <c r="Q60" s="1343"/>
      <c r="R60" s="1343"/>
      <c r="S60" s="1343"/>
      <c r="T60" s="1343"/>
      <c r="U60" s="1344"/>
      <c r="V60" s="433"/>
      <c r="W60" s="433"/>
      <c r="X60" s="433"/>
      <c r="Y60" s="433"/>
      <c r="Z60" s="433"/>
      <c r="AA60" s="433"/>
      <c r="AB60" s="433"/>
      <c r="AC60" s="433"/>
      <c r="AD60" s="433"/>
      <c r="AE60" s="433"/>
      <c r="AF60" s="433"/>
      <c r="AG60" s="433"/>
      <c r="AH60" s="433"/>
      <c r="AI60" s="433"/>
      <c r="AJ60" s="433"/>
      <c r="AK60" s="433"/>
      <c r="AL60" s="433"/>
      <c r="AM60" s="433"/>
      <c r="AN60" s="433"/>
      <c r="AO60" s="433"/>
      <c r="AP60" s="433"/>
      <c r="AQ60" s="433"/>
      <c r="AR60" s="433"/>
      <c r="AS60" s="433"/>
      <c r="AT60" s="433"/>
      <c r="AU60" s="433"/>
      <c r="AV60" s="433"/>
      <c r="AW60" s="433"/>
      <c r="AX60" s="433"/>
      <c r="AY60" s="433"/>
      <c r="AZ60" s="433"/>
    </row>
    <row r="61" spans="1:52">
      <c r="A61" s="433"/>
      <c r="B61" s="433"/>
      <c r="C61" s="433"/>
      <c r="D61" s="433"/>
      <c r="E61" s="433"/>
      <c r="F61" s="433"/>
      <c r="G61" s="433"/>
      <c r="H61" s="433"/>
      <c r="I61" s="433"/>
      <c r="J61" s="433"/>
      <c r="K61" s="433"/>
      <c r="L61" s="433"/>
      <c r="M61" s="433"/>
      <c r="N61" s="433"/>
      <c r="O61" s="433"/>
      <c r="P61" s="1342"/>
      <c r="Q61" s="1343"/>
      <c r="R61" s="1343"/>
      <c r="S61" s="1343"/>
      <c r="T61" s="1343"/>
      <c r="U61" s="1344"/>
      <c r="V61" s="433"/>
      <c r="W61" s="433"/>
      <c r="X61" s="433"/>
      <c r="Y61" s="433"/>
      <c r="Z61" s="433"/>
      <c r="AA61" s="433"/>
      <c r="AB61" s="433"/>
      <c r="AC61" s="433"/>
      <c r="AD61" s="433"/>
      <c r="AE61" s="433"/>
      <c r="AF61" s="433"/>
      <c r="AG61" s="433"/>
      <c r="AH61" s="433"/>
      <c r="AI61" s="433"/>
      <c r="AJ61" s="433"/>
      <c r="AK61" s="433"/>
      <c r="AL61" s="433"/>
      <c r="AM61" s="433"/>
      <c r="AN61" s="433"/>
      <c r="AO61" s="433"/>
      <c r="AP61" s="433"/>
      <c r="AQ61" s="433"/>
      <c r="AR61" s="433"/>
      <c r="AS61" s="433"/>
      <c r="AT61" s="433"/>
      <c r="AU61" s="433"/>
      <c r="AV61" s="433"/>
      <c r="AW61" s="433"/>
      <c r="AX61" s="433"/>
      <c r="AY61" s="433"/>
      <c r="AZ61" s="433"/>
    </row>
    <row r="62" spans="1:52">
      <c r="A62" s="433"/>
      <c r="B62" s="433"/>
      <c r="C62" s="433"/>
      <c r="D62" s="433"/>
      <c r="E62" s="433"/>
      <c r="F62" s="433"/>
      <c r="G62" s="433"/>
      <c r="H62" s="433"/>
      <c r="I62" s="433"/>
      <c r="J62" s="433"/>
      <c r="K62" s="433"/>
      <c r="L62" s="433"/>
      <c r="M62" s="433"/>
      <c r="N62" s="433"/>
      <c r="O62" s="433"/>
      <c r="P62" s="1342"/>
      <c r="Q62" s="1343"/>
      <c r="R62" s="1343"/>
      <c r="S62" s="1343"/>
      <c r="T62" s="1343"/>
      <c r="U62" s="1344"/>
      <c r="V62" s="433"/>
      <c r="W62" s="433"/>
      <c r="X62" s="433"/>
      <c r="Y62" s="433"/>
      <c r="Z62" s="433"/>
      <c r="AA62" s="433"/>
      <c r="AB62" s="433"/>
      <c r="AC62" s="433"/>
      <c r="AD62" s="433"/>
      <c r="AE62" s="433"/>
      <c r="AF62" s="433"/>
      <c r="AG62" s="433"/>
      <c r="AH62" s="433"/>
      <c r="AI62" s="433"/>
      <c r="AJ62" s="433"/>
      <c r="AK62" s="433"/>
      <c r="AL62" s="433"/>
      <c r="AM62" s="433"/>
      <c r="AN62" s="433"/>
      <c r="AO62" s="433"/>
      <c r="AP62" s="433"/>
      <c r="AQ62" s="433"/>
      <c r="AR62" s="433"/>
      <c r="AS62" s="433"/>
      <c r="AT62" s="433"/>
      <c r="AU62" s="433"/>
      <c r="AV62" s="433"/>
      <c r="AW62" s="433"/>
      <c r="AX62" s="433"/>
      <c r="AY62" s="433"/>
      <c r="AZ62" s="433"/>
    </row>
    <row r="63" spans="1:52">
      <c r="A63" s="433"/>
      <c r="B63" s="433"/>
      <c r="C63" s="433"/>
      <c r="D63" s="433"/>
      <c r="E63" s="433"/>
      <c r="F63" s="433"/>
      <c r="G63" s="433"/>
      <c r="H63" s="433"/>
      <c r="I63" s="433"/>
      <c r="J63" s="433"/>
      <c r="K63" s="433"/>
      <c r="L63" s="433"/>
      <c r="M63" s="433"/>
      <c r="N63" s="433"/>
      <c r="O63" s="433"/>
      <c r="P63" s="1342"/>
      <c r="Q63" s="1343"/>
      <c r="R63" s="1343"/>
      <c r="S63" s="1343"/>
      <c r="T63" s="1343"/>
      <c r="U63" s="1344"/>
      <c r="V63" s="433"/>
      <c r="W63" s="433"/>
      <c r="X63" s="433"/>
      <c r="Y63" s="433"/>
      <c r="Z63" s="433"/>
      <c r="AA63" s="433"/>
      <c r="AB63" s="433"/>
      <c r="AC63" s="433"/>
      <c r="AD63" s="433"/>
      <c r="AE63" s="433"/>
      <c r="AF63" s="433"/>
      <c r="AG63" s="433"/>
      <c r="AH63" s="433"/>
      <c r="AI63" s="433"/>
      <c r="AJ63" s="433"/>
      <c r="AK63" s="433"/>
      <c r="AL63" s="433"/>
      <c r="AM63" s="433"/>
      <c r="AN63" s="433"/>
      <c r="AO63" s="433"/>
      <c r="AP63" s="433"/>
      <c r="AQ63" s="433"/>
      <c r="AR63" s="433"/>
      <c r="AS63" s="433"/>
      <c r="AT63" s="433"/>
      <c r="AU63" s="433"/>
      <c r="AV63" s="433"/>
      <c r="AW63" s="433"/>
      <c r="AX63" s="433"/>
      <c r="AY63" s="433"/>
      <c r="AZ63" s="433"/>
    </row>
    <row r="64" spans="1:52">
      <c r="A64" s="433"/>
      <c r="B64" s="433"/>
      <c r="C64" s="433"/>
      <c r="D64" s="433"/>
      <c r="E64" s="433"/>
      <c r="F64" s="433"/>
      <c r="G64" s="433"/>
      <c r="H64" s="433"/>
      <c r="I64" s="433"/>
      <c r="J64" s="433"/>
      <c r="K64" s="433"/>
      <c r="L64" s="433"/>
      <c r="M64" s="433"/>
      <c r="N64" s="433"/>
      <c r="O64" s="433"/>
      <c r="P64" s="1342"/>
      <c r="Q64" s="1343"/>
      <c r="R64" s="1343"/>
      <c r="S64" s="1343"/>
      <c r="T64" s="1343"/>
      <c r="U64" s="1344"/>
      <c r="V64" s="433"/>
      <c r="W64" s="433"/>
      <c r="X64" s="433"/>
      <c r="Y64" s="433"/>
      <c r="Z64" s="433"/>
      <c r="AA64" s="433"/>
      <c r="AB64" s="433"/>
      <c r="AC64" s="433"/>
      <c r="AD64" s="433"/>
      <c r="AE64" s="433"/>
      <c r="AF64" s="433"/>
      <c r="AG64" s="433"/>
      <c r="AH64" s="433"/>
      <c r="AI64" s="433"/>
      <c r="AJ64" s="433"/>
      <c r="AK64" s="433"/>
      <c r="AL64" s="433"/>
      <c r="AM64" s="433"/>
      <c r="AN64" s="433"/>
      <c r="AO64" s="433"/>
      <c r="AP64" s="433"/>
      <c r="AQ64" s="433"/>
      <c r="AR64" s="433"/>
      <c r="AS64" s="433"/>
      <c r="AT64" s="433"/>
      <c r="AU64" s="433"/>
      <c r="AV64" s="433"/>
      <c r="AW64" s="433"/>
      <c r="AX64" s="433"/>
      <c r="AY64" s="433"/>
      <c r="AZ64" s="433"/>
    </row>
    <row r="65" spans="1:52">
      <c r="A65" s="433"/>
      <c r="B65" s="433"/>
      <c r="C65" s="433"/>
      <c r="D65" s="433"/>
      <c r="E65" s="433"/>
      <c r="F65" s="433"/>
      <c r="G65" s="433"/>
      <c r="H65" s="433"/>
      <c r="I65" s="433"/>
      <c r="J65" s="433"/>
      <c r="K65" s="433"/>
      <c r="L65" s="433"/>
      <c r="M65" s="433"/>
      <c r="N65" s="433"/>
      <c r="O65" s="433"/>
      <c r="P65" s="1342"/>
      <c r="Q65" s="1343"/>
      <c r="R65" s="1343"/>
      <c r="S65" s="1343"/>
      <c r="T65" s="1343"/>
      <c r="U65" s="1344"/>
      <c r="V65" s="433"/>
      <c r="W65" s="433"/>
      <c r="X65" s="433"/>
      <c r="Y65" s="433"/>
      <c r="Z65" s="433"/>
      <c r="AA65" s="433"/>
      <c r="AB65" s="433"/>
      <c r="AC65" s="433"/>
      <c r="AD65" s="433"/>
      <c r="AE65" s="433"/>
      <c r="AF65" s="433"/>
      <c r="AG65" s="433"/>
      <c r="AH65" s="433"/>
      <c r="AI65" s="433"/>
      <c r="AJ65" s="433"/>
      <c r="AK65" s="433"/>
      <c r="AL65" s="433"/>
      <c r="AM65" s="433"/>
      <c r="AN65" s="433"/>
      <c r="AO65" s="433"/>
      <c r="AP65" s="433"/>
      <c r="AQ65" s="433"/>
      <c r="AR65" s="433"/>
      <c r="AS65" s="433"/>
      <c r="AT65" s="433"/>
      <c r="AU65" s="433"/>
      <c r="AV65" s="433"/>
      <c r="AW65" s="433"/>
      <c r="AX65" s="433"/>
      <c r="AY65" s="433"/>
      <c r="AZ65" s="433"/>
    </row>
    <row r="66" spans="1:52">
      <c r="A66" s="433"/>
      <c r="B66" s="433"/>
      <c r="C66" s="433"/>
      <c r="D66" s="433"/>
      <c r="E66" s="433"/>
      <c r="F66" s="433"/>
      <c r="G66" s="433"/>
      <c r="H66" s="433"/>
      <c r="I66" s="433"/>
      <c r="J66" s="433"/>
      <c r="K66" s="433"/>
      <c r="L66" s="433"/>
      <c r="M66" s="433"/>
      <c r="N66" s="433"/>
      <c r="O66" s="433"/>
      <c r="P66" s="1342"/>
      <c r="Q66" s="1343"/>
      <c r="R66" s="1343"/>
      <c r="S66" s="1343"/>
      <c r="T66" s="1343"/>
      <c r="U66" s="1344"/>
      <c r="V66" s="433"/>
      <c r="W66" s="433"/>
      <c r="X66" s="433"/>
      <c r="Y66" s="433"/>
      <c r="Z66" s="433"/>
      <c r="AA66" s="433"/>
      <c r="AB66" s="433"/>
      <c r="AC66" s="433"/>
      <c r="AD66" s="433"/>
      <c r="AE66" s="433"/>
      <c r="AF66" s="433"/>
      <c r="AG66" s="433"/>
      <c r="AH66" s="433"/>
      <c r="AI66" s="433"/>
      <c r="AJ66" s="433"/>
      <c r="AK66" s="433"/>
      <c r="AL66" s="433"/>
      <c r="AM66" s="433"/>
      <c r="AN66" s="433"/>
      <c r="AO66" s="433"/>
      <c r="AP66" s="433"/>
      <c r="AQ66" s="433"/>
      <c r="AR66" s="433"/>
      <c r="AS66" s="433"/>
      <c r="AT66" s="433"/>
      <c r="AU66" s="433"/>
      <c r="AV66" s="433"/>
      <c r="AW66" s="433"/>
      <c r="AX66" s="433"/>
      <c r="AY66" s="433"/>
      <c r="AZ66" s="433"/>
    </row>
    <row r="67" spans="1:52">
      <c r="A67" s="433"/>
      <c r="B67" s="433"/>
      <c r="C67" s="433"/>
      <c r="D67" s="433"/>
      <c r="E67" s="433"/>
      <c r="F67" s="433"/>
      <c r="G67" s="433"/>
      <c r="H67" s="433"/>
      <c r="I67" s="433"/>
      <c r="J67" s="433"/>
      <c r="K67" s="433"/>
      <c r="L67" s="433"/>
      <c r="M67" s="433"/>
      <c r="N67" s="433"/>
      <c r="O67" s="433"/>
      <c r="P67" s="1342"/>
      <c r="Q67" s="1343"/>
      <c r="R67" s="1343"/>
      <c r="S67" s="1343"/>
      <c r="T67" s="1343"/>
      <c r="U67" s="1344"/>
      <c r="V67" s="433"/>
      <c r="W67" s="433"/>
      <c r="X67" s="433"/>
      <c r="Y67" s="433"/>
      <c r="Z67" s="433"/>
      <c r="AA67" s="433"/>
      <c r="AB67" s="433"/>
      <c r="AC67" s="433"/>
      <c r="AD67" s="433"/>
      <c r="AE67" s="433"/>
      <c r="AF67" s="433"/>
      <c r="AG67" s="433"/>
      <c r="AH67" s="433"/>
      <c r="AI67" s="433"/>
      <c r="AJ67" s="433"/>
      <c r="AK67" s="433"/>
      <c r="AL67" s="433"/>
      <c r="AM67" s="433"/>
      <c r="AN67" s="433"/>
      <c r="AO67" s="433"/>
      <c r="AP67" s="433"/>
      <c r="AQ67" s="433"/>
      <c r="AR67" s="433"/>
      <c r="AS67" s="433"/>
      <c r="AT67" s="433"/>
      <c r="AU67" s="433"/>
      <c r="AV67" s="433"/>
      <c r="AW67" s="433"/>
      <c r="AX67" s="433"/>
      <c r="AY67" s="433"/>
      <c r="AZ67" s="433"/>
    </row>
    <row r="68" spans="1:52">
      <c r="A68" s="433"/>
      <c r="B68" s="433"/>
      <c r="C68" s="433"/>
      <c r="D68" s="433"/>
      <c r="E68" s="433"/>
      <c r="F68" s="433"/>
      <c r="G68" s="433"/>
      <c r="H68" s="433"/>
      <c r="I68" s="433"/>
      <c r="J68" s="433"/>
      <c r="K68" s="433"/>
      <c r="L68" s="433"/>
      <c r="M68" s="433"/>
      <c r="N68" s="433"/>
      <c r="O68" s="433"/>
      <c r="P68" s="1342"/>
      <c r="Q68" s="1343"/>
      <c r="R68" s="1343"/>
      <c r="S68" s="1343"/>
      <c r="T68" s="1343"/>
      <c r="U68" s="1344"/>
      <c r="V68" s="433"/>
      <c r="W68" s="433"/>
      <c r="X68" s="433"/>
      <c r="Y68" s="433"/>
      <c r="Z68" s="433"/>
      <c r="AA68" s="433"/>
      <c r="AB68" s="433"/>
      <c r="AC68" s="433"/>
      <c r="AD68" s="433"/>
      <c r="AE68" s="433"/>
      <c r="AF68" s="433"/>
      <c r="AG68" s="433"/>
      <c r="AH68" s="433"/>
      <c r="AI68" s="433"/>
      <c r="AJ68" s="433"/>
      <c r="AK68" s="433"/>
      <c r="AL68" s="433"/>
      <c r="AM68" s="433"/>
      <c r="AN68" s="433"/>
      <c r="AO68" s="433"/>
      <c r="AP68" s="433"/>
      <c r="AQ68" s="433"/>
      <c r="AR68" s="433"/>
      <c r="AS68" s="433"/>
      <c r="AT68" s="433"/>
      <c r="AU68" s="433"/>
      <c r="AV68" s="433"/>
      <c r="AW68" s="433"/>
      <c r="AX68" s="433"/>
      <c r="AY68" s="433"/>
      <c r="AZ68" s="433"/>
    </row>
    <row r="69" spans="1:52">
      <c r="A69" s="433"/>
      <c r="B69" s="433"/>
      <c r="C69" s="433"/>
      <c r="D69" s="433"/>
      <c r="E69" s="433"/>
      <c r="F69" s="433"/>
      <c r="G69" s="433"/>
      <c r="H69" s="433"/>
      <c r="I69" s="433"/>
      <c r="J69" s="433"/>
      <c r="K69" s="433"/>
      <c r="L69" s="433"/>
      <c r="M69" s="433"/>
      <c r="N69" s="433"/>
      <c r="O69" s="433"/>
      <c r="P69" s="1342"/>
      <c r="Q69" s="1343"/>
      <c r="R69" s="1343"/>
      <c r="S69" s="1343"/>
      <c r="T69" s="1343"/>
      <c r="U69" s="1344"/>
      <c r="V69" s="433"/>
      <c r="W69" s="433"/>
      <c r="X69" s="433"/>
      <c r="Y69" s="433"/>
      <c r="Z69" s="433"/>
      <c r="AA69" s="433"/>
      <c r="AB69" s="433"/>
      <c r="AC69" s="433"/>
      <c r="AD69" s="433"/>
      <c r="AE69" s="433"/>
      <c r="AF69" s="433"/>
      <c r="AG69" s="433"/>
      <c r="AH69" s="433"/>
      <c r="AI69" s="433"/>
      <c r="AJ69" s="433"/>
      <c r="AK69" s="433"/>
      <c r="AL69" s="433"/>
      <c r="AM69" s="433"/>
      <c r="AN69" s="433"/>
      <c r="AO69" s="433"/>
      <c r="AP69" s="433"/>
      <c r="AQ69" s="433"/>
      <c r="AR69" s="433"/>
      <c r="AS69" s="433"/>
      <c r="AT69" s="433"/>
      <c r="AU69" s="433"/>
      <c r="AV69" s="433"/>
      <c r="AW69" s="433"/>
      <c r="AX69" s="433"/>
      <c r="AY69" s="433"/>
      <c r="AZ69" s="433"/>
    </row>
    <row r="70" spans="1:52">
      <c r="A70" s="433"/>
      <c r="B70" s="433"/>
      <c r="C70" s="433"/>
      <c r="D70" s="433"/>
      <c r="E70" s="433"/>
      <c r="F70" s="433"/>
      <c r="G70" s="433"/>
      <c r="H70" s="433"/>
      <c r="I70" s="433"/>
      <c r="J70" s="433"/>
      <c r="K70" s="433"/>
      <c r="L70" s="433"/>
      <c r="M70" s="433"/>
      <c r="N70" s="433"/>
      <c r="O70" s="433"/>
      <c r="P70" s="1342"/>
      <c r="Q70" s="1343"/>
      <c r="R70" s="1343"/>
      <c r="S70" s="1343"/>
      <c r="T70" s="1343"/>
      <c r="U70" s="1344"/>
      <c r="V70" s="433"/>
      <c r="W70" s="433"/>
      <c r="X70" s="433"/>
      <c r="Y70" s="433"/>
      <c r="Z70" s="433"/>
      <c r="AA70" s="433"/>
      <c r="AB70" s="433"/>
      <c r="AC70" s="433"/>
      <c r="AD70" s="433"/>
      <c r="AE70" s="433"/>
      <c r="AF70" s="433"/>
      <c r="AG70" s="433"/>
      <c r="AH70" s="433"/>
      <c r="AI70" s="433"/>
      <c r="AJ70" s="433"/>
      <c r="AK70" s="433"/>
      <c r="AL70" s="433"/>
      <c r="AM70" s="433"/>
      <c r="AN70" s="433"/>
      <c r="AO70" s="433"/>
      <c r="AP70" s="433"/>
      <c r="AQ70" s="433"/>
      <c r="AR70" s="433"/>
      <c r="AS70" s="433"/>
      <c r="AT70" s="433"/>
      <c r="AU70" s="433"/>
      <c r="AV70" s="433"/>
      <c r="AW70" s="433"/>
      <c r="AX70" s="433"/>
      <c r="AY70" s="433"/>
      <c r="AZ70" s="433"/>
    </row>
    <row r="71" spans="1:52">
      <c r="A71" s="433"/>
      <c r="B71" s="433"/>
      <c r="C71" s="433"/>
      <c r="D71" s="433"/>
      <c r="E71" s="433"/>
      <c r="F71" s="433"/>
      <c r="G71" s="433"/>
      <c r="H71" s="433"/>
      <c r="I71" s="433"/>
      <c r="J71" s="433"/>
      <c r="K71" s="433"/>
      <c r="L71" s="433"/>
      <c r="M71" s="433"/>
      <c r="N71" s="433"/>
      <c r="O71" s="433"/>
      <c r="P71" s="1342"/>
      <c r="Q71" s="1343"/>
      <c r="R71" s="1343"/>
      <c r="S71" s="1343"/>
      <c r="T71" s="1343"/>
      <c r="U71" s="1344"/>
      <c r="V71" s="433"/>
      <c r="W71" s="433"/>
      <c r="X71" s="433"/>
      <c r="Y71" s="433"/>
      <c r="Z71" s="433"/>
      <c r="AA71" s="433"/>
      <c r="AB71" s="433"/>
      <c r="AC71" s="433"/>
      <c r="AD71" s="433"/>
      <c r="AE71" s="433"/>
      <c r="AF71" s="433"/>
      <c r="AG71" s="433"/>
      <c r="AH71" s="433"/>
      <c r="AI71" s="433"/>
      <c r="AJ71" s="433"/>
      <c r="AK71" s="433"/>
      <c r="AL71" s="433"/>
      <c r="AM71" s="433"/>
      <c r="AN71" s="433"/>
      <c r="AO71" s="433"/>
      <c r="AP71" s="433"/>
      <c r="AQ71" s="433"/>
      <c r="AR71" s="433"/>
      <c r="AS71" s="433"/>
      <c r="AT71" s="433"/>
      <c r="AU71" s="433"/>
      <c r="AV71" s="433"/>
      <c r="AW71" s="433"/>
      <c r="AX71" s="433"/>
      <c r="AY71" s="433"/>
      <c r="AZ71" s="433"/>
    </row>
    <row r="72" spans="1:52">
      <c r="A72" s="433"/>
      <c r="B72" s="433"/>
      <c r="C72" s="433"/>
      <c r="D72" s="433"/>
      <c r="E72" s="433"/>
      <c r="F72" s="433"/>
      <c r="G72" s="433"/>
      <c r="H72" s="433"/>
      <c r="I72" s="433"/>
      <c r="J72" s="433"/>
      <c r="K72" s="433"/>
      <c r="L72" s="433"/>
      <c r="M72" s="433"/>
      <c r="N72" s="433"/>
      <c r="O72" s="433"/>
      <c r="P72" s="1342"/>
      <c r="Q72" s="1343"/>
      <c r="R72" s="1343"/>
      <c r="S72" s="1343"/>
      <c r="T72" s="1343"/>
      <c r="U72" s="1344"/>
      <c r="V72" s="433"/>
      <c r="W72" s="433"/>
      <c r="X72" s="433"/>
      <c r="Y72" s="433"/>
      <c r="Z72" s="433"/>
      <c r="AA72" s="433"/>
      <c r="AB72" s="433"/>
      <c r="AC72" s="433"/>
      <c r="AD72" s="433"/>
      <c r="AE72" s="433"/>
      <c r="AF72" s="433"/>
      <c r="AG72" s="433"/>
      <c r="AH72" s="433"/>
      <c r="AI72" s="433"/>
      <c r="AJ72" s="433"/>
      <c r="AK72" s="433"/>
      <c r="AL72" s="433"/>
      <c r="AM72" s="433"/>
      <c r="AN72" s="433"/>
      <c r="AO72" s="433"/>
      <c r="AP72" s="433"/>
      <c r="AQ72" s="433"/>
      <c r="AR72" s="433"/>
      <c r="AS72" s="433"/>
      <c r="AT72" s="433"/>
      <c r="AU72" s="433"/>
      <c r="AV72" s="433"/>
      <c r="AW72" s="433"/>
      <c r="AX72" s="433"/>
      <c r="AY72" s="433"/>
      <c r="AZ72" s="433"/>
    </row>
    <row r="73" spans="1:52">
      <c r="A73" s="433"/>
      <c r="B73" s="433"/>
      <c r="C73" s="433"/>
      <c r="D73" s="433"/>
      <c r="E73" s="433"/>
      <c r="F73" s="433"/>
      <c r="G73" s="433"/>
      <c r="H73" s="433"/>
      <c r="I73" s="433"/>
      <c r="J73" s="433"/>
      <c r="K73" s="433"/>
      <c r="L73" s="433"/>
      <c r="M73" s="433"/>
      <c r="N73" s="433"/>
      <c r="O73" s="433"/>
      <c r="P73" s="1342"/>
      <c r="Q73" s="1343"/>
      <c r="R73" s="1343"/>
      <c r="S73" s="1343"/>
      <c r="T73" s="1343"/>
      <c r="U73" s="1344"/>
      <c r="V73" s="433"/>
      <c r="W73" s="433"/>
      <c r="X73" s="433"/>
      <c r="Y73" s="433"/>
      <c r="Z73" s="433"/>
      <c r="AA73" s="433"/>
      <c r="AB73" s="433"/>
      <c r="AC73" s="433"/>
      <c r="AD73" s="433"/>
      <c r="AE73" s="433"/>
      <c r="AF73" s="433"/>
      <c r="AG73" s="433"/>
      <c r="AH73" s="433"/>
      <c r="AI73" s="433"/>
      <c r="AJ73" s="433"/>
      <c r="AK73" s="433"/>
      <c r="AL73" s="433"/>
      <c r="AM73" s="433"/>
      <c r="AN73" s="433"/>
      <c r="AO73" s="433"/>
      <c r="AP73" s="433"/>
      <c r="AQ73" s="433"/>
      <c r="AR73" s="433"/>
      <c r="AS73" s="433"/>
      <c r="AT73" s="433"/>
      <c r="AU73" s="433"/>
      <c r="AV73" s="433"/>
      <c r="AW73" s="433"/>
      <c r="AX73" s="433"/>
      <c r="AY73" s="433"/>
      <c r="AZ73" s="433"/>
    </row>
    <row r="74" spans="1:52" ht="15.6" thickBot="1">
      <c r="A74" s="433"/>
      <c r="B74" s="433"/>
      <c r="C74" s="433"/>
      <c r="D74" s="433"/>
      <c r="E74" s="433"/>
      <c r="F74" s="433"/>
      <c r="G74" s="433"/>
      <c r="H74" s="433"/>
      <c r="I74" s="433"/>
      <c r="J74" s="433"/>
      <c r="K74" s="433"/>
      <c r="L74" s="433"/>
      <c r="M74" s="433"/>
      <c r="N74" s="433"/>
      <c r="O74" s="433"/>
      <c r="P74" s="1345"/>
      <c r="Q74" s="1346"/>
      <c r="R74" s="1346"/>
      <c r="S74" s="1346"/>
      <c r="T74" s="1346"/>
      <c r="U74" s="1347"/>
      <c r="V74" s="433"/>
      <c r="W74" s="433"/>
      <c r="X74" s="433"/>
      <c r="Y74" s="433"/>
      <c r="Z74" s="433"/>
      <c r="AA74" s="433"/>
      <c r="AB74" s="433"/>
      <c r="AC74" s="433"/>
      <c r="AD74" s="433"/>
      <c r="AE74" s="433"/>
      <c r="AF74" s="433"/>
      <c r="AG74" s="433"/>
      <c r="AH74" s="433"/>
      <c r="AI74" s="433"/>
      <c r="AJ74" s="433"/>
      <c r="AK74" s="433"/>
      <c r="AL74" s="433"/>
      <c r="AM74" s="433"/>
      <c r="AN74" s="433"/>
      <c r="AO74" s="433"/>
      <c r="AP74" s="433"/>
      <c r="AQ74" s="433"/>
      <c r="AR74" s="433"/>
      <c r="AS74" s="433"/>
      <c r="AT74" s="433"/>
      <c r="AU74" s="433"/>
      <c r="AV74" s="433"/>
      <c r="AW74" s="433"/>
      <c r="AX74" s="433"/>
      <c r="AY74" s="433"/>
      <c r="AZ74" s="433"/>
    </row>
    <row r="75" spans="1:52" ht="15.6" thickTop="1">
      <c r="A75" s="433"/>
      <c r="B75" s="433"/>
      <c r="C75" s="433"/>
      <c r="D75" s="433"/>
      <c r="E75" s="433"/>
      <c r="F75" s="433"/>
      <c r="G75" s="433"/>
      <c r="H75" s="433"/>
      <c r="I75" s="433"/>
      <c r="J75" s="433"/>
      <c r="K75" s="433"/>
      <c r="L75" s="433"/>
      <c r="M75" s="433"/>
      <c r="N75" s="433"/>
      <c r="O75" s="433"/>
      <c r="P75" s="433"/>
      <c r="Q75" s="433"/>
      <c r="R75" s="433"/>
      <c r="S75" s="433"/>
      <c r="T75" s="433"/>
      <c r="U75" s="433"/>
      <c r="V75" s="433"/>
      <c r="W75" s="433"/>
      <c r="X75" s="433"/>
      <c r="Y75" s="433"/>
      <c r="Z75" s="433"/>
      <c r="AA75" s="433"/>
      <c r="AB75" s="433"/>
      <c r="AC75" s="433"/>
      <c r="AD75" s="433"/>
      <c r="AE75" s="433"/>
      <c r="AF75" s="433"/>
      <c r="AG75" s="433"/>
      <c r="AH75" s="433"/>
      <c r="AI75" s="433"/>
      <c r="AJ75" s="433"/>
      <c r="AK75" s="433"/>
      <c r="AL75" s="433"/>
      <c r="AM75" s="433"/>
      <c r="AN75" s="433"/>
      <c r="AO75" s="433"/>
      <c r="AP75" s="433"/>
      <c r="AQ75" s="433"/>
      <c r="AR75" s="433"/>
      <c r="AS75" s="433"/>
      <c r="AT75" s="433"/>
      <c r="AU75" s="433"/>
      <c r="AV75" s="433"/>
      <c r="AW75" s="433"/>
      <c r="AX75" s="433"/>
      <c r="AY75" s="433"/>
      <c r="AZ75" s="433"/>
    </row>
    <row r="76" spans="1:52">
      <c r="A76" s="433"/>
      <c r="B76" s="433"/>
      <c r="C76" s="433"/>
      <c r="D76" s="433"/>
      <c r="E76" s="433"/>
      <c r="F76" s="433"/>
      <c r="G76" s="433"/>
      <c r="H76" s="433"/>
      <c r="I76" s="433"/>
      <c r="J76" s="433"/>
      <c r="K76" s="433"/>
      <c r="L76" s="433"/>
      <c r="M76" s="433"/>
      <c r="N76" s="433"/>
      <c r="O76" s="433"/>
      <c r="P76" s="433"/>
      <c r="Q76" s="433"/>
      <c r="R76" s="433"/>
      <c r="S76" s="433"/>
      <c r="T76" s="433"/>
      <c r="U76" s="433"/>
      <c r="V76" s="433"/>
      <c r="W76" s="433"/>
      <c r="X76" s="433"/>
      <c r="Y76" s="433"/>
      <c r="Z76" s="433"/>
      <c r="AA76" s="433"/>
      <c r="AB76" s="433"/>
      <c r="AC76" s="433"/>
      <c r="AD76" s="433"/>
      <c r="AE76" s="433"/>
      <c r="AF76" s="433"/>
      <c r="AG76" s="433"/>
      <c r="AH76" s="433"/>
      <c r="AI76" s="433"/>
      <c r="AJ76" s="433"/>
      <c r="AK76" s="433"/>
      <c r="AL76" s="433"/>
      <c r="AM76" s="433"/>
      <c r="AN76" s="433"/>
      <c r="AO76" s="433"/>
      <c r="AP76" s="433"/>
      <c r="AQ76" s="433"/>
      <c r="AR76" s="433"/>
      <c r="AS76" s="433"/>
      <c r="AT76" s="433"/>
      <c r="AU76" s="433"/>
      <c r="AV76" s="433"/>
      <c r="AW76" s="433"/>
      <c r="AX76" s="433"/>
      <c r="AY76" s="433"/>
      <c r="AZ76" s="433"/>
    </row>
    <row r="77" spans="1:52">
      <c r="A77" s="433"/>
      <c r="B77" s="433"/>
      <c r="C77" s="433"/>
      <c r="D77" s="433"/>
      <c r="E77" s="433"/>
      <c r="F77" s="433"/>
      <c r="G77" s="433"/>
      <c r="H77" s="433"/>
      <c r="I77" s="433"/>
      <c r="J77" s="433"/>
      <c r="K77" s="433"/>
      <c r="L77" s="433"/>
      <c r="M77" s="433"/>
      <c r="N77" s="433"/>
      <c r="O77" s="433"/>
      <c r="P77" s="433"/>
      <c r="Q77" s="433"/>
      <c r="R77" s="433"/>
      <c r="S77" s="433"/>
      <c r="T77" s="433"/>
      <c r="U77" s="433"/>
      <c r="V77" s="433"/>
      <c r="W77" s="433"/>
      <c r="X77" s="433"/>
      <c r="Y77" s="433"/>
      <c r="Z77" s="433"/>
      <c r="AA77" s="433"/>
      <c r="AB77" s="433"/>
      <c r="AC77" s="433"/>
      <c r="AD77" s="433"/>
      <c r="AE77" s="433"/>
      <c r="AF77" s="433"/>
      <c r="AG77" s="433"/>
      <c r="AH77" s="433"/>
      <c r="AI77" s="433"/>
      <c r="AJ77" s="433"/>
      <c r="AK77" s="433"/>
      <c r="AL77" s="433"/>
      <c r="AM77" s="433"/>
      <c r="AN77" s="433"/>
      <c r="AO77" s="433"/>
      <c r="AP77" s="433"/>
      <c r="AQ77" s="433"/>
      <c r="AR77" s="433"/>
      <c r="AS77" s="433"/>
      <c r="AT77" s="433"/>
      <c r="AU77" s="433"/>
      <c r="AV77" s="433"/>
      <c r="AW77" s="433"/>
      <c r="AX77" s="433"/>
      <c r="AY77" s="433"/>
      <c r="AZ77" s="433"/>
    </row>
    <row r="78" spans="1:52">
      <c r="A78" s="433"/>
      <c r="B78" s="433"/>
      <c r="C78" s="433"/>
      <c r="D78" s="433"/>
      <c r="E78" s="433"/>
      <c r="F78" s="433"/>
      <c r="G78" s="433"/>
      <c r="H78" s="433"/>
      <c r="I78" s="433"/>
      <c r="J78" s="433"/>
      <c r="K78" s="433"/>
      <c r="L78" s="433"/>
      <c r="M78" s="433"/>
      <c r="N78" s="433"/>
      <c r="O78" s="433"/>
      <c r="P78" s="433"/>
      <c r="Q78" s="433"/>
      <c r="R78" s="433"/>
      <c r="S78" s="433"/>
      <c r="T78" s="433"/>
      <c r="U78" s="433"/>
      <c r="V78" s="433"/>
      <c r="W78" s="433"/>
      <c r="X78" s="433"/>
      <c r="Y78" s="433"/>
      <c r="Z78" s="433"/>
      <c r="AA78" s="433"/>
      <c r="AB78" s="433"/>
      <c r="AC78" s="433"/>
      <c r="AD78" s="433"/>
      <c r="AE78" s="433"/>
      <c r="AF78" s="433"/>
      <c r="AG78" s="433"/>
      <c r="AH78" s="433"/>
      <c r="AI78" s="433"/>
      <c r="AJ78" s="433"/>
      <c r="AK78" s="433"/>
      <c r="AL78" s="433"/>
      <c r="AM78" s="433"/>
      <c r="AN78" s="433"/>
      <c r="AO78" s="433"/>
      <c r="AP78" s="433"/>
      <c r="AQ78" s="433"/>
      <c r="AR78" s="433"/>
      <c r="AS78" s="433"/>
      <c r="AT78" s="433"/>
      <c r="AU78" s="433"/>
      <c r="AV78" s="433"/>
      <c r="AW78" s="433"/>
      <c r="AX78" s="433"/>
      <c r="AY78" s="433"/>
      <c r="AZ78" s="433"/>
    </row>
    <row r="79" spans="1:52">
      <c r="A79" s="433"/>
      <c r="B79" s="433"/>
      <c r="C79" s="433"/>
      <c r="D79" s="433"/>
      <c r="E79" s="433"/>
      <c r="F79" s="433"/>
      <c r="G79" s="433"/>
      <c r="H79" s="433"/>
      <c r="I79" s="433"/>
      <c r="J79" s="433"/>
      <c r="K79" s="433"/>
      <c r="L79" s="433"/>
      <c r="M79" s="433"/>
      <c r="N79" s="433"/>
      <c r="O79" s="433"/>
      <c r="P79" s="433"/>
      <c r="Q79" s="433"/>
      <c r="R79" s="433"/>
      <c r="S79" s="433"/>
      <c r="T79" s="433"/>
      <c r="U79" s="433"/>
      <c r="V79" s="433"/>
      <c r="W79" s="433"/>
      <c r="X79" s="433"/>
      <c r="Y79" s="433"/>
      <c r="Z79" s="433"/>
      <c r="AA79" s="433"/>
      <c r="AB79" s="433"/>
      <c r="AC79" s="433"/>
      <c r="AD79" s="433"/>
      <c r="AE79" s="433"/>
      <c r="AF79" s="433"/>
      <c r="AG79" s="433"/>
      <c r="AH79" s="433"/>
      <c r="AI79" s="433"/>
      <c r="AJ79" s="433"/>
      <c r="AK79" s="433"/>
      <c r="AL79" s="433"/>
      <c r="AM79" s="433"/>
      <c r="AN79" s="433"/>
      <c r="AO79" s="433"/>
      <c r="AP79" s="433"/>
      <c r="AQ79" s="433"/>
      <c r="AR79" s="433"/>
      <c r="AS79" s="433"/>
      <c r="AT79" s="433"/>
      <c r="AU79" s="433"/>
      <c r="AV79" s="433"/>
      <c r="AW79" s="433"/>
      <c r="AX79" s="433"/>
      <c r="AY79" s="433"/>
      <c r="AZ79" s="433"/>
    </row>
    <row r="80" spans="1:52">
      <c r="A80" s="433"/>
      <c r="B80" s="433"/>
      <c r="C80" s="433"/>
      <c r="D80" s="433"/>
      <c r="E80" s="433"/>
      <c r="F80" s="433"/>
      <c r="G80" s="433"/>
      <c r="H80" s="433"/>
      <c r="I80" s="433"/>
      <c r="J80" s="433"/>
      <c r="K80" s="433"/>
      <c r="L80" s="433"/>
      <c r="M80" s="433"/>
      <c r="N80" s="433"/>
      <c r="O80" s="433"/>
      <c r="P80" s="433"/>
      <c r="Q80" s="433"/>
      <c r="R80" s="433"/>
      <c r="S80" s="433"/>
      <c r="T80" s="433"/>
      <c r="U80" s="433"/>
      <c r="V80" s="433"/>
      <c r="W80" s="433"/>
      <c r="X80" s="433"/>
      <c r="Y80" s="433"/>
      <c r="Z80" s="433"/>
      <c r="AA80" s="433"/>
      <c r="AB80" s="433"/>
      <c r="AC80" s="433"/>
      <c r="AD80" s="433"/>
      <c r="AE80" s="433"/>
      <c r="AF80" s="433"/>
      <c r="AG80" s="433"/>
      <c r="AH80" s="433"/>
      <c r="AI80" s="433"/>
      <c r="AJ80" s="433"/>
      <c r="AK80" s="433"/>
      <c r="AL80" s="433"/>
      <c r="AM80" s="433"/>
      <c r="AN80" s="433"/>
      <c r="AO80" s="433"/>
      <c r="AP80" s="433"/>
      <c r="AQ80" s="433"/>
      <c r="AR80" s="433"/>
      <c r="AS80" s="433"/>
      <c r="AT80" s="433"/>
      <c r="AU80" s="433"/>
      <c r="AV80" s="433"/>
      <c r="AW80" s="433"/>
      <c r="AX80" s="433"/>
      <c r="AY80" s="433"/>
      <c r="AZ80" s="433"/>
    </row>
    <row r="81" spans="1:52">
      <c r="A81" s="433"/>
      <c r="B81" s="433"/>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33"/>
      <c r="AB81" s="433"/>
      <c r="AC81" s="433"/>
      <c r="AD81" s="433"/>
      <c r="AE81" s="433"/>
      <c r="AF81" s="433"/>
      <c r="AG81" s="433"/>
      <c r="AH81" s="433"/>
      <c r="AI81" s="433"/>
      <c r="AJ81" s="433"/>
      <c r="AK81" s="433"/>
      <c r="AL81" s="433"/>
      <c r="AM81" s="433"/>
      <c r="AN81" s="433"/>
      <c r="AO81" s="433"/>
      <c r="AP81" s="433"/>
      <c r="AQ81" s="433"/>
      <c r="AR81" s="433"/>
      <c r="AS81" s="433"/>
      <c r="AT81" s="433"/>
      <c r="AU81" s="433"/>
      <c r="AV81" s="433"/>
      <c r="AW81" s="433"/>
      <c r="AX81" s="433"/>
      <c r="AY81" s="433"/>
      <c r="AZ81" s="433"/>
    </row>
    <row r="82" spans="1:52">
      <c r="A82" s="433"/>
      <c r="B82" s="433"/>
      <c r="C82" s="433"/>
      <c r="D82" s="433"/>
      <c r="E82" s="433"/>
      <c r="F82" s="433"/>
      <c r="G82" s="433"/>
      <c r="H82" s="433"/>
      <c r="I82" s="433"/>
      <c r="J82" s="433"/>
      <c r="K82" s="433"/>
      <c r="L82" s="433"/>
      <c r="M82" s="433"/>
      <c r="N82" s="433"/>
      <c r="O82" s="433"/>
      <c r="P82" s="433"/>
      <c r="Q82" s="433"/>
      <c r="R82" s="433"/>
      <c r="S82" s="433"/>
      <c r="T82" s="433"/>
      <c r="U82" s="433"/>
      <c r="V82" s="433"/>
      <c r="W82" s="433"/>
      <c r="X82" s="433"/>
      <c r="Y82" s="433"/>
      <c r="Z82" s="433"/>
      <c r="AA82" s="433"/>
      <c r="AB82" s="433"/>
      <c r="AC82" s="433"/>
      <c r="AD82" s="433"/>
      <c r="AE82" s="433"/>
      <c r="AF82" s="433"/>
      <c r="AG82" s="433"/>
      <c r="AH82" s="433"/>
      <c r="AI82" s="433"/>
      <c r="AJ82" s="433"/>
      <c r="AK82" s="433"/>
      <c r="AL82" s="433"/>
      <c r="AM82" s="433"/>
      <c r="AN82" s="433"/>
      <c r="AO82" s="433"/>
      <c r="AP82" s="433"/>
      <c r="AQ82" s="433"/>
      <c r="AR82" s="433"/>
      <c r="AS82" s="433"/>
      <c r="AT82" s="433"/>
      <c r="AU82" s="433"/>
      <c r="AV82" s="433"/>
      <c r="AW82" s="433"/>
      <c r="AX82" s="433"/>
      <c r="AY82" s="433"/>
      <c r="AZ82" s="433"/>
    </row>
    <row r="83" spans="1:52">
      <c r="A83" s="433"/>
      <c r="B83" s="433"/>
      <c r="C83" s="433"/>
      <c r="D83" s="433"/>
      <c r="E83" s="433"/>
      <c r="F83" s="433"/>
      <c r="G83" s="433"/>
      <c r="H83" s="433"/>
      <c r="I83" s="433"/>
      <c r="J83" s="433"/>
      <c r="K83" s="433"/>
      <c r="L83" s="433"/>
      <c r="M83" s="433"/>
      <c r="N83" s="433"/>
      <c r="O83" s="433"/>
      <c r="P83" s="433"/>
      <c r="Q83" s="433"/>
      <c r="R83" s="433"/>
      <c r="S83" s="433"/>
      <c r="T83" s="433"/>
      <c r="U83" s="433"/>
      <c r="V83" s="433"/>
      <c r="W83" s="433"/>
      <c r="X83" s="433"/>
      <c r="Y83" s="433"/>
      <c r="Z83" s="433"/>
      <c r="AA83" s="433"/>
      <c r="AB83" s="433"/>
      <c r="AC83" s="433"/>
      <c r="AD83" s="433"/>
      <c r="AE83" s="433"/>
      <c r="AF83" s="433"/>
      <c r="AG83" s="433"/>
      <c r="AH83" s="433"/>
      <c r="AI83" s="433"/>
      <c r="AJ83" s="433"/>
      <c r="AK83" s="433"/>
      <c r="AL83" s="433"/>
      <c r="AM83" s="433"/>
      <c r="AN83" s="433"/>
      <c r="AO83" s="433"/>
      <c r="AP83" s="433"/>
      <c r="AQ83" s="433"/>
      <c r="AR83" s="433"/>
      <c r="AS83" s="433"/>
      <c r="AT83" s="433"/>
      <c r="AU83" s="433"/>
      <c r="AV83" s="433"/>
      <c r="AW83" s="433"/>
      <c r="AX83" s="433"/>
      <c r="AY83" s="433"/>
      <c r="AZ83" s="433"/>
    </row>
    <row r="84" spans="1:52">
      <c r="A84" s="433"/>
      <c r="B84" s="433"/>
      <c r="C84" s="433"/>
      <c r="D84" s="433"/>
      <c r="E84" s="433"/>
      <c r="F84" s="433"/>
      <c r="G84" s="433"/>
      <c r="H84" s="433"/>
      <c r="I84" s="433"/>
      <c r="J84" s="433"/>
      <c r="K84" s="433"/>
      <c r="L84" s="433"/>
      <c r="M84" s="433"/>
      <c r="N84" s="433"/>
      <c r="O84" s="433"/>
      <c r="P84" s="433"/>
      <c r="Q84" s="433"/>
      <c r="R84" s="433"/>
      <c r="S84" s="433"/>
      <c r="T84" s="433"/>
      <c r="U84" s="433"/>
      <c r="V84" s="433"/>
      <c r="W84" s="433"/>
      <c r="X84" s="433"/>
      <c r="Y84" s="433"/>
      <c r="Z84" s="433"/>
      <c r="AA84" s="433"/>
      <c r="AB84" s="433"/>
      <c r="AC84" s="433"/>
      <c r="AD84" s="433"/>
      <c r="AE84" s="433"/>
      <c r="AF84" s="433"/>
      <c r="AG84" s="433"/>
      <c r="AH84" s="433"/>
      <c r="AI84" s="433"/>
      <c r="AJ84" s="433"/>
      <c r="AK84" s="433"/>
      <c r="AL84" s="433"/>
      <c r="AM84" s="433"/>
      <c r="AN84" s="433"/>
      <c r="AO84" s="433"/>
      <c r="AP84" s="433"/>
      <c r="AQ84" s="433"/>
      <c r="AR84" s="433"/>
      <c r="AS84" s="433"/>
      <c r="AT84" s="433"/>
      <c r="AU84" s="433"/>
      <c r="AV84" s="433"/>
      <c r="AW84" s="433"/>
      <c r="AX84" s="433"/>
      <c r="AY84" s="433"/>
      <c r="AZ84" s="433"/>
    </row>
    <row r="85" spans="1:52">
      <c r="A85" s="433"/>
      <c r="B85" s="433"/>
      <c r="C85" s="433"/>
      <c r="D85" s="433"/>
      <c r="E85" s="433"/>
      <c r="F85" s="433"/>
      <c r="G85" s="433"/>
      <c r="H85" s="433"/>
      <c r="I85" s="433"/>
      <c r="J85" s="433"/>
      <c r="K85" s="433"/>
      <c r="L85" s="433"/>
      <c r="M85" s="433"/>
      <c r="N85" s="433"/>
      <c r="O85" s="433"/>
      <c r="P85" s="433"/>
      <c r="Q85" s="433"/>
      <c r="R85" s="433"/>
      <c r="S85" s="433"/>
      <c r="T85" s="433"/>
      <c r="U85" s="433"/>
      <c r="V85" s="433"/>
      <c r="W85" s="433"/>
      <c r="X85" s="433"/>
      <c r="Y85" s="433"/>
      <c r="Z85" s="433"/>
      <c r="AA85" s="433"/>
      <c r="AB85" s="433"/>
      <c r="AC85" s="433"/>
      <c r="AD85" s="433"/>
      <c r="AE85" s="433"/>
      <c r="AF85" s="433"/>
      <c r="AG85" s="433"/>
      <c r="AH85" s="433"/>
      <c r="AI85" s="433"/>
      <c r="AJ85" s="433"/>
      <c r="AK85" s="433"/>
      <c r="AL85" s="433"/>
      <c r="AM85" s="433"/>
      <c r="AN85" s="433"/>
      <c r="AO85" s="433"/>
      <c r="AP85" s="433"/>
      <c r="AQ85" s="433"/>
      <c r="AR85" s="433"/>
      <c r="AS85" s="433"/>
      <c r="AT85" s="433"/>
      <c r="AU85" s="433"/>
      <c r="AV85" s="433"/>
      <c r="AW85" s="433"/>
      <c r="AX85" s="433"/>
      <c r="AY85" s="433"/>
      <c r="AZ85" s="433"/>
    </row>
    <row r="86" spans="1:52">
      <c r="A86" s="433"/>
      <c r="B86" s="433"/>
      <c r="C86" s="433"/>
      <c r="D86" s="433"/>
      <c r="E86" s="433"/>
      <c r="F86" s="433"/>
      <c r="G86" s="433"/>
      <c r="H86" s="433"/>
      <c r="I86" s="433"/>
      <c r="J86" s="433"/>
      <c r="K86" s="433"/>
      <c r="L86" s="433"/>
      <c r="M86" s="433"/>
      <c r="N86" s="433"/>
      <c r="O86" s="433"/>
      <c r="P86" s="433"/>
      <c r="Q86" s="433"/>
      <c r="R86" s="433"/>
      <c r="S86" s="433"/>
      <c r="T86" s="433"/>
      <c r="U86" s="433"/>
      <c r="V86" s="433"/>
      <c r="W86" s="433"/>
      <c r="X86" s="433"/>
      <c r="Y86" s="433"/>
      <c r="Z86" s="433"/>
      <c r="AA86" s="433"/>
      <c r="AB86" s="433"/>
      <c r="AC86" s="433"/>
      <c r="AD86" s="433"/>
      <c r="AE86" s="433"/>
      <c r="AF86" s="433"/>
      <c r="AG86" s="433"/>
      <c r="AH86" s="433"/>
      <c r="AI86" s="433"/>
      <c r="AJ86" s="433"/>
      <c r="AK86" s="433"/>
      <c r="AL86" s="433"/>
      <c r="AM86" s="433"/>
      <c r="AN86" s="433"/>
      <c r="AO86" s="433"/>
      <c r="AP86" s="433"/>
      <c r="AQ86" s="433"/>
      <c r="AR86" s="433"/>
      <c r="AS86" s="433"/>
      <c r="AT86" s="433"/>
      <c r="AU86" s="433"/>
      <c r="AV86" s="433"/>
      <c r="AW86" s="433"/>
      <c r="AX86" s="433"/>
      <c r="AY86" s="433"/>
      <c r="AZ86" s="433"/>
    </row>
    <row r="87" spans="1:52">
      <c r="A87" s="433"/>
      <c r="B87" s="433"/>
      <c r="C87" s="433"/>
      <c r="D87" s="433"/>
      <c r="E87" s="433"/>
      <c r="F87" s="433"/>
      <c r="G87" s="433"/>
      <c r="H87" s="433"/>
      <c r="I87" s="433"/>
      <c r="J87" s="433"/>
      <c r="K87" s="433"/>
      <c r="L87" s="433"/>
      <c r="M87" s="433"/>
      <c r="N87" s="433"/>
      <c r="O87" s="433"/>
      <c r="P87" s="433"/>
      <c r="Q87" s="433"/>
      <c r="R87" s="433"/>
      <c r="S87" s="433"/>
      <c r="T87" s="433"/>
      <c r="U87" s="433"/>
      <c r="V87" s="433"/>
      <c r="W87" s="433"/>
      <c r="X87" s="433"/>
      <c r="Y87" s="433"/>
      <c r="Z87" s="433"/>
      <c r="AA87" s="433"/>
      <c r="AB87" s="433"/>
      <c r="AC87" s="433"/>
      <c r="AD87" s="433"/>
      <c r="AE87" s="433"/>
      <c r="AF87" s="433"/>
      <c r="AG87" s="433"/>
      <c r="AH87" s="433"/>
      <c r="AI87" s="433"/>
      <c r="AJ87" s="433"/>
      <c r="AK87" s="433"/>
      <c r="AL87" s="433"/>
      <c r="AM87" s="433"/>
      <c r="AN87" s="433"/>
      <c r="AO87" s="433"/>
      <c r="AP87" s="433"/>
      <c r="AQ87" s="433"/>
      <c r="AR87" s="433"/>
      <c r="AS87" s="433"/>
      <c r="AT87" s="433"/>
      <c r="AU87" s="433"/>
      <c r="AV87" s="433"/>
      <c r="AW87" s="433"/>
      <c r="AX87" s="433"/>
      <c r="AY87" s="433"/>
      <c r="AZ87" s="433"/>
    </row>
    <row r="88" spans="1:52">
      <c r="A88" s="433"/>
      <c r="B88" s="433"/>
      <c r="C88" s="433"/>
      <c r="D88" s="433"/>
      <c r="E88" s="433"/>
      <c r="F88" s="433"/>
      <c r="G88" s="433"/>
      <c r="H88" s="433"/>
      <c r="I88" s="433"/>
      <c r="J88" s="433"/>
      <c r="K88" s="433"/>
      <c r="L88" s="433"/>
      <c r="M88" s="433"/>
      <c r="N88" s="433"/>
      <c r="O88" s="433"/>
      <c r="P88" s="433"/>
      <c r="Q88" s="433"/>
      <c r="R88" s="433"/>
      <c r="S88" s="433"/>
      <c r="T88" s="433"/>
      <c r="U88" s="433"/>
      <c r="V88" s="433"/>
      <c r="W88" s="433"/>
      <c r="X88" s="433"/>
      <c r="Y88" s="433"/>
      <c r="Z88" s="433"/>
      <c r="AA88" s="433"/>
      <c r="AB88" s="433"/>
      <c r="AC88" s="433"/>
      <c r="AD88" s="433"/>
      <c r="AE88" s="433"/>
      <c r="AF88" s="433"/>
      <c r="AG88" s="433"/>
      <c r="AH88" s="433"/>
      <c r="AI88" s="433"/>
      <c r="AJ88" s="433"/>
      <c r="AK88" s="433"/>
      <c r="AL88" s="433"/>
      <c r="AM88" s="433"/>
      <c r="AN88" s="433"/>
      <c r="AO88" s="433"/>
      <c r="AP88" s="433"/>
      <c r="AQ88" s="433"/>
      <c r="AR88" s="433"/>
      <c r="AS88" s="433"/>
      <c r="AT88" s="433"/>
      <c r="AU88" s="433"/>
      <c r="AV88" s="433"/>
      <c r="AW88" s="433"/>
      <c r="AX88" s="433"/>
      <c r="AY88" s="433"/>
      <c r="AZ88" s="433"/>
    </row>
    <row r="89" spans="1:52">
      <c r="A89" s="433"/>
      <c r="B89" s="433"/>
      <c r="C89" s="433"/>
      <c r="D89" s="433"/>
      <c r="E89" s="433"/>
      <c r="F89" s="433"/>
      <c r="G89" s="433"/>
      <c r="H89" s="433"/>
      <c r="I89" s="433"/>
      <c r="J89" s="433"/>
      <c r="K89" s="433"/>
      <c r="L89" s="433"/>
      <c r="M89" s="433"/>
      <c r="N89" s="433"/>
      <c r="O89" s="433"/>
      <c r="P89" s="433"/>
      <c r="Q89" s="433"/>
      <c r="R89" s="433"/>
      <c r="S89" s="433"/>
      <c r="T89" s="433"/>
      <c r="U89" s="433"/>
      <c r="V89" s="433"/>
      <c r="W89" s="433"/>
      <c r="X89" s="433"/>
      <c r="Y89" s="433"/>
      <c r="Z89" s="433"/>
      <c r="AA89" s="433"/>
      <c r="AB89" s="433"/>
      <c r="AC89" s="433"/>
      <c r="AD89" s="433"/>
      <c r="AE89" s="433"/>
      <c r="AF89" s="433"/>
      <c r="AG89" s="433"/>
      <c r="AH89" s="433"/>
      <c r="AI89" s="433"/>
      <c r="AJ89" s="433"/>
      <c r="AK89" s="433"/>
      <c r="AL89" s="433"/>
      <c r="AM89" s="433"/>
      <c r="AN89" s="433"/>
      <c r="AO89" s="433"/>
      <c r="AP89" s="433"/>
      <c r="AQ89" s="433"/>
      <c r="AR89" s="433"/>
      <c r="AS89" s="433"/>
      <c r="AT89" s="433"/>
      <c r="AU89" s="433"/>
      <c r="AV89" s="433"/>
      <c r="AW89" s="433"/>
      <c r="AX89" s="433"/>
      <c r="AY89" s="433"/>
      <c r="AZ89" s="433"/>
    </row>
    <row r="90" spans="1:52">
      <c r="A90" s="433"/>
      <c r="B90" s="433"/>
      <c r="C90" s="433"/>
      <c r="D90" s="433"/>
      <c r="E90" s="433"/>
      <c r="F90" s="433"/>
      <c r="G90" s="433"/>
      <c r="H90" s="433"/>
      <c r="I90" s="433"/>
      <c r="J90" s="433"/>
      <c r="K90" s="433"/>
      <c r="L90" s="433"/>
      <c r="M90" s="433"/>
      <c r="N90" s="433"/>
      <c r="O90" s="433"/>
      <c r="P90" s="433"/>
      <c r="Q90" s="433"/>
      <c r="R90" s="433"/>
      <c r="S90" s="433"/>
      <c r="T90" s="433"/>
      <c r="U90" s="433"/>
      <c r="V90" s="433"/>
      <c r="W90" s="433"/>
      <c r="X90" s="433"/>
      <c r="Y90" s="433"/>
      <c r="Z90" s="433"/>
      <c r="AA90" s="433"/>
      <c r="AB90" s="433"/>
      <c r="AC90" s="433"/>
      <c r="AD90" s="433"/>
      <c r="AE90" s="433"/>
      <c r="AF90" s="433"/>
      <c r="AG90" s="433"/>
      <c r="AH90" s="433"/>
      <c r="AI90" s="433"/>
      <c r="AJ90" s="433"/>
      <c r="AK90" s="433"/>
      <c r="AL90" s="433"/>
      <c r="AM90" s="433"/>
      <c r="AN90" s="433"/>
      <c r="AO90" s="433"/>
      <c r="AP90" s="433"/>
      <c r="AQ90" s="433"/>
      <c r="AR90" s="433"/>
      <c r="AS90" s="433"/>
      <c r="AT90" s="433"/>
      <c r="AU90" s="433"/>
      <c r="AV90" s="433"/>
      <c r="AW90" s="433"/>
      <c r="AX90" s="433"/>
      <c r="AY90" s="433"/>
      <c r="AZ90" s="433"/>
    </row>
    <row r="91" spans="1:52">
      <c r="A91" s="433"/>
      <c r="B91" s="433"/>
      <c r="C91" s="433"/>
      <c r="D91" s="433"/>
      <c r="E91" s="433"/>
      <c r="F91" s="433"/>
      <c r="G91" s="433"/>
      <c r="H91" s="433"/>
      <c r="I91" s="433"/>
      <c r="J91" s="433"/>
      <c r="K91" s="433"/>
      <c r="L91" s="433"/>
      <c r="M91" s="433"/>
      <c r="N91" s="433"/>
      <c r="O91" s="433"/>
      <c r="P91" s="433"/>
      <c r="Q91" s="433"/>
      <c r="R91" s="433"/>
      <c r="S91" s="433"/>
      <c r="T91" s="433"/>
      <c r="U91" s="433"/>
      <c r="V91" s="433"/>
      <c r="W91" s="433"/>
      <c r="X91" s="433"/>
      <c r="Y91" s="433"/>
      <c r="Z91" s="433"/>
      <c r="AA91" s="433"/>
      <c r="AB91" s="433"/>
      <c r="AC91" s="433"/>
      <c r="AD91" s="433"/>
      <c r="AE91" s="433"/>
      <c r="AF91" s="433"/>
      <c r="AG91" s="433"/>
      <c r="AH91" s="433"/>
      <c r="AI91" s="433"/>
      <c r="AJ91" s="433"/>
      <c r="AK91" s="433"/>
      <c r="AL91" s="433"/>
      <c r="AM91" s="433"/>
      <c r="AN91" s="433"/>
      <c r="AO91" s="433"/>
      <c r="AP91" s="433"/>
      <c r="AQ91" s="433"/>
      <c r="AR91" s="433"/>
      <c r="AS91" s="433"/>
      <c r="AT91" s="433"/>
      <c r="AU91" s="433"/>
      <c r="AV91" s="433"/>
      <c r="AW91" s="433"/>
      <c r="AX91" s="433"/>
      <c r="AY91" s="433"/>
      <c r="AZ91" s="433"/>
    </row>
    <row r="92" spans="1:52">
      <c r="A92" s="433"/>
      <c r="B92" s="433"/>
      <c r="C92" s="433"/>
      <c r="D92" s="433"/>
      <c r="E92" s="433"/>
      <c r="F92" s="433"/>
      <c r="G92" s="433"/>
      <c r="H92" s="433"/>
      <c r="I92" s="433"/>
      <c r="J92" s="433"/>
      <c r="K92" s="433"/>
      <c r="L92" s="433"/>
      <c r="M92" s="433"/>
      <c r="N92" s="433"/>
      <c r="O92" s="433"/>
      <c r="P92" s="433"/>
      <c r="Q92" s="433"/>
      <c r="R92" s="433"/>
      <c r="S92" s="433"/>
      <c r="T92" s="433"/>
      <c r="U92" s="433"/>
      <c r="V92" s="433"/>
      <c r="W92" s="433"/>
      <c r="X92" s="433"/>
      <c r="Y92" s="433"/>
      <c r="Z92" s="433"/>
      <c r="AA92" s="433"/>
      <c r="AB92" s="433"/>
      <c r="AC92" s="433"/>
      <c r="AD92" s="433"/>
      <c r="AE92" s="433"/>
      <c r="AF92" s="433"/>
      <c r="AG92" s="433"/>
      <c r="AH92" s="433"/>
      <c r="AI92" s="433"/>
      <c r="AJ92" s="433"/>
      <c r="AK92" s="433"/>
      <c r="AL92" s="433"/>
      <c r="AM92" s="433"/>
      <c r="AN92" s="433"/>
      <c r="AO92" s="433"/>
      <c r="AP92" s="433"/>
      <c r="AQ92" s="433"/>
      <c r="AR92" s="433"/>
      <c r="AS92" s="433"/>
      <c r="AT92" s="433"/>
      <c r="AU92" s="433"/>
      <c r="AV92" s="433"/>
      <c r="AW92" s="433"/>
      <c r="AX92" s="433"/>
      <c r="AY92" s="433"/>
      <c r="AZ92" s="433"/>
    </row>
    <row r="93" spans="1:52">
      <c r="A93" s="433"/>
      <c r="B93" s="433"/>
      <c r="C93" s="433"/>
      <c r="D93" s="433"/>
      <c r="E93" s="433"/>
      <c r="F93" s="433"/>
      <c r="G93" s="433"/>
      <c r="H93" s="433"/>
      <c r="I93" s="433"/>
      <c r="J93" s="433"/>
      <c r="K93" s="433"/>
      <c r="L93" s="433"/>
      <c r="M93" s="433"/>
      <c r="N93" s="433"/>
      <c r="O93" s="433"/>
      <c r="P93" s="433"/>
      <c r="Q93" s="433"/>
      <c r="R93" s="433"/>
      <c r="S93" s="433"/>
      <c r="T93" s="433"/>
      <c r="U93" s="433"/>
      <c r="V93" s="433"/>
      <c r="W93" s="433"/>
      <c r="X93" s="433"/>
      <c r="Y93" s="433"/>
      <c r="Z93" s="433"/>
      <c r="AA93" s="433"/>
      <c r="AB93" s="433"/>
      <c r="AC93" s="433"/>
      <c r="AD93" s="433"/>
      <c r="AE93" s="433"/>
      <c r="AF93" s="433"/>
      <c r="AG93" s="433"/>
      <c r="AH93" s="433"/>
      <c r="AI93" s="433"/>
      <c r="AJ93" s="433"/>
      <c r="AK93" s="433"/>
      <c r="AL93" s="433"/>
      <c r="AM93" s="433"/>
      <c r="AN93" s="433"/>
      <c r="AO93" s="433"/>
      <c r="AP93" s="433"/>
      <c r="AQ93" s="433"/>
      <c r="AR93" s="433"/>
      <c r="AS93" s="433"/>
      <c r="AT93" s="433"/>
      <c r="AU93" s="433"/>
      <c r="AV93" s="433"/>
      <c r="AW93" s="433"/>
      <c r="AX93" s="433"/>
      <c r="AY93" s="433"/>
      <c r="AZ93" s="433"/>
    </row>
    <row r="94" spans="1:52">
      <c r="A94" s="433"/>
      <c r="B94" s="433"/>
      <c r="C94" s="433"/>
      <c r="D94" s="433"/>
      <c r="E94" s="433"/>
      <c r="F94" s="433"/>
      <c r="G94" s="433"/>
      <c r="H94" s="433"/>
      <c r="I94" s="433"/>
      <c r="J94" s="433"/>
      <c r="K94" s="433"/>
      <c r="L94" s="433"/>
      <c r="M94" s="433"/>
      <c r="N94" s="433"/>
      <c r="O94" s="433"/>
      <c r="P94" s="433"/>
      <c r="Q94" s="433"/>
      <c r="R94" s="433"/>
      <c r="S94" s="433"/>
      <c r="T94" s="433"/>
      <c r="U94" s="433"/>
      <c r="V94" s="433"/>
      <c r="W94" s="433"/>
      <c r="X94" s="433"/>
      <c r="Y94" s="433"/>
      <c r="Z94" s="433"/>
      <c r="AA94" s="433"/>
      <c r="AB94" s="433"/>
      <c r="AC94" s="433"/>
      <c r="AD94" s="433"/>
      <c r="AE94" s="433"/>
      <c r="AF94" s="433"/>
      <c r="AG94" s="433"/>
      <c r="AH94" s="433"/>
      <c r="AI94" s="433"/>
      <c r="AJ94" s="433"/>
      <c r="AK94" s="433"/>
      <c r="AL94" s="433"/>
      <c r="AM94" s="433"/>
      <c r="AN94" s="433"/>
      <c r="AO94" s="433"/>
      <c r="AP94" s="433"/>
      <c r="AQ94" s="433"/>
      <c r="AR94" s="433"/>
      <c r="AS94" s="433"/>
      <c r="AT94" s="433"/>
      <c r="AU94" s="433"/>
      <c r="AV94" s="433"/>
      <c r="AW94" s="433"/>
      <c r="AX94" s="433"/>
      <c r="AY94" s="433"/>
      <c r="AZ94" s="433"/>
    </row>
    <row r="95" spans="1:52">
      <c r="A95" s="433"/>
      <c r="B95" s="433"/>
      <c r="C95" s="433"/>
      <c r="D95" s="433"/>
      <c r="E95" s="433"/>
      <c r="F95" s="433"/>
      <c r="G95" s="433"/>
      <c r="H95" s="433"/>
      <c r="I95" s="433"/>
      <c r="J95" s="433"/>
      <c r="K95" s="433"/>
      <c r="L95" s="433"/>
      <c r="M95" s="433"/>
      <c r="N95" s="433"/>
      <c r="O95" s="433"/>
      <c r="P95" s="433"/>
      <c r="Q95" s="433"/>
      <c r="R95" s="433"/>
      <c r="S95" s="433"/>
      <c r="T95" s="433"/>
      <c r="U95" s="433"/>
      <c r="V95" s="433"/>
      <c r="W95" s="433"/>
      <c r="X95" s="433"/>
      <c r="Y95" s="433"/>
      <c r="Z95" s="433"/>
      <c r="AA95" s="433"/>
      <c r="AB95" s="433"/>
      <c r="AC95" s="433"/>
      <c r="AD95" s="433"/>
      <c r="AE95" s="433"/>
      <c r="AF95" s="433"/>
      <c r="AG95" s="433"/>
      <c r="AH95" s="433"/>
      <c r="AI95" s="433"/>
      <c r="AJ95" s="433"/>
      <c r="AK95" s="433"/>
      <c r="AL95" s="433"/>
      <c r="AM95" s="433"/>
      <c r="AN95" s="433"/>
      <c r="AO95" s="433"/>
      <c r="AP95" s="433"/>
      <c r="AQ95" s="433"/>
      <c r="AR95" s="433"/>
      <c r="AS95" s="433"/>
      <c r="AT95" s="433"/>
      <c r="AU95" s="433"/>
      <c r="AV95" s="433"/>
      <c r="AW95" s="433"/>
      <c r="AX95" s="433"/>
      <c r="AY95" s="433"/>
      <c r="AZ95" s="433"/>
    </row>
    <row r="96" spans="1:52">
      <c r="A96" s="433"/>
      <c r="B96" s="433"/>
      <c r="C96" s="433"/>
      <c r="D96" s="433"/>
      <c r="E96" s="433"/>
      <c r="F96" s="433"/>
      <c r="G96" s="433"/>
      <c r="H96" s="433"/>
      <c r="I96" s="433"/>
      <c r="J96" s="433"/>
      <c r="K96" s="433"/>
      <c r="L96" s="433"/>
      <c r="M96" s="433"/>
      <c r="N96" s="433"/>
      <c r="O96" s="433"/>
      <c r="P96" s="433"/>
      <c r="Q96" s="433"/>
      <c r="R96" s="433"/>
      <c r="S96" s="433"/>
      <c r="T96" s="433"/>
      <c r="U96" s="433"/>
      <c r="V96" s="433"/>
      <c r="W96" s="433"/>
      <c r="X96" s="433"/>
      <c r="Y96" s="433"/>
      <c r="Z96" s="433"/>
      <c r="AA96" s="433"/>
      <c r="AB96" s="433"/>
      <c r="AC96" s="433"/>
      <c r="AD96" s="433"/>
      <c r="AE96" s="433"/>
      <c r="AF96" s="433"/>
      <c r="AG96" s="433"/>
      <c r="AH96" s="433"/>
      <c r="AI96" s="433"/>
      <c r="AJ96" s="433"/>
      <c r="AK96" s="433"/>
      <c r="AL96" s="433"/>
      <c r="AM96" s="433"/>
      <c r="AN96" s="433"/>
      <c r="AO96" s="433"/>
      <c r="AP96" s="433"/>
      <c r="AQ96" s="433"/>
      <c r="AR96" s="433"/>
      <c r="AS96" s="433"/>
      <c r="AT96" s="433"/>
      <c r="AU96" s="433"/>
      <c r="AV96" s="433"/>
      <c r="AW96" s="433"/>
      <c r="AX96" s="433"/>
      <c r="AY96" s="433"/>
      <c r="AZ96" s="433"/>
    </row>
    <row r="97" spans="1:52">
      <c r="A97" s="433"/>
      <c r="B97" s="433"/>
      <c r="C97" s="433"/>
      <c r="D97" s="433"/>
      <c r="E97" s="433"/>
      <c r="F97" s="433"/>
      <c r="G97" s="433"/>
      <c r="H97" s="433"/>
      <c r="I97" s="433"/>
      <c r="J97" s="433"/>
      <c r="K97" s="433"/>
      <c r="L97" s="433"/>
      <c r="M97" s="433"/>
      <c r="N97" s="433"/>
      <c r="O97" s="433"/>
      <c r="P97" s="433"/>
      <c r="Q97" s="433"/>
      <c r="R97" s="433"/>
      <c r="S97" s="433"/>
      <c r="T97" s="433"/>
      <c r="U97" s="433"/>
      <c r="V97" s="433"/>
      <c r="W97" s="433"/>
      <c r="X97" s="433"/>
      <c r="Y97" s="433"/>
      <c r="Z97" s="433"/>
      <c r="AA97" s="433"/>
      <c r="AB97" s="433"/>
      <c r="AC97" s="433"/>
      <c r="AD97" s="433"/>
      <c r="AE97" s="433"/>
      <c r="AF97" s="433"/>
      <c r="AG97" s="433"/>
      <c r="AH97" s="433"/>
      <c r="AI97" s="433"/>
      <c r="AJ97" s="433"/>
      <c r="AK97" s="433"/>
      <c r="AL97" s="433"/>
      <c r="AM97" s="433"/>
      <c r="AN97" s="433"/>
      <c r="AO97" s="433"/>
      <c r="AP97" s="433"/>
      <c r="AQ97" s="433"/>
      <c r="AR97" s="433"/>
      <c r="AS97" s="433"/>
      <c r="AT97" s="433"/>
      <c r="AU97" s="433"/>
      <c r="AV97" s="433"/>
      <c r="AW97" s="433"/>
      <c r="AX97" s="433"/>
      <c r="AY97" s="433"/>
      <c r="AZ97" s="433"/>
    </row>
    <row r="98" spans="1:52">
      <c r="A98" s="433"/>
      <c r="B98" s="433"/>
      <c r="C98" s="433"/>
      <c r="D98" s="433"/>
      <c r="E98" s="433"/>
      <c r="F98" s="433"/>
      <c r="G98" s="433"/>
      <c r="H98" s="433"/>
      <c r="I98" s="433"/>
      <c r="J98" s="433"/>
      <c r="K98" s="433"/>
      <c r="L98" s="433"/>
      <c r="M98" s="433"/>
      <c r="N98" s="433"/>
      <c r="O98" s="433"/>
      <c r="P98" s="433"/>
      <c r="Q98" s="433"/>
      <c r="R98" s="433"/>
      <c r="S98" s="433"/>
      <c r="T98" s="433"/>
      <c r="U98" s="433"/>
      <c r="V98" s="433"/>
      <c r="W98" s="433"/>
      <c r="X98" s="433"/>
      <c r="Y98" s="433"/>
      <c r="Z98" s="433"/>
      <c r="AA98" s="433"/>
      <c r="AB98" s="433"/>
      <c r="AC98" s="433"/>
      <c r="AD98" s="433"/>
      <c r="AE98" s="433"/>
      <c r="AF98" s="433"/>
      <c r="AG98" s="433"/>
      <c r="AH98" s="433"/>
      <c r="AI98" s="433"/>
      <c r="AJ98" s="433"/>
      <c r="AK98" s="433"/>
      <c r="AL98" s="433"/>
      <c r="AM98" s="433"/>
      <c r="AN98" s="433"/>
      <c r="AO98" s="433"/>
      <c r="AP98" s="433"/>
      <c r="AQ98" s="433"/>
      <c r="AR98" s="433"/>
      <c r="AS98" s="433"/>
      <c r="AT98" s="433"/>
      <c r="AU98" s="433"/>
      <c r="AV98" s="433"/>
      <c r="AW98" s="433"/>
      <c r="AX98" s="433"/>
      <c r="AY98" s="433"/>
      <c r="AZ98" s="433"/>
    </row>
    <row r="99" spans="1:52">
      <c r="A99" s="433"/>
      <c r="B99" s="433"/>
      <c r="C99" s="433"/>
      <c r="D99" s="433"/>
      <c r="E99" s="433"/>
      <c r="F99" s="433"/>
      <c r="G99" s="433"/>
      <c r="H99" s="433"/>
      <c r="I99" s="433"/>
      <c r="J99" s="433"/>
      <c r="K99" s="433"/>
      <c r="L99" s="433"/>
      <c r="M99" s="433"/>
      <c r="N99" s="433"/>
      <c r="O99" s="433"/>
      <c r="P99" s="433"/>
      <c r="Q99" s="433"/>
      <c r="R99" s="433"/>
      <c r="S99" s="433"/>
      <c r="T99" s="433"/>
      <c r="U99" s="433"/>
      <c r="V99" s="433"/>
      <c r="W99" s="433"/>
      <c r="X99" s="433"/>
      <c r="Y99" s="433"/>
      <c r="Z99" s="433"/>
      <c r="AA99" s="433"/>
      <c r="AB99" s="433"/>
      <c r="AC99" s="433"/>
      <c r="AD99" s="433"/>
      <c r="AE99" s="433"/>
      <c r="AF99" s="433"/>
      <c r="AG99" s="433"/>
      <c r="AH99" s="433"/>
      <c r="AI99" s="433"/>
      <c r="AJ99" s="433"/>
      <c r="AK99" s="433"/>
      <c r="AL99" s="433"/>
      <c r="AM99" s="433"/>
      <c r="AN99" s="433"/>
      <c r="AO99" s="433"/>
      <c r="AP99" s="433"/>
      <c r="AQ99" s="433"/>
      <c r="AR99" s="433"/>
      <c r="AS99" s="433"/>
      <c r="AT99" s="433"/>
      <c r="AU99" s="433"/>
      <c r="AV99" s="433"/>
      <c r="AW99" s="433"/>
      <c r="AX99" s="433"/>
      <c r="AY99" s="433"/>
      <c r="AZ99" s="433"/>
    </row>
    <row r="100" spans="1:52">
      <c r="A100" s="433"/>
      <c r="B100" s="433"/>
      <c r="C100" s="433"/>
      <c r="D100" s="433"/>
      <c r="E100" s="433"/>
      <c r="F100" s="433"/>
      <c r="G100" s="433"/>
      <c r="H100" s="433"/>
      <c r="I100" s="433"/>
      <c r="J100" s="433"/>
      <c r="K100" s="433"/>
      <c r="L100" s="433"/>
      <c r="M100" s="433"/>
      <c r="N100" s="433"/>
      <c r="O100" s="433"/>
      <c r="P100" s="433"/>
      <c r="Q100" s="433"/>
      <c r="R100" s="433"/>
      <c r="S100" s="433"/>
      <c r="T100" s="433"/>
      <c r="U100" s="433"/>
      <c r="V100" s="433"/>
      <c r="W100" s="433"/>
      <c r="X100" s="433"/>
      <c r="Y100" s="433"/>
      <c r="Z100" s="433"/>
      <c r="AA100" s="433"/>
      <c r="AB100" s="433"/>
      <c r="AC100" s="433"/>
      <c r="AD100" s="433"/>
      <c r="AE100" s="433"/>
      <c r="AF100" s="433"/>
      <c r="AG100" s="433"/>
      <c r="AH100" s="433"/>
      <c r="AI100" s="433"/>
      <c r="AJ100" s="433"/>
      <c r="AK100" s="433"/>
      <c r="AL100" s="433"/>
      <c r="AM100" s="433"/>
      <c r="AN100" s="433"/>
      <c r="AO100" s="433"/>
      <c r="AP100" s="433"/>
      <c r="AQ100" s="433"/>
      <c r="AR100" s="433"/>
      <c r="AS100" s="433"/>
      <c r="AT100" s="433"/>
      <c r="AU100" s="433"/>
      <c r="AV100" s="433"/>
      <c r="AW100" s="433"/>
      <c r="AX100" s="433"/>
      <c r="AY100" s="433"/>
      <c r="AZ100" s="433"/>
    </row>
    <row r="101" spans="1:52">
      <c r="A101" s="433"/>
      <c r="B101" s="433"/>
      <c r="C101" s="433"/>
      <c r="D101" s="433"/>
      <c r="E101" s="433"/>
      <c r="F101" s="433"/>
      <c r="G101" s="433"/>
      <c r="H101" s="433"/>
      <c r="I101" s="433"/>
      <c r="J101" s="433"/>
      <c r="K101" s="433"/>
      <c r="L101" s="433"/>
      <c r="M101" s="433"/>
      <c r="N101" s="433"/>
      <c r="O101" s="433"/>
      <c r="P101" s="433"/>
      <c r="Q101" s="433"/>
      <c r="R101" s="433"/>
      <c r="S101" s="433"/>
      <c r="T101" s="433"/>
      <c r="U101" s="433"/>
      <c r="V101" s="433"/>
      <c r="W101" s="433"/>
      <c r="X101" s="433"/>
      <c r="Y101" s="433"/>
      <c r="Z101" s="433"/>
      <c r="AA101" s="433"/>
      <c r="AB101" s="433"/>
      <c r="AC101" s="433"/>
      <c r="AD101" s="433"/>
      <c r="AE101" s="433"/>
      <c r="AF101" s="433"/>
      <c r="AG101" s="433"/>
      <c r="AH101" s="433"/>
      <c r="AI101" s="433"/>
      <c r="AJ101" s="433"/>
      <c r="AK101" s="433"/>
      <c r="AL101" s="433"/>
      <c r="AM101" s="433"/>
      <c r="AN101" s="433"/>
      <c r="AO101" s="433"/>
      <c r="AP101" s="433"/>
      <c r="AQ101" s="433"/>
      <c r="AR101" s="433"/>
      <c r="AS101" s="433"/>
      <c r="AT101" s="433"/>
      <c r="AU101" s="433"/>
      <c r="AV101" s="433"/>
      <c r="AW101" s="433"/>
      <c r="AX101" s="433"/>
      <c r="AY101" s="433"/>
      <c r="AZ101" s="433"/>
    </row>
    <row r="102" spans="1:52">
      <c r="B102" s="433"/>
      <c r="C102" s="433"/>
      <c r="D102" s="433"/>
      <c r="E102" s="433"/>
      <c r="F102" s="433"/>
    </row>
    <row r="103" spans="1:52">
      <c r="B103" s="433"/>
      <c r="C103" s="433"/>
      <c r="D103" s="433"/>
      <c r="E103" s="433"/>
      <c r="F103" s="433"/>
    </row>
    <row r="104" spans="1:52">
      <c r="B104" s="433"/>
      <c r="C104" s="433"/>
      <c r="D104" s="433"/>
      <c r="E104" s="433"/>
      <c r="F104" s="433"/>
    </row>
  </sheetData>
  <mergeCells count="3">
    <mergeCell ref="B2:F2"/>
    <mergeCell ref="P6:U74"/>
    <mergeCell ref="G2:L2"/>
  </mergeCells>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5D52C-0E51-3442-91EB-9EBB1E961927}">
  <sheetPr>
    <tabColor theme="7" tint="0.79998168889431442"/>
  </sheetPr>
  <dimension ref="A1:Z80"/>
  <sheetViews>
    <sheetView zoomScaleNormal="100" workbookViewId="0">
      <selection activeCell="F6" sqref="F6"/>
    </sheetView>
  </sheetViews>
  <sheetFormatPr defaultColWidth="10.796875" defaultRowHeight="15.6"/>
  <cols>
    <col min="12" max="12" width="19.1484375" customWidth="1"/>
    <col min="14" max="14" width="32.84765625" customWidth="1"/>
    <col min="15" max="15" width="6.1484375" customWidth="1"/>
    <col min="16" max="16" width="2" customWidth="1"/>
    <col min="17" max="17" width="9.84765625" customWidth="1"/>
    <col min="18" max="18" width="16.84765625" customWidth="1"/>
    <col min="20" max="20" width="21.1484375" customWidth="1"/>
    <col min="24" max="24" width="2.1484375" customWidth="1"/>
    <col min="26" max="26" width="65" customWidth="1"/>
  </cols>
  <sheetData>
    <row r="1" spans="1:26" ht="16" customHeight="1" thickBot="1">
      <c r="A1" s="76"/>
      <c r="B1" s="76"/>
      <c r="C1" s="76"/>
      <c r="D1" s="76"/>
      <c r="E1" s="76"/>
      <c r="F1" s="76"/>
      <c r="G1" s="76"/>
      <c r="H1" s="76"/>
      <c r="I1" s="76"/>
      <c r="J1" s="76"/>
      <c r="K1" s="76"/>
      <c r="L1" s="76"/>
      <c r="M1" s="76"/>
      <c r="N1" s="76"/>
      <c r="O1" s="76"/>
      <c r="P1" s="76"/>
      <c r="Q1" s="76"/>
      <c r="R1" s="76"/>
      <c r="S1" s="76"/>
      <c r="T1" s="76"/>
      <c r="U1" s="76"/>
      <c r="V1" s="76"/>
      <c r="W1" s="76"/>
      <c r="X1" s="76"/>
      <c r="Y1" s="13"/>
      <c r="Z1" s="13"/>
    </row>
    <row r="2" spans="1:26" ht="56.05" customHeight="1">
      <c r="A2" s="1268" t="s">
        <v>1051</v>
      </c>
      <c r="B2" s="1269"/>
      <c r="C2" s="1269"/>
      <c r="D2" s="1269"/>
      <c r="E2" s="1269"/>
      <c r="F2" s="1269"/>
      <c r="G2" s="1269"/>
      <c r="H2" s="1269"/>
      <c r="I2" s="1246"/>
      <c r="J2" s="1246"/>
      <c r="K2" s="1246"/>
      <c r="L2" s="1247"/>
      <c r="M2" s="1268" t="s">
        <v>2327</v>
      </c>
      <c r="N2" s="1269"/>
      <c r="O2" s="1269"/>
      <c r="P2" s="1269"/>
      <c r="Q2" s="1269"/>
      <c r="R2" s="1269"/>
      <c r="S2" s="1270"/>
      <c r="T2" s="76"/>
      <c r="U2" s="1271" t="s">
        <v>2038</v>
      </c>
      <c r="V2" s="1272"/>
      <c r="W2" s="1272"/>
      <c r="X2" s="1272"/>
      <c r="Y2" s="13"/>
      <c r="Z2" s="13"/>
    </row>
    <row r="3" spans="1:26">
      <c r="A3" s="1349"/>
      <c r="B3" s="1350"/>
      <c r="C3" s="1350"/>
      <c r="D3" s="1350"/>
      <c r="E3" s="1350"/>
      <c r="F3" s="1350"/>
      <c r="G3" s="1350"/>
      <c r="H3" s="1350"/>
      <c r="I3" s="76"/>
      <c r="J3" s="76"/>
      <c r="K3" s="76"/>
      <c r="L3" s="273"/>
      <c r="M3" s="272"/>
      <c r="N3" s="76"/>
      <c r="O3" s="76"/>
      <c r="P3" s="76"/>
      <c r="Q3" s="76"/>
      <c r="R3" s="76"/>
      <c r="S3" s="273"/>
      <c r="T3" s="76"/>
      <c r="U3" s="352" t="s">
        <v>1133</v>
      </c>
      <c r="V3" s="477"/>
      <c r="W3" s="477" t="s">
        <v>1134</v>
      </c>
      <c r="X3" s="281"/>
      <c r="Y3" s="13"/>
      <c r="Z3" s="13"/>
    </row>
    <row r="4" spans="1:26">
      <c r="A4" s="1349"/>
      <c r="B4" s="1350"/>
      <c r="C4" s="1350"/>
      <c r="D4" s="1350"/>
      <c r="E4" s="1350"/>
      <c r="F4" s="1350"/>
      <c r="G4" s="1350"/>
      <c r="H4" s="1350"/>
      <c r="I4" s="76"/>
      <c r="J4" s="76"/>
      <c r="K4" s="76"/>
      <c r="L4" s="273"/>
      <c r="M4" s="272"/>
      <c r="N4" s="1273" t="s">
        <v>1232</v>
      </c>
      <c r="O4" s="1273"/>
      <c r="P4" s="1273"/>
      <c r="Q4" s="1273"/>
      <c r="R4" s="76"/>
      <c r="S4" s="273"/>
      <c r="T4" s="76"/>
      <c r="U4" s="280"/>
      <c r="V4" s="478"/>
      <c r="W4" s="478"/>
      <c r="X4" s="281"/>
      <c r="Y4" s="13"/>
      <c r="Z4" s="13"/>
    </row>
    <row r="5" spans="1:26">
      <c r="A5" s="272"/>
      <c r="B5" s="76"/>
      <c r="C5" s="76"/>
      <c r="D5" s="76"/>
      <c r="E5" s="76"/>
      <c r="F5" s="76"/>
      <c r="G5" s="76"/>
      <c r="H5" s="76"/>
      <c r="I5" s="76"/>
      <c r="J5" s="76"/>
      <c r="K5" s="76"/>
      <c r="L5" s="273"/>
      <c r="M5" s="272"/>
      <c r="N5" s="1273"/>
      <c r="O5" s="1273"/>
      <c r="P5" s="1273"/>
      <c r="Q5" s="1273"/>
      <c r="R5" s="76"/>
      <c r="S5" s="273"/>
      <c r="T5" s="76"/>
      <c r="U5" s="280"/>
      <c r="V5" s="478"/>
      <c r="W5" s="478"/>
      <c r="X5" s="281"/>
      <c r="Y5" s="13"/>
      <c r="Z5" s="13"/>
    </row>
    <row r="6" spans="1:26" ht="18.3">
      <c r="A6" s="272"/>
      <c r="B6" s="76"/>
      <c r="C6" s="76"/>
      <c r="D6" s="76"/>
      <c r="E6" s="76"/>
      <c r="F6" s="76"/>
      <c r="G6" s="76"/>
      <c r="H6" s="76"/>
      <c r="I6" s="76"/>
      <c r="J6" s="76"/>
      <c r="K6" s="76"/>
      <c r="L6" s="273"/>
      <c r="M6" s="272"/>
      <c r="N6" s="1267" t="s">
        <v>533</v>
      </c>
      <c r="O6" s="1267"/>
      <c r="P6" s="1267"/>
      <c r="Q6" s="1267"/>
      <c r="R6" s="1267"/>
      <c r="S6" s="273"/>
      <c r="T6" s="76"/>
      <c r="U6" s="280"/>
      <c r="V6" s="478"/>
      <c r="W6" s="478"/>
      <c r="X6" s="281"/>
      <c r="Y6" s="13"/>
      <c r="Z6" s="13"/>
    </row>
    <row r="7" spans="1:26" ht="8.0500000000000007" customHeight="1">
      <c r="A7" s="272"/>
      <c r="B7" s="76"/>
      <c r="C7" s="76"/>
      <c r="D7" s="76"/>
      <c r="E7" s="76"/>
      <c r="F7" s="76"/>
      <c r="G7" s="76"/>
      <c r="H7" s="76"/>
      <c r="I7" s="76"/>
      <c r="J7" s="76"/>
      <c r="K7" s="76"/>
      <c r="L7" s="273"/>
      <c r="M7" s="272"/>
      <c r="N7" s="76"/>
      <c r="O7" s="76"/>
      <c r="P7" s="76"/>
      <c r="Q7" s="76"/>
      <c r="R7" s="76"/>
      <c r="S7" s="273"/>
      <c r="T7" s="76"/>
      <c r="U7" s="280"/>
      <c r="V7" s="478"/>
      <c r="W7" s="478"/>
      <c r="X7" s="281"/>
      <c r="Y7" s="13"/>
      <c r="Z7" s="13"/>
    </row>
    <row r="8" spans="1:26">
      <c r="A8" s="272"/>
      <c r="B8" s="76"/>
      <c r="C8" s="76"/>
      <c r="D8" s="76"/>
      <c r="E8" s="76"/>
      <c r="F8" s="76"/>
      <c r="G8" s="76"/>
      <c r="H8" s="76"/>
      <c r="I8" s="76"/>
      <c r="J8" s="76"/>
      <c r="K8" s="76"/>
      <c r="L8" s="273"/>
      <c r="M8" s="272"/>
      <c r="N8" s="76" t="s">
        <v>535</v>
      </c>
      <c r="O8" s="494" t="s">
        <v>547</v>
      </c>
      <c r="P8" s="76" t="s">
        <v>536</v>
      </c>
      <c r="Q8" s="496">
        <f>($N$60/3.412)/1000</f>
        <v>2991.1456894613866</v>
      </c>
      <c r="R8" s="76" t="s">
        <v>548</v>
      </c>
      <c r="S8" s="273"/>
      <c r="T8" s="76"/>
      <c r="U8" s="280" t="s">
        <v>546</v>
      </c>
      <c r="V8" s="479" t="s">
        <v>536</v>
      </c>
      <c r="W8" s="478" t="s">
        <v>675</v>
      </c>
      <c r="X8" s="281"/>
      <c r="Y8" s="13"/>
      <c r="Z8" s="13"/>
    </row>
    <row r="9" spans="1:26">
      <c r="A9" s="272"/>
      <c r="B9" s="76"/>
      <c r="C9" s="76"/>
      <c r="D9" s="76"/>
      <c r="E9" s="76"/>
      <c r="F9" s="76"/>
      <c r="G9" s="76"/>
      <c r="H9" s="76"/>
      <c r="I9" s="76"/>
      <c r="J9" s="76"/>
      <c r="K9" s="76"/>
      <c r="L9" s="273"/>
      <c r="M9" s="272"/>
      <c r="N9" s="76" t="s">
        <v>534</v>
      </c>
      <c r="O9" s="494" t="s">
        <v>546</v>
      </c>
      <c r="P9" s="76" t="s">
        <v>536</v>
      </c>
      <c r="Q9" s="496">
        <f>($N$61/3.412)/1000</f>
        <v>2850.3787314645583</v>
      </c>
      <c r="R9" s="76" t="s">
        <v>548</v>
      </c>
      <c r="S9" s="273"/>
      <c r="T9" s="76"/>
      <c r="U9" s="280" t="s">
        <v>547</v>
      </c>
      <c r="V9" s="479" t="s">
        <v>536</v>
      </c>
      <c r="W9" s="478" t="s">
        <v>674</v>
      </c>
      <c r="X9" s="281"/>
      <c r="Y9" s="13"/>
      <c r="Z9" s="13"/>
    </row>
    <row r="10" spans="1:26" ht="7" customHeight="1">
      <c r="A10" s="272"/>
      <c r="B10" s="76"/>
      <c r="C10" s="76"/>
      <c r="D10" s="76"/>
      <c r="E10" s="76"/>
      <c r="F10" s="76"/>
      <c r="G10" s="76"/>
      <c r="H10" s="76"/>
      <c r="I10" s="76"/>
      <c r="J10" s="76"/>
      <c r="K10" s="76"/>
      <c r="L10" s="273"/>
      <c r="M10" s="272"/>
      <c r="N10" s="76"/>
      <c r="O10" s="494"/>
      <c r="P10" s="76"/>
      <c r="Q10" s="76"/>
      <c r="R10" s="76"/>
      <c r="S10" s="273"/>
      <c r="T10" s="76"/>
      <c r="U10" s="280"/>
      <c r="V10" s="478"/>
      <c r="W10" s="478"/>
      <c r="X10" s="281"/>
      <c r="Y10" s="13"/>
      <c r="Z10" s="13"/>
    </row>
    <row r="11" spans="1:26">
      <c r="A11" s="272"/>
      <c r="B11" s="76"/>
      <c r="C11" s="76"/>
      <c r="D11" s="76"/>
      <c r="E11" s="76"/>
      <c r="F11" s="76"/>
      <c r="G11" s="76"/>
      <c r="H11" s="76"/>
      <c r="I11" s="76"/>
      <c r="J11" s="76"/>
      <c r="K11" s="76"/>
      <c r="L11" s="273"/>
      <c r="M11" s="272"/>
      <c r="N11" s="76" t="s">
        <v>1573</v>
      </c>
      <c r="O11" s="494" t="s">
        <v>563</v>
      </c>
      <c r="P11" s="495" t="s">
        <v>536</v>
      </c>
      <c r="Q11" s="496">
        <f>Q19-Q20</f>
        <v>16.010000000000002</v>
      </c>
      <c r="R11" s="1245" t="s">
        <v>544</v>
      </c>
      <c r="S11" s="273"/>
      <c r="T11" s="76"/>
      <c r="U11" s="280" t="s">
        <v>563</v>
      </c>
      <c r="V11" s="479" t="s">
        <v>536</v>
      </c>
      <c r="W11" s="478" t="s">
        <v>707</v>
      </c>
      <c r="X11" s="281"/>
      <c r="Y11" s="13"/>
      <c r="Z11" s="13"/>
    </row>
    <row r="12" spans="1:26">
      <c r="A12" s="272"/>
      <c r="B12" s="76"/>
      <c r="C12" s="76"/>
      <c r="D12" s="76"/>
      <c r="E12" s="76"/>
      <c r="F12" s="76"/>
      <c r="G12" s="76"/>
      <c r="H12" s="76"/>
      <c r="I12" s="76"/>
      <c r="J12" s="76"/>
      <c r="K12" s="76"/>
      <c r="L12" s="273"/>
      <c r="M12" s="272"/>
      <c r="N12" s="76" t="s">
        <v>537</v>
      </c>
      <c r="O12" s="494" t="s">
        <v>566</v>
      </c>
      <c r="P12" s="495" t="s">
        <v>536</v>
      </c>
      <c r="Q12" s="496">
        <f>Q18-Q17</f>
        <v>10.310000000000002</v>
      </c>
      <c r="R12" s="1245" t="s">
        <v>544</v>
      </c>
      <c r="S12" s="273"/>
      <c r="T12" s="76"/>
      <c r="U12" s="280" t="s">
        <v>566</v>
      </c>
      <c r="V12" s="479" t="s">
        <v>536</v>
      </c>
      <c r="W12" s="478" t="s">
        <v>685</v>
      </c>
      <c r="X12" s="281"/>
      <c r="Y12" s="13"/>
      <c r="Z12" s="13"/>
    </row>
    <row r="13" spans="1:26" ht="6" customHeight="1" thickBot="1">
      <c r="A13" s="272"/>
      <c r="B13" s="76"/>
      <c r="C13" s="76"/>
      <c r="D13" s="76"/>
      <c r="E13" s="76"/>
      <c r="F13" s="76"/>
      <c r="G13" s="76"/>
      <c r="H13" s="76"/>
      <c r="I13" s="76"/>
      <c r="J13" s="76"/>
      <c r="K13" s="76"/>
      <c r="L13" s="273"/>
      <c r="M13" s="272"/>
      <c r="N13" s="76"/>
      <c r="O13" s="76"/>
      <c r="P13" s="76"/>
      <c r="Q13" s="76"/>
      <c r="R13" s="76"/>
      <c r="S13" s="273"/>
      <c r="T13" s="76"/>
      <c r="U13" s="280"/>
      <c r="V13" s="478"/>
      <c r="W13" s="478"/>
      <c r="X13" s="281"/>
      <c r="Y13" s="13"/>
      <c r="Z13" s="13"/>
    </row>
    <row r="14" spans="1:26" ht="20.7" thickBot="1">
      <c r="A14" s="272"/>
      <c r="B14" s="76"/>
      <c r="C14" s="76"/>
      <c r="D14" s="76"/>
      <c r="E14" s="76"/>
      <c r="F14" s="76"/>
      <c r="G14" s="76"/>
      <c r="H14" s="76"/>
      <c r="I14" s="76"/>
      <c r="J14" s="76"/>
      <c r="K14" s="76"/>
      <c r="L14" s="273"/>
      <c r="M14" s="272"/>
      <c r="N14" s="498" t="s">
        <v>1572</v>
      </c>
      <c r="O14" s="500" t="s">
        <v>536</v>
      </c>
      <c r="P14" s="500"/>
      <c r="Q14" s="92">
        <f>Q9/Q8</f>
        <v>0.95293878245623798</v>
      </c>
      <c r="R14" s="501"/>
      <c r="S14" s="273"/>
      <c r="T14" s="76"/>
      <c r="U14" s="280"/>
      <c r="V14" s="478"/>
      <c r="W14" s="478"/>
      <c r="X14" s="281"/>
      <c r="Y14" s="13"/>
      <c r="Z14" s="13"/>
    </row>
    <row r="15" spans="1:26" ht="6" customHeight="1" thickBot="1">
      <c r="A15" s="272"/>
      <c r="B15" s="76"/>
      <c r="C15" s="76"/>
      <c r="D15" s="76"/>
      <c r="E15" s="76"/>
      <c r="F15" s="76"/>
      <c r="G15" s="76"/>
      <c r="H15" s="76"/>
      <c r="I15" s="76"/>
      <c r="J15" s="76"/>
      <c r="K15" s="76"/>
      <c r="L15" s="273"/>
      <c r="M15" s="272"/>
      <c r="N15" s="76"/>
      <c r="O15" s="494"/>
      <c r="P15" s="76"/>
      <c r="Q15" s="76"/>
      <c r="R15" s="76"/>
      <c r="S15" s="273"/>
      <c r="T15" s="76"/>
      <c r="U15" s="280"/>
      <c r="V15" s="478"/>
      <c r="W15" s="478"/>
      <c r="X15" s="281"/>
      <c r="Y15" s="13"/>
      <c r="Z15" s="13"/>
    </row>
    <row r="16" spans="1:26" ht="18.899999999999999" thickTop="1" thickBot="1">
      <c r="A16" s="272"/>
      <c r="B16" s="76"/>
      <c r="C16" s="76"/>
      <c r="D16" s="76"/>
      <c r="E16" s="76"/>
      <c r="F16" s="76"/>
      <c r="G16" s="76"/>
      <c r="H16" s="76"/>
      <c r="I16" s="76"/>
      <c r="J16" s="76"/>
      <c r="K16" s="76"/>
      <c r="L16" s="273"/>
      <c r="M16" s="272"/>
      <c r="N16" s="1274" t="s">
        <v>1574</v>
      </c>
      <c r="O16" s="1275"/>
      <c r="P16" s="1275"/>
      <c r="Q16" s="1275"/>
      <c r="R16" s="982" t="s">
        <v>1580</v>
      </c>
      <c r="S16" s="273"/>
      <c r="T16" s="76"/>
      <c r="U16" s="280"/>
      <c r="V16" s="478"/>
      <c r="W16" s="478"/>
      <c r="X16" s="281"/>
      <c r="Y16" s="13"/>
      <c r="Z16" s="13"/>
    </row>
    <row r="17" spans="1:26" ht="20.7" thickTop="1">
      <c r="A17" s="272"/>
      <c r="B17" s="76"/>
      <c r="C17" s="76"/>
      <c r="D17" s="76"/>
      <c r="E17" s="76"/>
      <c r="F17" s="76"/>
      <c r="G17" s="76"/>
      <c r="H17" s="76"/>
      <c r="I17" s="76"/>
      <c r="J17" s="76"/>
      <c r="K17" s="76"/>
      <c r="L17" s="273"/>
      <c r="M17" s="272"/>
      <c r="N17" s="87" t="s">
        <v>538</v>
      </c>
      <c r="O17" s="502"/>
      <c r="P17" s="503" t="s">
        <v>536</v>
      </c>
      <c r="Q17" s="851">
        <f>'Enquiry - HRE'!E5</f>
        <v>30</v>
      </c>
      <c r="R17" s="983" t="s">
        <v>544</v>
      </c>
      <c r="S17" s="273"/>
      <c r="T17" s="76"/>
      <c r="U17" s="280" t="s">
        <v>538</v>
      </c>
      <c r="V17" s="479" t="s">
        <v>536</v>
      </c>
      <c r="W17" s="478" t="s">
        <v>681</v>
      </c>
      <c r="X17" s="281"/>
      <c r="Y17" s="13"/>
      <c r="Z17" s="13"/>
    </row>
    <row r="18" spans="1:26" ht="20.399999999999999">
      <c r="A18" s="272"/>
      <c r="B18" s="76"/>
      <c r="C18" s="76"/>
      <c r="D18" s="76"/>
      <c r="E18" s="76"/>
      <c r="F18" s="76"/>
      <c r="G18" s="76"/>
      <c r="H18" s="76"/>
      <c r="I18" s="76"/>
      <c r="J18" s="76"/>
      <c r="K18" s="76"/>
      <c r="L18" s="273"/>
      <c r="M18" s="272"/>
      <c r="N18" s="87" t="s">
        <v>539</v>
      </c>
      <c r="O18" s="502"/>
      <c r="P18" s="503" t="s">
        <v>536</v>
      </c>
      <c r="Q18" s="851">
        <f>'Enquiry - HRE'!E6</f>
        <v>40.31</v>
      </c>
      <c r="R18" s="983" t="s">
        <v>544</v>
      </c>
      <c r="S18" s="273"/>
      <c r="T18" s="76"/>
      <c r="U18" s="280" t="s">
        <v>539</v>
      </c>
      <c r="V18" s="479" t="s">
        <v>536</v>
      </c>
      <c r="W18" s="478" t="s">
        <v>684</v>
      </c>
      <c r="X18" s="281"/>
      <c r="Y18" s="13"/>
      <c r="Z18" s="13"/>
    </row>
    <row r="19" spans="1:26" ht="20.399999999999999">
      <c r="A19" s="272"/>
      <c r="B19" s="76"/>
      <c r="C19" s="76"/>
      <c r="D19" s="76"/>
      <c r="E19" s="76"/>
      <c r="F19" s="76"/>
      <c r="G19" s="76"/>
      <c r="H19" s="76"/>
      <c r="I19" s="76"/>
      <c r="J19" s="76"/>
      <c r="K19" s="76"/>
      <c r="L19" s="273"/>
      <c r="M19" s="272"/>
      <c r="N19" s="87" t="s">
        <v>540</v>
      </c>
      <c r="O19" s="502"/>
      <c r="P19" s="503" t="s">
        <v>536</v>
      </c>
      <c r="Q19" s="851">
        <f>'Enquiry - HRE'!E7</f>
        <v>37.31</v>
      </c>
      <c r="R19" s="983" t="s">
        <v>544</v>
      </c>
      <c r="S19" s="273"/>
      <c r="T19" s="76"/>
      <c r="U19" s="280" t="s">
        <v>540</v>
      </c>
      <c r="V19" s="479" t="s">
        <v>536</v>
      </c>
      <c r="W19" s="478" t="s">
        <v>705</v>
      </c>
      <c r="X19" s="281"/>
      <c r="Y19" s="13"/>
      <c r="Z19" s="13"/>
    </row>
    <row r="20" spans="1:26" ht="20.399999999999999">
      <c r="A20" s="272"/>
      <c r="B20" s="76"/>
      <c r="C20" s="76"/>
      <c r="D20" s="76"/>
      <c r="E20" s="76"/>
      <c r="F20" s="76"/>
      <c r="G20" s="76"/>
      <c r="H20" s="76"/>
      <c r="I20" s="76"/>
      <c r="J20" s="76"/>
      <c r="K20" s="76"/>
      <c r="L20" s="273"/>
      <c r="M20" s="272"/>
      <c r="N20" s="87" t="s">
        <v>541</v>
      </c>
      <c r="O20" s="502"/>
      <c r="P20" s="503" t="s">
        <v>536</v>
      </c>
      <c r="Q20" s="851">
        <f>'Enquiry - HRE'!E8</f>
        <v>21.3</v>
      </c>
      <c r="R20" s="983" t="s">
        <v>544</v>
      </c>
      <c r="S20" s="273"/>
      <c r="T20" s="76"/>
      <c r="U20" s="280" t="s">
        <v>541</v>
      </c>
      <c r="V20" s="479" t="s">
        <v>536</v>
      </c>
      <c r="W20" s="478" t="s">
        <v>702</v>
      </c>
      <c r="X20" s="281"/>
      <c r="Y20" s="13"/>
      <c r="Z20" s="13"/>
    </row>
    <row r="21" spans="1:26" ht="20.399999999999999">
      <c r="A21" s="272"/>
      <c r="B21" s="76"/>
      <c r="C21" s="76"/>
      <c r="D21" s="76"/>
      <c r="E21" s="76"/>
      <c r="F21" s="76"/>
      <c r="G21" s="76"/>
      <c r="H21" s="76"/>
      <c r="I21" s="76"/>
      <c r="J21" s="76"/>
      <c r="K21" s="76"/>
      <c r="L21" s="273"/>
      <c r="M21" s="272"/>
      <c r="N21" s="87" t="s">
        <v>542</v>
      </c>
      <c r="O21" s="502"/>
      <c r="P21" s="503" t="s">
        <v>536</v>
      </c>
      <c r="Q21" s="852">
        <f>'Enquiry - HRE'!E9</f>
        <v>4163.5</v>
      </c>
      <c r="R21" s="277" t="s">
        <v>545</v>
      </c>
      <c r="S21" s="273"/>
      <c r="T21" s="76"/>
      <c r="U21" s="280" t="s">
        <v>542</v>
      </c>
      <c r="V21" s="479" t="s">
        <v>536</v>
      </c>
      <c r="W21" s="478" t="s">
        <v>695</v>
      </c>
      <c r="X21" s="281"/>
      <c r="Y21" s="13"/>
      <c r="Z21" s="13"/>
    </row>
    <row r="22" spans="1:26" ht="20.399999999999999">
      <c r="A22" s="272"/>
      <c r="B22" s="76"/>
      <c r="C22" s="76"/>
      <c r="D22" s="76"/>
      <c r="E22" s="76"/>
      <c r="F22" s="76"/>
      <c r="G22" s="76"/>
      <c r="H22" s="76"/>
      <c r="I22" s="76"/>
      <c r="J22" s="76"/>
      <c r="K22" s="76"/>
      <c r="L22" s="273"/>
      <c r="M22" s="272"/>
      <c r="N22" s="87" t="s">
        <v>543</v>
      </c>
      <c r="O22" s="502"/>
      <c r="P22" s="503" t="s">
        <v>536</v>
      </c>
      <c r="Q22" s="852">
        <f>'Enquiry - HRE'!E10</f>
        <v>2555</v>
      </c>
      <c r="R22" s="277" t="s">
        <v>545</v>
      </c>
      <c r="S22" s="273"/>
      <c r="T22" s="76"/>
      <c r="U22" s="280" t="s">
        <v>543</v>
      </c>
      <c r="V22" s="479" t="s">
        <v>536</v>
      </c>
      <c r="W22" s="478" t="s">
        <v>710</v>
      </c>
      <c r="X22" s="281"/>
      <c r="Y22" s="13"/>
      <c r="Z22" s="13"/>
    </row>
    <row r="23" spans="1:26" ht="15.9" thickBot="1">
      <c r="A23" s="272"/>
      <c r="B23" s="76"/>
      <c r="C23" s="76"/>
      <c r="D23" s="76"/>
      <c r="E23" s="76"/>
      <c r="F23" s="76"/>
      <c r="G23" s="76"/>
      <c r="H23" s="76"/>
      <c r="I23" s="76"/>
      <c r="J23" s="76"/>
      <c r="K23" s="76"/>
      <c r="L23" s="273"/>
      <c r="M23" s="272"/>
      <c r="N23" s="88"/>
      <c r="O23" s="278"/>
      <c r="P23" s="278"/>
      <c r="Q23" s="278"/>
      <c r="R23" s="279"/>
      <c r="S23" s="273"/>
      <c r="T23" s="76"/>
      <c r="U23" s="280"/>
      <c r="V23" s="478"/>
      <c r="W23" s="478"/>
      <c r="X23" s="281"/>
      <c r="Y23" s="13"/>
      <c r="Z23" s="13"/>
    </row>
    <row r="24" spans="1:26" ht="5.05" customHeight="1">
      <c r="A24" s="272"/>
      <c r="B24" s="76"/>
      <c r="C24" s="76"/>
      <c r="D24" s="76"/>
      <c r="E24" s="76"/>
      <c r="F24" s="76"/>
      <c r="G24" s="76"/>
      <c r="H24" s="76"/>
      <c r="I24" s="76"/>
      <c r="J24" s="76"/>
      <c r="K24" s="76"/>
      <c r="L24" s="273"/>
      <c r="M24" s="272"/>
      <c r="N24" s="76"/>
      <c r="O24" s="76"/>
      <c r="P24" s="76"/>
      <c r="Q24" s="76"/>
      <c r="R24" s="76"/>
      <c r="S24" s="273"/>
      <c r="T24" s="76"/>
      <c r="U24" s="280"/>
      <c r="V24" s="478"/>
      <c r="W24" s="478"/>
      <c r="X24" s="281"/>
      <c r="Y24" s="13"/>
      <c r="Z24" s="13"/>
    </row>
    <row r="25" spans="1:26" ht="18.3">
      <c r="A25" s="272"/>
      <c r="B25" s="76"/>
      <c r="C25" s="76"/>
      <c r="D25" s="76"/>
      <c r="E25" s="76"/>
      <c r="F25" s="76"/>
      <c r="G25" s="76"/>
      <c r="H25" s="76"/>
      <c r="I25" s="76"/>
      <c r="J25" s="76"/>
      <c r="K25" s="76"/>
      <c r="L25" s="273"/>
      <c r="M25" s="272"/>
      <c r="N25" s="1267" t="s">
        <v>1320</v>
      </c>
      <c r="O25" s="1267"/>
      <c r="P25" s="1267"/>
      <c r="Q25" s="1267"/>
      <c r="R25" s="1267"/>
      <c r="S25" s="273"/>
      <c r="T25" s="76"/>
      <c r="U25" s="280"/>
      <c r="V25" s="478"/>
      <c r="W25" s="478"/>
      <c r="X25" s="281"/>
      <c r="Y25" s="13"/>
      <c r="Z25" s="13"/>
    </row>
    <row r="26" spans="1:26" ht="6" customHeight="1" thickBot="1">
      <c r="A26" s="272"/>
      <c r="B26" s="76"/>
      <c r="C26" s="76"/>
      <c r="D26" s="76"/>
      <c r="E26" s="76"/>
      <c r="F26" s="76"/>
      <c r="G26" s="76"/>
      <c r="H26" s="76"/>
      <c r="I26" s="76"/>
      <c r="J26" s="76"/>
      <c r="K26" s="76"/>
      <c r="L26" s="273"/>
      <c r="M26" s="272"/>
      <c r="N26" s="76"/>
      <c r="O26" s="76"/>
      <c r="P26" s="76"/>
      <c r="Q26" s="76"/>
      <c r="R26" s="76"/>
      <c r="S26" s="273"/>
      <c r="T26" s="76"/>
      <c r="U26" s="280"/>
      <c r="V26" s="478"/>
      <c r="W26" s="478"/>
      <c r="X26" s="281"/>
      <c r="Y26" s="13"/>
      <c r="Z26" s="13"/>
    </row>
    <row r="27" spans="1:26" ht="24" customHeight="1" thickTop="1" thickBot="1">
      <c r="A27" s="272"/>
      <c r="B27" s="76"/>
      <c r="C27" s="76"/>
      <c r="D27" s="76"/>
      <c r="E27" s="76"/>
      <c r="F27" s="76"/>
      <c r="G27" s="76"/>
      <c r="H27" s="76"/>
      <c r="I27" s="76"/>
      <c r="J27" s="76"/>
      <c r="K27" s="76"/>
      <c r="L27" s="273"/>
      <c r="M27" s="272"/>
      <c r="N27" s="76"/>
      <c r="O27" s="76"/>
      <c r="P27" s="76"/>
      <c r="Q27" s="76"/>
      <c r="R27" s="506" t="s">
        <v>1579</v>
      </c>
      <c r="S27" s="273"/>
      <c r="T27" s="76"/>
      <c r="U27" s="280"/>
      <c r="V27" s="478"/>
      <c r="W27" s="478"/>
      <c r="X27" s="281"/>
      <c r="Y27" s="13"/>
      <c r="Z27" s="13"/>
    </row>
    <row r="28" spans="1:26" ht="15.9" thickTop="1">
      <c r="A28" s="272"/>
      <c r="B28" s="76"/>
      <c r="C28" s="76"/>
      <c r="D28" s="76"/>
      <c r="E28" s="76"/>
      <c r="F28" s="76"/>
      <c r="G28" s="76"/>
      <c r="H28" s="76"/>
      <c r="I28" s="76"/>
      <c r="J28" s="76"/>
      <c r="K28" s="76"/>
      <c r="L28" s="273"/>
      <c r="M28" s="272"/>
      <c r="N28" s="76" t="s">
        <v>1577</v>
      </c>
      <c r="O28" s="76"/>
      <c r="P28" s="76"/>
      <c r="Q28" s="505">
        <f>'INPUT - Fluctuations'!D44</f>
        <v>0.95729166666666676</v>
      </c>
      <c r="R28" s="76"/>
      <c r="S28" s="273"/>
      <c r="T28" s="76"/>
      <c r="U28" s="280" t="s">
        <v>1235</v>
      </c>
      <c r="V28" s="479" t="s">
        <v>536</v>
      </c>
      <c r="W28" s="478" t="s">
        <v>734</v>
      </c>
      <c r="X28" s="281"/>
      <c r="Y28" s="13"/>
      <c r="Z28" s="13"/>
    </row>
    <row r="29" spans="1:26">
      <c r="A29" s="272"/>
      <c r="B29" s="76"/>
      <c r="C29" s="76"/>
      <c r="D29" s="76"/>
      <c r="E29" s="76"/>
      <c r="F29" s="76"/>
      <c r="G29" s="76"/>
      <c r="H29" s="76"/>
      <c r="I29" s="76"/>
      <c r="J29" s="76"/>
      <c r="K29" s="76"/>
      <c r="L29" s="273"/>
      <c r="M29" s="272"/>
      <c r="N29" s="76" t="s">
        <v>2039</v>
      </c>
      <c r="O29" s="76"/>
      <c r="P29" s="76"/>
      <c r="Q29" s="505">
        <f>'INPUT - Fluctuations'!H44</f>
        <v>0.99583333333333324</v>
      </c>
      <c r="R29" s="76"/>
      <c r="S29" s="273"/>
      <c r="T29" s="76"/>
      <c r="U29" s="280" t="s">
        <v>1236</v>
      </c>
      <c r="V29" s="479" t="s">
        <v>536</v>
      </c>
      <c r="W29" s="478" t="s">
        <v>735</v>
      </c>
      <c r="X29" s="281"/>
      <c r="Y29" s="13"/>
      <c r="Z29" s="13"/>
    </row>
    <row r="30" spans="1:26">
      <c r="A30" s="272"/>
      <c r="B30" s="76"/>
      <c r="C30" s="76"/>
      <c r="D30" s="76"/>
      <c r="E30" s="76"/>
      <c r="F30" s="76"/>
      <c r="G30" s="76"/>
      <c r="H30" s="76"/>
      <c r="I30" s="76"/>
      <c r="J30" s="76"/>
      <c r="K30" s="76"/>
      <c r="L30" s="273"/>
      <c r="M30" s="272"/>
      <c r="N30" s="76" t="s">
        <v>1757</v>
      </c>
      <c r="O30" s="76"/>
      <c r="P30" s="76"/>
      <c r="Q30" s="505">
        <f>Q28*Q29</f>
        <v>0.95330295138888888</v>
      </c>
      <c r="R30" s="76"/>
      <c r="S30" s="273"/>
      <c r="T30" s="76"/>
      <c r="U30" s="280" t="s">
        <v>1313</v>
      </c>
      <c r="V30" s="479" t="s">
        <v>536</v>
      </c>
      <c r="W30" s="478" t="s">
        <v>736</v>
      </c>
      <c r="X30" s="281"/>
      <c r="Y30" s="13"/>
      <c r="Z30" s="13"/>
    </row>
    <row r="31" spans="1:26">
      <c r="A31" s="272"/>
      <c r="B31" s="76"/>
      <c r="C31" s="76"/>
      <c r="D31" s="76"/>
      <c r="E31" s="76"/>
      <c r="F31" s="76"/>
      <c r="G31" s="76"/>
      <c r="H31" s="76"/>
      <c r="I31" s="76"/>
      <c r="J31" s="76"/>
      <c r="K31" s="76"/>
      <c r="L31" s="273"/>
      <c r="M31" s="272"/>
      <c r="N31" s="76" t="s">
        <v>1575</v>
      </c>
      <c r="O31" s="76"/>
      <c r="P31" s="76"/>
      <c r="Q31" s="505">
        <f>'INPUT - Fluctuations'!L44</f>
        <v>0.97499999999999998</v>
      </c>
      <c r="R31" s="76"/>
      <c r="S31" s="273"/>
      <c r="T31" s="76"/>
      <c r="U31" s="280" t="s">
        <v>1215</v>
      </c>
      <c r="V31" s="479" t="s">
        <v>536</v>
      </c>
      <c r="W31" s="478" t="s">
        <v>725</v>
      </c>
      <c r="X31" s="281"/>
      <c r="Y31" s="13"/>
      <c r="Z31" s="13"/>
    </row>
    <row r="32" spans="1:26">
      <c r="A32" s="272"/>
      <c r="B32" s="76"/>
      <c r="C32" s="76"/>
      <c r="D32" s="76"/>
      <c r="E32" s="76"/>
      <c r="F32" s="76"/>
      <c r="G32" s="76"/>
      <c r="H32" s="76"/>
      <c r="I32" s="76"/>
      <c r="J32" s="76"/>
      <c r="K32" s="76"/>
      <c r="L32" s="273"/>
      <c r="M32" s="272"/>
      <c r="N32" s="76" t="s">
        <v>1576</v>
      </c>
      <c r="O32" s="76"/>
      <c r="P32" s="76"/>
      <c r="Q32" s="505">
        <f>'INPUT - Fluctuations'!P44</f>
        <v>0.91249999999999998</v>
      </c>
      <c r="R32" s="76"/>
      <c r="S32" s="273"/>
      <c r="T32" s="76"/>
      <c r="U32" s="280" t="s">
        <v>1233</v>
      </c>
      <c r="V32" s="479" t="s">
        <v>536</v>
      </c>
      <c r="W32" s="478" t="s">
        <v>726</v>
      </c>
      <c r="X32" s="281"/>
      <c r="Y32" s="13"/>
      <c r="Z32" s="13"/>
    </row>
    <row r="33" spans="1:26">
      <c r="A33" s="272"/>
      <c r="B33" s="76"/>
      <c r="C33" s="76"/>
      <c r="D33" s="76"/>
      <c r="E33" s="76"/>
      <c r="F33" s="76"/>
      <c r="G33" s="76"/>
      <c r="H33" s="76"/>
      <c r="I33" s="76"/>
      <c r="J33" s="76"/>
      <c r="K33" s="76"/>
      <c r="L33" s="273"/>
      <c r="M33" s="272"/>
      <c r="N33" s="76" t="s">
        <v>1758</v>
      </c>
      <c r="O33" s="76"/>
      <c r="P33" s="76"/>
      <c r="Q33" s="505">
        <f>Q31*Q32</f>
        <v>0.88968749999999996</v>
      </c>
      <c r="R33" s="76"/>
      <c r="S33" s="273"/>
      <c r="T33" s="76"/>
      <c r="U33" s="280" t="s">
        <v>1319</v>
      </c>
      <c r="V33" s="479" t="s">
        <v>536</v>
      </c>
      <c r="W33" s="478" t="s">
        <v>676</v>
      </c>
      <c r="X33" s="281"/>
      <c r="Y33" s="13"/>
      <c r="Z33" s="13"/>
    </row>
    <row r="34" spans="1:26" ht="6" customHeight="1" thickBot="1">
      <c r="A34" s="272"/>
      <c r="B34" s="76"/>
      <c r="C34" s="76"/>
      <c r="D34" s="76"/>
      <c r="E34" s="76"/>
      <c r="F34" s="76"/>
      <c r="G34" s="76"/>
      <c r="H34" s="76"/>
      <c r="I34" s="76"/>
      <c r="J34" s="76"/>
      <c r="K34" s="76"/>
      <c r="L34" s="273"/>
      <c r="M34" s="272"/>
      <c r="N34" s="76"/>
      <c r="O34" s="76"/>
      <c r="P34" s="76"/>
      <c r="Q34" s="76"/>
      <c r="R34" s="76"/>
      <c r="S34" s="273"/>
      <c r="T34" s="76"/>
      <c r="U34" s="280"/>
      <c r="V34" s="479"/>
      <c r="W34" s="478"/>
      <c r="X34" s="281"/>
      <c r="Y34" s="13"/>
      <c r="Z34" s="13"/>
    </row>
    <row r="35" spans="1:26" ht="20.7" thickBot="1">
      <c r="A35" s="272"/>
      <c r="B35" s="76"/>
      <c r="C35" s="76"/>
      <c r="D35" s="76"/>
      <c r="E35" s="76"/>
      <c r="F35" s="76"/>
      <c r="G35" s="76"/>
      <c r="H35" s="76"/>
      <c r="I35" s="76"/>
      <c r="J35" s="76"/>
      <c r="K35" s="76"/>
      <c r="L35" s="273"/>
      <c r="M35" s="272"/>
      <c r="N35" s="504" t="s">
        <v>1571</v>
      </c>
      <c r="O35" s="499"/>
      <c r="P35" s="500"/>
      <c r="Q35" s="92">
        <f>(Q14*(Q28*Q29*Q31*Q32))</f>
        <v>0.80822713759146958</v>
      </c>
      <c r="R35" s="76"/>
      <c r="S35" s="273"/>
      <c r="T35" s="76"/>
      <c r="U35" s="280" t="s">
        <v>1317</v>
      </c>
      <c r="V35" s="479" t="s">
        <v>536</v>
      </c>
      <c r="W35" s="478" t="s">
        <v>677</v>
      </c>
      <c r="X35" s="281"/>
      <c r="Y35" s="13"/>
      <c r="Z35" s="13"/>
    </row>
    <row r="36" spans="1:26">
      <c r="A36" s="272"/>
      <c r="B36" s="76"/>
      <c r="C36" s="76"/>
      <c r="D36" s="76"/>
      <c r="E36" s="76"/>
      <c r="F36" s="76"/>
      <c r="G36" s="76"/>
      <c r="H36" s="76"/>
      <c r="I36" s="76"/>
      <c r="J36" s="76"/>
      <c r="K36" s="76"/>
      <c r="L36" s="273"/>
      <c r="M36" s="272"/>
      <c r="N36" s="76"/>
      <c r="O36" s="76"/>
      <c r="P36" s="76"/>
      <c r="Q36" s="76"/>
      <c r="R36" s="76"/>
      <c r="S36" s="273"/>
      <c r="T36" s="76"/>
      <c r="U36" s="280"/>
      <c r="V36" s="479"/>
      <c r="W36" s="478"/>
      <c r="X36" s="281"/>
      <c r="Y36" s="13"/>
      <c r="Z36" s="13"/>
    </row>
    <row r="37" spans="1:26">
      <c r="A37" s="272"/>
      <c r="B37" s="76"/>
      <c r="C37" s="76"/>
      <c r="D37" s="76"/>
      <c r="E37" s="76"/>
      <c r="F37" s="76"/>
      <c r="G37" s="76"/>
      <c r="H37" s="76"/>
      <c r="I37" s="76"/>
      <c r="J37" s="76"/>
      <c r="K37" s="76"/>
      <c r="L37" s="273"/>
      <c r="M37" s="272"/>
      <c r="N37" s="76"/>
      <c r="O37" s="76"/>
      <c r="P37" s="76"/>
      <c r="Q37" s="76"/>
      <c r="R37" s="76"/>
      <c r="S37" s="273"/>
      <c r="T37" s="76"/>
      <c r="U37" s="280"/>
      <c r="V37" s="479"/>
      <c r="W37" s="478"/>
      <c r="X37" s="281"/>
      <c r="Y37" s="13"/>
      <c r="Z37" s="13"/>
    </row>
    <row r="38" spans="1:26" ht="15.9" thickBot="1">
      <c r="A38" s="274"/>
      <c r="B38" s="275"/>
      <c r="C38" s="275"/>
      <c r="D38" s="275"/>
      <c r="E38" s="275"/>
      <c r="F38" s="275"/>
      <c r="G38" s="275"/>
      <c r="H38" s="275"/>
      <c r="I38" s="275"/>
      <c r="J38" s="275"/>
      <c r="K38" s="275"/>
      <c r="L38" s="276"/>
      <c r="M38" s="274"/>
      <c r="N38" s="275"/>
      <c r="O38" s="275"/>
      <c r="P38" s="275"/>
      <c r="Q38" s="275"/>
      <c r="R38" s="275"/>
      <c r="S38" s="276"/>
      <c r="T38" s="76"/>
      <c r="U38" s="282"/>
      <c r="V38" s="480"/>
      <c r="W38" s="283"/>
      <c r="X38" s="284"/>
      <c r="Y38" s="13"/>
      <c r="Z38" s="13"/>
    </row>
    <row r="39" spans="1:26">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c r="A47" s="13"/>
      <c r="B47" s="13"/>
      <c r="C47" s="13"/>
      <c r="D47" s="13"/>
      <c r="E47" s="13"/>
      <c r="F47" s="13"/>
      <c r="G47" s="13"/>
      <c r="H47" s="1241"/>
      <c r="I47" s="1241"/>
      <c r="J47" s="1241"/>
      <c r="K47" s="1241"/>
      <c r="L47" s="1241"/>
      <c r="M47" s="1241"/>
      <c r="N47" s="1241"/>
      <c r="O47" s="1241"/>
      <c r="P47" s="1241"/>
      <c r="Q47" s="1241"/>
      <c r="R47" s="1241"/>
      <c r="S47" s="1241"/>
      <c r="T47" s="1241"/>
      <c r="U47" s="1241"/>
      <c r="V47" s="1241"/>
      <c r="W47" s="13"/>
      <c r="X47" s="13"/>
      <c r="Y47" s="13"/>
      <c r="Z47" s="13"/>
    </row>
    <row r="48" spans="1:26">
      <c r="A48" s="13"/>
      <c r="B48" s="13"/>
      <c r="C48" s="13"/>
      <c r="D48" s="13"/>
      <c r="E48" s="13"/>
      <c r="F48" s="13"/>
      <c r="G48" s="13"/>
      <c r="H48" s="1241"/>
      <c r="I48" s="1241"/>
      <c r="J48" s="1241"/>
      <c r="K48" s="1241"/>
      <c r="L48" s="1241"/>
      <c r="M48" s="1241"/>
      <c r="N48" s="1241"/>
      <c r="O48" s="1241"/>
      <c r="P48" s="1241"/>
      <c r="Q48" s="1241"/>
      <c r="R48" s="1241"/>
      <c r="S48" s="1241"/>
      <c r="T48" s="1241"/>
      <c r="U48" s="1241"/>
      <c r="V48" s="1241"/>
      <c r="W48" s="13"/>
      <c r="X48" s="13"/>
      <c r="Y48" s="13"/>
      <c r="Z48" s="13"/>
    </row>
    <row r="49" spans="1:26">
      <c r="A49" s="13"/>
      <c r="B49" s="13"/>
      <c r="C49" s="13"/>
      <c r="D49" s="13"/>
      <c r="E49" s="13"/>
      <c r="F49" s="13"/>
      <c r="G49" s="13"/>
      <c r="H49" s="1241"/>
      <c r="I49" s="1241"/>
      <c r="J49" s="1241"/>
      <c r="K49" s="1241"/>
      <c r="L49" s="1241"/>
      <c r="M49" s="1241"/>
      <c r="N49" s="1241"/>
      <c r="O49" s="1241"/>
      <c r="P49" s="1241"/>
      <c r="Q49" s="1241"/>
      <c r="R49" s="1241"/>
      <c r="S49" s="1241"/>
      <c r="T49" s="1241"/>
      <c r="U49" s="1241"/>
      <c r="V49" s="1241"/>
      <c r="W49" s="13"/>
      <c r="X49" s="13"/>
      <c r="Y49" s="13"/>
      <c r="Z49" s="13"/>
    </row>
    <row r="50" spans="1:26">
      <c r="A50" s="13"/>
      <c r="B50" s="13"/>
      <c r="C50" s="13"/>
      <c r="D50" s="13"/>
      <c r="E50" s="13"/>
      <c r="F50" s="13"/>
      <c r="G50" s="13"/>
      <c r="H50" s="1241"/>
      <c r="I50" s="1241"/>
      <c r="J50" s="1241"/>
      <c r="K50" s="1241"/>
      <c r="L50" s="1241"/>
      <c r="M50" s="1241"/>
      <c r="N50" s="1241"/>
      <c r="O50" s="1241"/>
      <c r="P50" s="1241"/>
      <c r="Q50" s="1241"/>
      <c r="R50" s="1241"/>
      <c r="S50" s="1241"/>
      <c r="T50" s="1241"/>
      <c r="U50" s="1241"/>
      <c r="V50" s="1241"/>
      <c r="W50" s="13"/>
      <c r="X50" s="13"/>
      <c r="Y50" s="13"/>
      <c r="Z50" s="13"/>
    </row>
    <row r="51" spans="1:26">
      <c r="A51" s="13"/>
      <c r="B51" s="13"/>
      <c r="C51" s="13"/>
      <c r="D51" s="13"/>
      <c r="E51" s="13"/>
      <c r="F51" s="13"/>
      <c r="G51" s="13"/>
      <c r="H51" s="1241"/>
      <c r="I51" s="1241"/>
      <c r="J51" s="1241"/>
      <c r="K51" s="1241"/>
      <c r="L51" s="1241"/>
      <c r="M51" s="1241"/>
      <c r="N51" s="1241"/>
      <c r="O51" s="1241"/>
      <c r="P51" s="1241"/>
      <c r="Q51" s="1241"/>
      <c r="R51" s="1241"/>
      <c r="S51" s="1241"/>
      <c r="T51" s="1241"/>
      <c r="U51" s="1241"/>
      <c r="V51" s="1241"/>
      <c r="W51" s="13"/>
      <c r="X51" s="13"/>
      <c r="Y51" s="13"/>
      <c r="Z51" s="13"/>
    </row>
    <row r="52" spans="1:26">
      <c r="A52" s="13"/>
      <c r="B52" s="13"/>
      <c r="C52" s="13"/>
      <c r="D52" s="13"/>
      <c r="E52" s="13"/>
      <c r="F52" s="13"/>
      <c r="G52" s="13"/>
      <c r="H52" s="1241"/>
      <c r="I52" s="1241"/>
      <c r="J52" s="1241"/>
      <c r="K52" s="1241"/>
      <c r="L52" s="1241"/>
      <c r="M52" s="1241"/>
      <c r="N52" s="1241"/>
      <c r="O52" s="1241"/>
      <c r="P52" s="1241"/>
      <c r="Q52" s="1241"/>
      <c r="R52" s="1241"/>
      <c r="S52" s="1241"/>
      <c r="T52" s="1241"/>
      <c r="U52" s="1241"/>
      <c r="V52" s="1241"/>
      <c r="W52" s="13"/>
      <c r="X52" s="13"/>
      <c r="Y52" s="13"/>
      <c r="Z52" s="13"/>
    </row>
    <row r="53" spans="1:26">
      <c r="A53" s="13"/>
      <c r="B53" s="13"/>
      <c r="C53" s="13"/>
      <c r="D53" s="13"/>
      <c r="E53" s="13"/>
      <c r="F53" s="13"/>
      <c r="G53" s="13"/>
      <c r="H53" s="1241"/>
      <c r="I53" s="1241"/>
      <c r="J53" s="1241"/>
      <c r="K53" s="1241"/>
      <c r="L53" s="1241"/>
      <c r="M53" s="1241"/>
      <c r="N53" s="1241">
        <f>(Q18-Q17)*(9/5)</f>
        <v>18.558000000000003</v>
      </c>
      <c r="O53" s="1241"/>
      <c r="P53" s="1241"/>
      <c r="Q53" s="1241"/>
      <c r="R53" s="1241"/>
      <c r="S53" s="1241"/>
      <c r="T53" s="1241"/>
      <c r="U53" s="1241"/>
      <c r="V53" s="1241"/>
      <c r="W53" s="13"/>
      <c r="X53" s="13"/>
      <c r="Y53" s="13"/>
      <c r="Z53" s="13"/>
    </row>
    <row r="54" spans="1:26">
      <c r="A54" s="13"/>
      <c r="B54" s="13"/>
      <c r="C54" s="13"/>
      <c r="D54" s="13"/>
      <c r="E54" s="13"/>
      <c r="F54" s="13"/>
      <c r="G54" s="13"/>
      <c r="H54" s="1241"/>
      <c r="I54" s="1241"/>
      <c r="J54" s="1241"/>
      <c r="K54" s="1241"/>
      <c r="L54" s="1241"/>
      <c r="M54" s="1241"/>
      <c r="N54" s="1241">
        <f>(Q19-Q20)*(9/5)</f>
        <v>28.818000000000005</v>
      </c>
      <c r="O54" s="1241"/>
      <c r="P54" s="1241"/>
      <c r="Q54" s="1241"/>
      <c r="R54" s="1241">
        <f>500/3.412</f>
        <v>146.54161781946073</v>
      </c>
      <c r="S54" s="1241"/>
      <c r="T54" s="1241"/>
      <c r="U54" s="1241"/>
      <c r="V54" s="1241"/>
      <c r="W54" s="13"/>
      <c r="X54" s="13"/>
      <c r="Y54" s="13"/>
      <c r="Z54" s="13"/>
    </row>
    <row r="55" spans="1:26">
      <c r="A55" s="13"/>
      <c r="B55" s="13"/>
      <c r="C55" s="13"/>
      <c r="D55" s="13"/>
      <c r="E55" s="13"/>
      <c r="F55" s="13"/>
      <c r="G55" s="13"/>
      <c r="H55" s="1241"/>
      <c r="I55" s="1241"/>
      <c r="J55" s="1241"/>
      <c r="K55" s="1241"/>
      <c r="L55" s="1241"/>
      <c r="M55" s="1241"/>
      <c r="N55" s="1241"/>
      <c r="O55" s="1241"/>
      <c r="P55" s="1241"/>
      <c r="Q55" s="1241"/>
      <c r="R55" s="1241"/>
      <c r="S55" s="1241"/>
      <c r="T55" s="1241"/>
      <c r="U55" s="1241"/>
      <c r="V55" s="1241"/>
      <c r="W55" s="13"/>
      <c r="X55" s="13"/>
      <c r="Y55" s="13"/>
      <c r="Z55" s="13"/>
    </row>
    <row r="56" spans="1:26">
      <c r="A56" s="13"/>
      <c r="B56" s="13"/>
      <c r="C56" s="13"/>
      <c r="D56" s="13"/>
      <c r="E56" s="13"/>
      <c r="F56" s="13"/>
      <c r="G56" s="13"/>
      <c r="H56" s="1241"/>
      <c r="I56" s="1241"/>
      <c r="J56" s="1241"/>
      <c r="K56" s="1241"/>
      <c r="L56" s="1241"/>
      <c r="M56" s="1241"/>
      <c r="N56" s="1241"/>
      <c r="O56" s="1241"/>
      <c r="P56" s="1241"/>
      <c r="Q56" s="1241"/>
      <c r="R56" s="1241"/>
      <c r="S56" s="1241"/>
      <c r="T56" s="1241"/>
      <c r="U56" s="1241"/>
      <c r="V56" s="1241"/>
      <c r="W56" s="13"/>
      <c r="X56" s="13"/>
      <c r="Y56" s="13"/>
      <c r="Z56" s="13"/>
    </row>
    <row r="57" spans="1:26">
      <c r="A57" s="13"/>
      <c r="B57" s="13"/>
      <c r="C57" s="13"/>
      <c r="D57" s="13"/>
      <c r="E57" s="13"/>
      <c r="F57" s="13"/>
      <c r="G57" s="13"/>
      <c r="H57" s="1241"/>
      <c r="I57" s="1241"/>
      <c r="J57" s="1241"/>
      <c r="K57" s="1241"/>
      <c r="L57" s="1241"/>
      <c r="M57" s="1241"/>
      <c r="N57" s="1241">
        <f>Q21/3.785412</f>
        <v>1099.8802772327028</v>
      </c>
      <c r="O57" s="1241"/>
      <c r="P57" s="1241"/>
      <c r="Q57" s="1241"/>
      <c r="R57" s="1241"/>
      <c r="S57" s="1241"/>
      <c r="T57" s="1241"/>
      <c r="U57" s="1241"/>
      <c r="V57" s="1241"/>
      <c r="W57" s="13"/>
      <c r="X57" s="13"/>
      <c r="Y57" s="13"/>
      <c r="Z57" s="13"/>
    </row>
    <row r="58" spans="1:26">
      <c r="A58" s="13"/>
      <c r="B58" s="13"/>
      <c r="C58" s="13"/>
      <c r="D58" s="13"/>
      <c r="E58" s="13"/>
      <c r="F58" s="13"/>
      <c r="G58" s="13"/>
      <c r="H58" s="1241"/>
      <c r="I58" s="1241"/>
      <c r="J58" s="1241"/>
      <c r="K58" s="1241"/>
      <c r="L58" s="1241"/>
      <c r="M58" s="1241"/>
      <c r="N58" s="1241">
        <f>Q22/3.785412</f>
        <v>674.95955526109174</v>
      </c>
      <c r="O58" s="1241"/>
      <c r="P58" s="1241"/>
      <c r="Q58" s="1241"/>
      <c r="R58" s="1241"/>
      <c r="S58" s="1241"/>
      <c r="T58" s="1241"/>
      <c r="U58" s="1241"/>
      <c r="V58" s="1241"/>
      <c r="W58" s="13"/>
      <c r="X58" s="13"/>
      <c r="Y58" s="13"/>
      <c r="Z58" s="13"/>
    </row>
    <row r="59" spans="1:26">
      <c r="A59" s="13"/>
      <c r="B59" s="13"/>
      <c r="C59" s="13"/>
      <c r="D59" s="13"/>
      <c r="E59" s="13"/>
      <c r="F59" s="13"/>
      <c r="G59" s="13"/>
      <c r="H59" s="1241"/>
      <c r="I59" s="1241"/>
      <c r="J59" s="1241"/>
      <c r="K59" s="1241"/>
      <c r="L59" s="1241"/>
      <c r="M59" s="1241"/>
      <c r="N59" s="1241"/>
      <c r="O59" s="1241"/>
      <c r="P59" s="1241"/>
      <c r="Q59" s="1241"/>
      <c r="R59" s="1241"/>
      <c r="S59" s="1241"/>
      <c r="T59" s="1241"/>
      <c r="U59" s="1241"/>
      <c r="V59" s="1241"/>
      <c r="W59" s="13"/>
      <c r="X59" s="13"/>
      <c r="Y59" s="13"/>
      <c r="Z59" s="13"/>
    </row>
    <row r="60" spans="1:26">
      <c r="A60" s="13"/>
      <c r="B60" s="13"/>
      <c r="C60" s="13"/>
      <c r="D60" s="13"/>
      <c r="E60" s="13"/>
      <c r="F60" s="13"/>
      <c r="G60" s="13"/>
      <c r="H60" s="1241"/>
      <c r="I60" s="1241"/>
      <c r="J60" s="1241"/>
      <c r="K60" s="1241"/>
      <c r="L60" s="1241"/>
      <c r="M60" s="1241"/>
      <c r="N60" s="1241">
        <f>(N53*N57)*500</f>
        <v>10205789.092442252</v>
      </c>
      <c r="O60" s="1241"/>
      <c r="P60" s="1241"/>
      <c r="Q60" s="1241"/>
      <c r="R60" s="1241"/>
      <c r="S60" s="1241"/>
      <c r="T60" s="1241"/>
      <c r="U60" s="1241"/>
      <c r="V60" s="1241"/>
      <c r="W60" s="13"/>
      <c r="X60" s="13"/>
      <c r="Y60" s="13"/>
      <c r="Z60" s="13"/>
    </row>
    <row r="61" spans="1:26">
      <c r="A61" s="13"/>
      <c r="B61" s="13"/>
      <c r="C61" s="13"/>
      <c r="D61" s="13"/>
      <c r="E61" s="13"/>
      <c r="F61" s="13"/>
      <c r="G61" s="13"/>
      <c r="H61" s="1241"/>
      <c r="I61" s="1241"/>
      <c r="J61" s="1241"/>
      <c r="K61" s="1241"/>
      <c r="L61" s="1241"/>
      <c r="M61" s="1241"/>
      <c r="N61" s="1241">
        <f>(N54*N58)*500</f>
        <v>9725492.2317570727</v>
      </c>
      <c r="O61" s="1241"/>
      <c r="P61" s="1241"/>
      <c r="Q61" s="1241"/>
      <c r="R61" s="1241"/>
      <c r="S61" s="1241"/>
      <c r="T61" s="1241"/>
      <c r="U61" s="1241"/>
      <c r="V61" s="1241"/>
      <c r="W61" s="13"/>
      <c r="X61" s="13"/>
      <c r="Y61" s="13"/>
      <c r="Z61" s="13"/>
    </row>
    <row r="62" spans="1:26">
      <c r="A62" s="13"/>
      <c r="B62" s="13"/>
      <c r="C62" s="13"/>
      <c r="D62" s="13"/>
      <c r="E62" s="13"/>
      <c r="F62" s="13"/>
      <c r="G62" s="13"/>
      <c r="H62" s="1241"/>
      <c r="I62" s="1241"/>
      <c r="J62" s="1241"/>
      <c r="K62" s="1241"/>
      <c r="L62" s="1241"/>
      <c r="M62" s="1241"/>
      <c r="N62" s="1241"/>
      <c r="O62" s="1241"/>
      <c r="P62" s="1241"/>
      <c r="Q62" s="1241"/>
      <c r="R62" s="1241"/>
      <c r="S62" s="1241"/>
      <c r="T62" s="1241"/>
      <c r="U62" s="1241"/>
      <c r="V62" s="1241"/>
      <c r="W62" s="13"/>
      <c r="X62" s="13"/>
      <c r="Y62" s="13"/>
      <c r="Z62" s="13"/>
    </row>
    <row r="63" spans="1:26">
      <c r="A63" s="13"/>
      <c r="B63" s="13"/>
      <c r="C63" s="13"/>
      <c r="D63" s="13"/>
      <c r="E63" s="13"/>
      <c r="F63" s="13"/>
      <c r="G63" s="13"/>
      <c r="H63" s="1241"/>
      <c r="I63" s="1241"/>
      <c r="J63" s="1241"/>
      <c r="K63" s="1241"/>
      <c r="L63" s="1241"/>
      <c r="M63" s="1241"/>
      <c r="N63" s="1241"/>
      <c r="O63" s="1241"/>
      <c r="P63" s="1241"/>
      <c r="Q63" s="1241"/>
      <c r="R63" s="1241"/>
      <c r="S63" s="1241"/>
      <c r="T63" s="1241"/>
      <c r="U63" s="1241"/>
      <c r="V63" s="1241"/>
      <c r="W63" s="13"/>
      <c r="X63" s="13"/>
      <c r="Y63" s="13"/>
      <c r="Z63" s="13"/>
    </row>
    <row r="64" spans="1:26">
      <c r="A64" s="13"/>
      <c r="B64" s="13"/>
      <c r="C64" s="13"/>
      <c r="D64" s="13"/>
      <c r="E64" s="13"/>
      <c r="F64" s="13"/>
      <c r="G64" s="13"/>
      <c r="H64" s="1241"/>
      <c r="I64" s="1241"/>
      <c r="J64" s="1241"/>
      <c r="K64" s="1241"/>
      <c r="L64" s="1241"/>
      <c r="M64" s="1241"/>
      <c r="N64" s="1241"/>
      <c r="O64" s="1241"/>
      <c r="P64" s="1241"/>
      <c r="Q64" s="1241"/>
      <c r="R64" s="1241"/>
      <c r="S64" s="1241"/>
      <c r="T64" s="1241"/>
      <c r="U64" s="1241"/>
      <c r="V64" s="1241"/>
      <c r="W64" s="13"/>
      <c r="X64" s="13"/>
      <c r="Y64" s="13"/>
      <c r="Z64" s="13"/>
    </row>
    <row r="65" spans="1:26">
      <c r="A65" s="13"/>
      <c r="B65" s="13"/>
      <c r="C65" s="13"/>
      <c r="D65" s="13"/>
      <c r="E65" s="13"/>
      <c r="F65" s="13"/>
      <c r="G65" s="13"/>
      <c r="H65" s="1241"/>
      <c r="I65" s="1241"/>
      <c r="J65" s="1241"/>
      <c r="K65" s="1241"/>
      <c r="L65" s="1241"/>
      <c r="M65" s="1241"/>
      <c r="N65" s="1241"/>
      <c r="O65" s="1241"/>
      <c r="P65" s="1241"/>
      <c r="Q65" s="1241"/>
      <c r="R65" s="1241"/>
      <c r="S65" s="1241"/>
      <c r="T65" s="1241"/>
      <c r="U65" s="1241"/>
      <c r="V65" s="1241"/>
      <c r="W65" s="13"/>
      <c r="X65" s="13"/>
      <c r="Y65" s="13"/>
      <c r="Z65" s="13"/>
    </row>
    <row r="66" spans="1:26">
      <c r="A66" s="13"/>
      <c r="B66" s="13"/>
      <c r="C66" s="13"/>
      <c r="D66" s="13"/>
      <c r="E66" s="13"/>
      <c r="F66" s="13"/>
      <c r="G66" s="13"/>
      <c r="H66" s="1241"/>
      <c r="I66" s="1241"/>
      <c r="J66" s="1241"/>
      <c r="K66" s="1241"/>
      <c r="L66" s="1241"/>
      <c r="M66" s="1241"/>
      <c r="N66" s="1241"/>
      <c r="O66" s="1241"/>
      <c r="P66" s="1241"/>
      <c r="Q66" s="1241"/>
      <c r="R66" s="1241"/>
      <c r="S66" s="1241"/>
      <c r="T66" s="1241"/>
      <c r="U66" s="1241"/>
      <c r="V66" s="1241"/>
      <c r="W66" s="13"/>
      <c r="X66" s="13"/>
      <c r="Y66" s="13"/>
      <c r="Z66" s="13"/>
    </row>
    <row r="67" spans="1:26">
      <c r="A67" s="13"/>
      <c r="B67" s="13"/>
      <c r="C67" s="13"/>
      <c r="D67" s="13"/>
      <c r="E67" s="13"/>
      <c r="F67" s="13"/>
      <c r="G67" s="13"/>
      <c r="H67" s="1241"/>
      <c r="I67" s="1241"/>
      <c r="J67" s="1241"/>
      <c r="K67" s="1241"/>
      <c r="L67" s="1241"/>
      <c r="M67" s="1241"/>
      <c r="N67" s="1241"/>
      <c r="O67" s="1241"/>
      <c r="P67" s="1241"/>
      <c r="Q67" s="1241"/>
      <c r="R67" s="1241"/>
      <c r="S67" s="1241"/>
      <c r="T67" s="1241"/>
      <c r="U67" s="1241"/>
      <c r="V67" s="1241"/>
      <c r="W67" s="13"/>
      <c r="X67" s="13"/>
      <c r="Y67" s="13"/>
      <c r="Z67" s="13"/>
    </row>
    <row r="68" spans="1:26">
      <c r="A68" s="13"/>
      <c r="B68" s="13"/>
      <c r="C68" s="13"/>
      <c r="D68" s="13"/>
      <c r="E68" s="13"/>
      <c r="F68" s="13"/>
      <c r="G68" s="13"/>
      <c r="H68" s="1241"/>
      <c r="I68" s="1241"/>
      <c r="J68" s="1241"/>
      <c r="K68" s="1241"/>
      <c r="L68" s="1241"/>
      <c r="M68" s="1241"/>
      <c r="N68" s="1241"/>
      <c r="O68" s="1241"/>
      <c r="P68" s="1241"/>
      <c r="Q68" s="1241"/>
      <c r="R68" s="1241"/>
      <c r="S68" s="1241"/>
      <c r="T68" s="1241"/>
      <c r="U68" s="1241"/>
      <c r="V68" s="1241"/>
      <c r="W68" s="13"/>
      <c r="X68" s="13"/>
      <c r="Y68" s="13"/>
      <c r="Z68" s="13"/>
    </row>
    <row r="69" spans="1:26">
      <c r="A69" s="13"/>
      <c r="B69" s="13"/>
      <c r="C69" s="13"/>
      <c r="D69" s="13"/>
      <c r="E69" s="13"/>
      <c r="F69" s="13"/>
      <c r="G69" s="13"/>
      <c r="H69" s="1241"/>
      <c r="I69" s="1241"/>
      <c r="J69" s="1241"/>
      <c r="K69" s="1241"/>
      <c r="L69" s="1241"/>
      <c r="M69" s="1241"/>
      <c r="N69" s="1241"/>
      <c r="O69" s="1241"/>
      <c r="P69" s="1241"/>
      <c r="Q69" s="1241"/>
      <c r="R69" s="1241"/>
      <c r="S69" s="1241"/>
      <c r="T69" s="1241"/>
      <c r="U69" s="1241"/>
      <c r="V69" s="1241"/>
      <c r="W69" s="13"/>
      <c r="X69" s="13"/>
      <c r="Y69" s="13"/>
      <c r="Z69" s="13"/>
    </row>
    <row r="70" spans="1:26">
      <c r="A70" s="13"/>
      <c r="B70" s="13"/>
      <c r="C70" s="13"/>
      <c r="D70" s="13"/>
      <c r="E70" s="13"/>
      <c r="F70" s="13"/>
      <c r="G70" s="13"/>
      <c r="H70" s="1241"/>
      <c r="I70" s="1241"/>
      <c r="J70" s="1241"/>
      <c r="K70" s="1241"/>
      <c r="L70" s="1241"/>
      <c r="M70" s="1241"/>
      <c r="N70" s="1241"/>
      <c r="O70" s="1241"/>
      <c r="P70" s="1241"/>
      <c r="Q70" s="1241"/>
      <c r="R70" s="1241"/>
      <c r="S70" s="1241"/>
      <c r="T70" s="1241"/>
      <c r="U70" s="1241"/>
      <c r="V70" s="1241"/>
      <c r="W70" s="13"/>
      <c r="X70" s="13"/>
      <c r="Y70" s="13"/>
      <c r="Z70" s="13"/>
    </row>
    <row r="71" spans="1:26">
      <c r="A71" s="13"/>
      <c r="B71" s="13"/>
      <c r="C71" s="13"/>
      <c r="D71" s="13"/>
      <c r="E71" s="13"/>
      <c r="F71" s="13"/>
      <c r="G71" s="13"/>
      <c r="H71" s="1241"/>
      <c r="I71" s="1241"/>
      <c r="J71" s="1241"/>
      <c r="K71" s="1241"/>
      <c r="L71" s="1241"/>
      <c r="M71" s="1241"/>
      <c r="N71" s="1241"/>
      <c r="O71" s="1241"/>
      <c r="P71" s="1241"/>
      <c r="Q71" s="1241"/>
      <c r="R71" s="1241"/>
      <c r="S71" s="1241"/>
      <c r="T71" s="1241"/>
      <c r="U71" s="1241"/>
      <c r="V71" s="1241"/>
      <c r="W71" s="13"/>
      <c r="X71" s="13"/>
      <c r="Y71" s="13"/>
      <c r="Z71" s="13"/>
    </row>
    <row r="72" spans="1:26">
      <c r="A72" s="13"/>
      <c r="B72" s="13"/>
      <c r="C72" s="13"/>
      <c r="D72" s="13"/>
      <c r="E72" s="13"/>
      <c r="F72" s="13"/>
      <c r="G72" s="13"/>
      <c r="H72" s="1241"/>
      <c r="I72" s="1241"/>
      <c r="J72" s="1241"/>
      <c r="K72" s="1241"/>
      <c r="L72" s="1241"/>
      <c r="M72" s="1241"/>
      <c r="N72" s="1241"/>
      <c r="O72" s="1241"/>
      <c r="P72" s="1241"/>
      <c r="Q72" s="1241"/>
      <c r="R72" s="1241"/>
      <c r="S72" s="1241"/>
      <c r="T72" s="1241"/>
      <c r="U72" s="1241"/>
      <c r="V72" s="1241"/>
      <c r="W72" s="13"/>
      <c r="X72" s="13"/>
      <c r="Y72" s="13"/>
      <c r="Z72" s="13"/>
    </row>
    <row r="73" spans="1:26">
      <c r="A73" s="13"/>
      <c r="B73" s="13"/>
      <c r="C73" s="13"/>
      <c r="D73" s="13"/>
      <c r="E73" s="13"/>
      <c r="F73" s="13"/>
      <c r="G73" s="13"/>
      <c r="H73" s="1241"/>
      <c r="I73" s="1241"/>
      <c r="J73" s="1241"/>
      <c r="K73" s="1241"/>
      <c r="L73" s="1241"/>
      <c r="M73" s="1241"/>
      <c r="N73" s="1241"/>
      <c r="O73" s="1241"/>
      <c r="P73" s="1241"/>
      <c r="Q73" s="1241"/>
      <c r="R73" s="1241"/>
      <c r="S73" s="1241"/>
      <c r="T73" s="1241"/>
      <c r="U73" s="1241"/>
      <c r="V73" s="1241"/>
      <c r="W73" s="13"/>
      <c r="X73" s="13"/>
      <c r="Y73" s="13"/>
      <c r="Z73" s="13"/>
    </row>
    <row r="74" spans="1:26">
      <c r="A74" s="13"/>
      <c r="B74" s="13"/>
      <c r="C74" s="13"/>
      <c r="D74" s="13"/>
      <c r="E74" s="13"/>
      <c r="F74" s="13"/>
      <c r="G74" s="13"/>
      <c r="H74" s="1241"/>
      <c r="I74" s="1241"/>
      <c r="J74" s="1241"/>
      <c r="K74" s="1241"/>
      <c r="L74" s="1241"/>
      <c r="M74" s="1241"/>
      <c r="N74" s="1241"/>
      <c r="O74" s="1241"/>
      <c r="P74" s="1241"/>
      <c r="Q74" s="1241"/>
      <c r="R74" s="1241"/>
      <c r="S74" s="1241"/>
      <c r="T74" s="1241"/>
      <c r="U74" s="1241"/>
      <c r="V74" s="1241"/>
      <c r="W74" s="13"/>
      <c r="X74" s="13"/>
      <c r="Y74" s="13"/>
      <c r="Z74" s="13"/>
    </row>
    <row r="75" spans="1:26">
      <c r="A75" s="13"/>
      <c r="B75" s="13"/>
      <c r="C75" s="13"/>
      <c r="D75" s="13"/>
      <c r="E75" s="13"/>
      <c r="F75" s="13"/>
      <c r="G75" s="13"/>
      <c r="H75" s="1241"/>
      <c r="I75" s="1241"/>
      <c r="J75" s="1241"/>
      <c r="K75" s="1241"/>
      <c r="L75" s="1241"/>
      <c r="M75" s="1241"/>
      <c r="N75" s="1241"/>
      <c r="O75" s="1241"/>
      <c r="P75" s="1241"/>
      <c r="Q75" s="1241"/>
      <c r="R75" s="1241"/>
      <c r="S75" s="1241"/>
      <c r="T75" s="1241"/>
      <c r="U75" s="1241"/>
      <c r="V75" s="1241"/>
      <c r="W75" s="13"/>
      <c r="X75" s="13"/>
      <c r="Y75" s="13"/>
      <c r="Z75" s="13"/>
    </row>
    <row r="76" spans="1:26">
      <c r="A76" s="13"/>
      <c r="B76" s="13"/>
      <c r="C76" s="13"/>
      <c r="D76" s="13"/>
      <c r="E76" s="13"/>
      <c r="F76" s="13"/>
      <c r="G76" s="13"/>
      <c r="H76" s="1241"/>
      <c r="I76" s="1241"/>
      <c r="J76" s="1241"/>
      <c r="K76" s="1241"/>
      <c r="L76" s="1241"/>
      <c r="M76" s="1241"/>
      <c r="N76" s="1241"/>
      <c r="O76" s="1241"/>
      <c r="P76" s="1241"/>
      <c r="Q76" s="1241"/>
      <c r="R76" s="1241"/>
      <c r="S76" s="1241"/>
      <c r="T76" s="1241"/>
      <c r="U76" s="1241"/>
      <c r="V76" s="1241"/>
      <c r="W76" s="13"/>
      <c r="X76" s="13"/>
      <c r="Y76" s="13"/>
      <c r="Z76" s="13"/>
    </row>
    <row r="77" spans="1:26">
      <c r="A77" s="13"/>
      <c r="B77" s="13"/>
      <c r="C77" s="13"/>
      <c r="D77" s="13"/>
      <c r="E77" s="13"/>
      <c r="F77" s="13"/>
      <c r="G77" s="13"/>
      <c r="H77" s="1241"/>
      <c r="I77" s="1241"/>
      <c r="J77" s="1241"/>
      <c r="K77" s="1241"/>
      <c r="L77" s="1241"/>
      <c r="M77" s="1241"/>
      <c r="N77" s="1241"/>
      <c r="O77" s="1241"/>
      <c r="P77" s="1241"/>
      <c r="Q77" s="1241"/>
      <c r="R77" s="1241"/>
      <c r="S77" s="1241"/>
      <c r="T77" s="1241"/>
      <c r="U77" s="1241"/>
      <c r="V77" s="1241"/>
      <c r="W77" s="13"/>
      <c r="X77" s="13"/>
      <c r="Y77" s="13"/>
      <c r="Z77" s="13"/>
    </row>
    <row r="78" spans="1:26">
      <c r="A78" s="13"/>
      <c r="B78" s="13"/>
      <c r="C78" s="13"/>
      <c r="D78" s="13"/>
      <c r="E78" s="13"/>
      <c r="F78" s="13"/>
      <c r="G78" s="13"/>
      <c r="H78" s="1241"/>
      <c r="I78" s="1241"/>
      <c r="J78" s="1241"/>
      <c r="K78" s="1241"/>
      <c r="L78" s="1241"/>
      <c r="M78" s="1241"/>
      <c r="N78" s="1241"/>
      <c r="O78" s="1241"/>
      <c r="P78" s="1241"/>
      <c r="Q78" s="1241"/>
      <c r="R78" s="1241"/>
      <c r="S78" s="1241"/>
      <c r="T78" s="1241"/>
      <c r="U78" s="1241"/>
      <c r="V78" s="1241"/>
      <c r="W78" s="13"/>
      <c r="X78" s="13"/>
      <c r="Y78" s="13"/>
      <c r="Z78" s="13"/>
    </row>
    <row r="79" spans="1:26">
      <c r="A79" s="13"/>
      <c r="B79" s="13"/>
      <c r="C79" s="13"/>
      <c r="D79" s="13"/>
      <c r="E79" s="13"/>
      <c r="F79" s="13"/>
      <c r="G79" s="13"/>
      <c r="H79" s="1241"/>
      <c r="I79" s="1241"/>
      <c r="J79" s="1241"/>
      <c r="K79" s="1241"/>
      <c r="L79" s="1241"/>
      <c r="M79" s="1241"/>
      <c r="N79" s="1241"/>
      <c r="O79" s="1241"/>
      <c r="P79" s="1241"/>
      <c r="Q79" s="1241"/>
      <c r="R79" s="1241"/>
      <c r="S79" s="1241"/>
      <c r="T79" s="1241"/>
      <c r="U79" s="1241"/>
      <c r="V79" s="1241"/>
      <c r="W79" s="13"/>
      <c r="X79" s="13"/>
      <c r="Y79" s="13"/>
      <c r="Z79" s="13"/>
    </row>
    <row r="80" spans="1:2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86" t="s">
        <v>1059</v>
      </c>
    </row>
  </sheetData>
  <sheetProtection selectLockedCells="1"/>
  <mergeCells count="7">
    <mergeCell ref="A2:H4"/>
    <mergeCell ref="N25:R25"/>
    <mergeCell ref="U2:X2"/>
    <mergeCell ref="N4:Q5"/>
    <mergeCell ref="N16:Q16"/>
    <mergeCell ref="M2:S2"/>
    <mergeCell ref="N6:R6"/>
  </mergeCells>
  <hyperlinks>
    <hyperlink ref="R16" location="'ENQUIRY - MECHANICAL'!E5" display="GO TO CLIENT INPUT" xr:uid="{6D730EA1-BF8F-4042-81D7-46470703413A}"/>
    <hyperlink ref="R27" location="'INSTRUMENT LOCATIONS @ HX'!A1" display="Go To Client Input for &quot;Fluctuations&quot;" xr:uid="{79A7349E-E7E9-B84B-967E-9E1D5C17A262}"/>
  </hyperlinks>
  <pageMargins left="0.7" right="0.7" top="0.75" bottom="0.75" header="0.3" footer="0.3"/>
  <pageSetup orientation="portrait" horizontalDpi="0" verticalDpi="0"/>
  <ignoredErrors>
    <ignoredError sqref="Q17" unlockedFormula="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CF41-618C-5A48-8948-C650210248D5}">
  <sheetPr>
    <tabColor theme="4" tint="0.79998168889431442"/>
  </sheetPr>
  <dimension ref="A1:AD146"/>
  <sheetViews>
    <sheetView zoomScale="89" zoomScaleNormal="89" workbookViewId="0">
      <selection activeCell="T37" sqref="T37"/>
    </sheetView>
  </sheetViews>
  <sheetFormatPr defaultColWidth="10.796875" defaultRowHeight="15.6"/>
  <cols>
    <col min="1" max="1" width="7.1484375" customWidth="1"/>
    <col min="2" max="2" width="9.1484375" bestFit="1" customWidth="1"/>
    <col min="3" max="3" width="12.84765625" customWidth="1"/>
    <col min="10" max="10" width="11" customWidth="1"/>
    <col min="13" max="13" width="18.84765625" bestFit="1" customWidth="1"/>
    <col min="14" max="24" width="10.84765625" customWidth="1"/>
    <col min="30" max="30" width="11.1484375" bestFit="1" customWidth="1"/>
  </cols>
  <sheetData>
    <row r="1" spans="1:30" ht="18.3">
      <c r="A1" s="513"/>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4"/>
      <c r="AB1" s="514"/>
    </row>
    <row r="2" spans="1:30" ht="18.600000000000001" thickBot="1">
      <c r="A2" s="513"/>
      <c r="B2" s="1361" t="s">
        <v>1835</v>
      </c>
      <c r="C2" s="1362"/>
      <c r="D2" s="1362"/>
      <c r="E2" s="1362"/>
      <c r="F2" s="1362"/>
      <c r="G2" s="1362"/>
      <c r="H2" s="1362"/>
      <c r="I2" s="1362"/>
      <c r="J2" s="1362"/>
      <c r="K2" s="1362"/>
      <c r="L2" s="1362"/>
      <c r="M2" s="513"/>
      <c r="N2" s="513"/>
      <c r="O2" s="513"/>
      <c r="P2" s="513"/>
      <c r="Q2" s="513"/>
      <c r="R2" s="513"/>
      <c r="S2" s="513"/>
      <c r="T2" s="513"/>
      <c r="U2" s="513"/>
      <c r="V2" s="513"/>
      <c r="W2" s="513"/>
      <c r="X2" s="513"/>
      <c r="Y2" s="513"/>
      <c r="Z2" s="513"/>
      <c r="AA2" s="514"/>
      <c r="AB2" s="514"/>
    </row>
    <row r="3" spans="1:30" s="512" customFormat="1" ht="63" customHeight="1">
      <c r="A3" s="514"/>
      <c r="B3" s="516" t="s">
        <v>1408</v>
      </c>
      <c r="C3" s="661" t="s">
        <v>1409</v>
      </c>
      <c r="D3" s="517" t="s">
        <v>1410</v>
      </c>
      <c r="E3" s="517" t="s">
        <v>1766</v>
      </c>
      <c r="F3" s="662" t="s">
        <v>1761</v>
      </c>
      <c r="G3" s="517" t="s">
        <v>1762</v>
      </c>
      <c r="H3" s="517" t="s">
        <v>1763</v>
      </c>
      <c r="I3" s="517" t="s">
        <v>1765</v>
      </c>
      <c r="J3" s="517" t="s">
        <v>1761</v>
      </c>
      <c r="K3" s="744" t="s">
        <v>1411</v>
      </c>
      <c r="L3" s="518" t="s">
        <v>1412</v>
      </c>
      <c r="M3" s="514"/>
      <c r="N3" s="1130" t="s">
        <v>1408</v>
      </c>
      <c r="O3" s="1131" t="s">
        <v>1409</v>
      </c>
      <c r="P3" s="1132" t="s">
        <v>1410</v>
      </c>
      <c r="Q3" s="1132" t="s">
        <v>1759</v>
      </c>
      <c r="R3" s="1133" t="s">
        <v>1764</v>
      </c>
      <c r="S3" s="1132" t="s">
        <v>1762</v>
      </c>
      <c r="T3" s="1132" t="s">
        <v>1763</v>
      </c>
      <c r="U3" s="1132" t="s">
        <v>1759</v>
      </c>
      <c r="V3" s="1132" t="s">
        <v>1764</v>
      </c>
      <c r="W3" s="1131" t="s">
        <v>1411</v>
      </c>
      <c r="X3" s="1134" t="s">
        <v>1418</v>
      </c>
      <c r="Y3" s="514"/>
      <c r="Z3" s="514"/>
      <c r="AA3" s="514"/>
      <c r="AB3" s="514"/>
    </row>
    <row r="4" spans="1:30" s="511" customFormat="1" ht="25" customHeight="1" thickBot="1">
      <c r="A4" s="515"/>
      <c r="B4" s="524" t="s">
        <v>1413</v>
      </c>
      <c r="C4" s="671" t="s">
        <v>1414</v>
      </c>
      <c r="D4" s="672" t="s">
        <v>1414</v>
      </c>
      <c r="E4" s="672" t="s">
        <v>1760</v>
      </c>
      <c r="F4" s="673"/>
      <c r="G4" s="525" t="s">
        <v>1414</v>
      </c>
      <c r="H4" s="525" t="s">
        <v>1414</v>
      </c>
      <c r="I4" s="525" t="s">
        <v>1760</v>
      </c>
      <c r="J4" s="525"/>
      <c r="K4" s="657" t="s">
        <v>1415</v>
      </c>
      <c r="L4" s="526"/>
      <c r="M4" s="515"/>
      <c r="N4" s="1135" t="s">
        <v>1413</v>
      </c>
      <c r="O4" s="1136" t="s">
        <v>1416</v>
      </c>
      <c r="P4" s="1136" t="s">
        <v>1416</v>
      </c>
      <c r="Q4" s="1136" t="s">
        <v>545</v>
      </c>
      <c r="R4" s="1136" t="s">
        <v>1001</v>
      </c>
      <c r="S4" s="1136" t="s">
        <v>1416</v>
      </c>
      <c r="T4" s="1136" t="s">
        <v>1416</v>
      </c>
      <c r="U4" s="1136" t="s">
        <v>545</v>
      </c>
      <c r="V4" s="1136" t="s">
        <v>1001</v>
      </c>
      <c r="W4" s="1137" t="s">
        <v>1417</v>
      </c>
      <c r="X4" s="1138"/>
      <c r="Y4" s="515"/>
      <c r="Z4" s="515"/>
      <c r="AA4" s="514"/>
      <c r="AB4" s="514"/>
      <c r="AC4" s="512"/>
      <c r="AD4" s="512"/>
    </row>
    <row r="5" spans="1:30" ht="18.3">
      <c r="A5" s="513"/>
      <c r="B5" s="519">
        <v>1</v>
      </c>
      <c r="C5" s="674">
        <v>80.599999999999994</v>
      </c>
      <c r="D5" s="675">
        <v>88.5</v>
      </c>
      <c r="E5" s="705">
        <v>891.8</v>
      </c>
      <c r="F5" s="682">
        <v>8</v>
      </c>
      <c r="G5" s="660">
        <v>86</v>
      </c>
      <c r="H5" s="660">
        <v>76</v>
      </c>
      <c r="I5" s="709">
        <v>712.1</v>
      </c>
      <c r="J5" s="686">
        <v>8</v>
      </c>
      <c r="K5" s="658">
        <v>56</v>
      </c>
      <c r="L5" s="520">
        <v>56</v>
      </c>
      <c r="M5" s="513"/>
      <c r="N5" s="713">
        <v>1</v>
      </c>
      <c r="O5" s="1139">
        <f>(C5-32)*5/9</f>
        <v>26.999999999999996</v>
      </c>
      <c r="P5" s="1139">
        <f>(D5-32)*5/9</f>
        <v>31.388888888888889</v>
      </c>
      <c r="Q5" s="1140">
        <f t="shared" ref="Q5:Q28" si="0">E5*3.785</f>
        <v>3375.4629999999997</v>
      </c>
      <c r="R5" s="1140">
        <v>200</v>
      </c>
      <c r="S5" s="1139">
        <f t="shared" ref="S5:S20" si="1">(G5-32)*5/9</f>
        <v>30</v>
      </c>
      <c r="T5" s="1139">
        <f t="shared" ref="T5:T20" si="2">(H5-32)*5/9</f>
        <v>24.444444444444443</v>
      </c>
      <c r="U5" s="1140">
        <f t="shared" ref="U5:U28" si="3">I5*3.785</f>
        <v>2695.2985000000003</v>
      </c>
      <c r="V5" s="1140">
        <v>200</v>
      </c>
      <c r="W5" s="1141">
        <v>5.2</v>
      </c>
      <c r="X5" s="735">
        <f>W5/N5</f>
        <v>5.2</v>
      </c>
      <c r="Y5" s="1359" t="s">
        <v>1824</v>
      </c>
      <c r="Z5" s="1360"/>
      <c r="AA5" s="1360"/>
      <c r="AB5" s="1360"/>
      <c r="AC5" s="512"/>
    </row>
    <row r="6" spans="1:30" ht="18.3">
      <c r="A6" s="513"/>
      <c r="B6" s="519">
        <v>1</v>
      </c>
      <c r="C6" s="674">
        <v>104</v>
      </c>
      <c r="D6" s="675">
        <v>112</v>
      </c>
      <c r="E6" s="705">
        <v>890.7</v>
      </c>
      <c r="F6" s="682">
        <v>8</v>
      </c>
      <c r="G6" s="660">
        <v>110</v>
      </c>
      <c r="H6" s="660">
        <v>100</v>
      </c>
      <c r="I6" s="709">
        <v>710.8</v>
      </c>
      <c r="J6" s="686">
        <v>8</v>
      </c>
      <c r="K6" s="658">
        <v>56</v>
      </c>
      <c r="L6" s="520">
        <v>56</v>
      </c>
      <c r="M6" s="513"/>
      <c r="N6" s="713">
        <v>1</v>
      </c>
      <c r="O6" s="1139">
        <f t="shared" ref="O6:O28" si="4">(C6-32)*5/9</f>
        <v>40</v>
      </c>
      <c r="P6" s="1139">
        <f t="shared" ref="P6:P20" si="5">(D6-32)*5/9</f>
        <v>44.444444444444443</v>
      </c>
      <c r="Q6" s="1140">
        <f t="shared" si="0"/>
        <v>3371.2995000000001</v>
      </c>
      <c r="R6" s="1140">
        <v>200</v>
      </c>
      <c r="S6" s="1139">
        <f t="shared" si="1"/>
        <v>43.333333333333336</v>
      </c>
      <c r="T6" s="1139">
        <f t="shared" si="2"/>
        <v>37.777777777777779</v>
      </c>
      <c r="U6" s="1140">
        <f t="shared" si="3"/>
        <v>2690.3779999999997</v>
      </c>
      <c r="V6" s="1140">
        <v>200</v>
      </c>
      <c r="W6" s="1141">
        <v>5.2</v>
      </c>
      <c r="X6" s="735">
        <f t="shared" ref="X6:X28" si="6">W6/N6</f>
        <v>5.2</v>
      </c>
      <c r="Y6" s="1359" t="s">
        <v>1833</v>
      </c>
      <c r="Z6" s="1360"/>
      <c r="AA6" s="1360"/>
      <c r="AB6" s="1360"/>
      <c r="AC6" s="512"/>
    </row>
    <row r="7" spans="1:30" ht="18.3">
      <c r="A7" s="513"/>
      <c r="B7" s="519">
        <v>1</v>
      </c>
      <c r="C7" s="674">
        <v>113</v>
      </c>
      <c r="D7" s="675">
        <v>121</v>
      </c>
      <c r="E7" s="705">
        <v>890.6</v>
      </c>
      <c r="F7" s="682">
        <v>8</v>
      </c>
      <c r="G7" s="660">
        <v>119</v>
      </c>
      <c r="H7" s="660">
        <v>109</v>
      </c>
      <c r="I7" s="709">
        <v>710.5</v>
      </c>
      <c r="J7" s="686">
        <v>8</v>
      </c>
      <c r="K7" s="658">
        <v>56</v>
      </c>
      <c r="L7" s="520">
        <v>56</v>
      </c>
      <c r="M7" s="513"/>
      <c r="N7" s="713">
        <v>1</v>
      </c>
      <c r="O7" s="1139">
        <f t="shared" si="4"/>
        <v>45</v>
      </c>
      <c r="P7" s="1139">
        <f t="shared" si="5"/>
        <v>49.444444444444443</v>
      </c>
      <c r="Q7" s="1140">
        <f t="shared" si="0"/>
        <v>3370.9210000000003</v>
      </c>
      <c r="R7" s="1140">
        <v>200</v>
      </c>
      <c r="S7" s="1139">
        <f t="shared" si="1"/>
        <v>48.333333333333336</v>
      </c>
      <c r="T7" s="1139">
        <f t="shared" si="2"/>
        <v>42.777777777777779</v>
      </c>
      <c r="U7" s="1140">
        <f t="shared" si="3"/>
        <v>2689.2425000000003</v>
      </c>
      <c r="V7" s="1140">
        <v>200</v>
      </c>
      <c r="W7" s="1141">
        <v>5.2</v>
      </c>
      <c r="X7" s="735">
        <f t="shared" si="6"/>
        <v>5.2</v>
      </c>
      <c r="Y7" s="1359" t="s">
        <v>1834</v>
      </c>
      <c r="Z7" s="1360"/>
      <c r="AA7" s="1360"/>
      <c r="AB7" s="1360"/>
      <c r="AC7" s="512"/>
    </row>
    <row r="8" spans="1:30" ht="18.3">
      <c r="A8" s="513"/>
      <c r="B8" s="519">
        <v>1</v>
      </c>
      <c r="C8" s="674">
        <v>80.599999999999994</v>
      </c>
      <c r="D8" s="675">
        <v>110.6</v>
      </c>
      <c r="E8" s="705">
        <v>238.4</v>
      </c>
      <c r="F8" s="682">
        <v>4</v>
      </c>
      <c r="G8" s="660">
        <v>88</v>
      </c>
      <c r="H8" s="660">
        <v>78</v>
      </c>
      <c r="I8" s="709">
        <v>712</v>
      </c>
      <c r="J8" s="686">
        <v>8</v>
      </c>
      <c r="K8" s="658">
        <v>56</v>
      </c>
      <c r="L8" s="520">
        <v>56</v>
      </c>
      <c r="M8" s="513"/>
      <c r="N8" s="713">
        <v>1</v>
      </c>
      <c r="O8" s="1139">
        <f t="shared" si="4"/>
        <v>26.999999999999996</v>
      </c>
      <c r="P8" s="1139">
        <f t="shared" si="5"/>
        <v>43.666666666666664</v>
      </c>
      <c r="Q8" s="1140">
        <f t="shared" si="0"/>
        <v>902.34400000000005</v>
      </c>
      <c r="R8" s="1140">
        <v>100</v>
      </c>
      <c r="S8" s="1139">
        <f t="shared" si="1"/>
        <v>31.111111111111111</v>
      </c>
      <c r="T8" s="1139">
        <f t="shared" si="2"/>
        <v>25.555555555555557</v>
      </c>
      <c r="U8" s="1140">
        <f t="shared" si="3"/>
        <v>2694.92</v>
      </c>
      <c r="V8" s="1140">
        <v>200</v>
      </c>
      <c r="W8" s="1141">
        <v>5.2</v>
      </c>
      <c r="X8" s="735">
        <f t="shared" si="6"/>
        <v>5.2</v>
      </c>
      <c r="Y8" s="513"/>
      <c r="Z8" s="656"/>
      <c r="AA8" s="514"/>
      <c r="AB8" s="514"/>
      <c r="AC8" s="512"/>
    </row>
    <row r="9" spans="1:30" ht="18.3">
      <c r="A9" s="513"/>
      <c r="B9" s="519">
        <v>1</v>
      </c>
      <c r="C9" s="674">
        <v>104</v>
      </c>
      <c r="D9" s="675">
        <v>134</v>
      </c>
      <c r="E9" s="705">
        <v>238.3</v>
      </c>
      <c r="F9" s="682">
        <v>4</v>
      </c>
      <c r="G9" s="660">
        <v>112</v>
      </c>
      <c r="H9" s="660">
        <v>102</v>
      </c>
      <c r="I9" s="709">
        <v>710.7</v>
      </c>
      <c r="J9" s="686">
        <v>8</v>
      </c>
      <c r="K9" s="658">
        <v>56</v>
      </c>
      <c r="L9" s="520">
        <v>56</v>
      </c>
      <c r="M9" s="513"/>
      <c r="N9" s="713">
        <v>1</v>
      </c>
      <c r="O9" s="1139">
        <f t="shared" si="4"/>
        <v>40</v>
      </c>
      <c r="P9" s="1139">
        <f t="shared" si="5"/>
        <v>56.666666666666664</v>
      </c>
      <c r="Q9" s="1140">
        <f t="shared" si="0"/>
        <v>901.96550000000013</v>
      </c>
      <c r="R9" s="1140">
        <v>100</v>
      </c>
      <c r="S9" s="1139">
        <f t="shared" si="1"/>
        <v>44.444444444444443</v>
      </c>
      <c r="T9" s="1139">
        <f t="shared" si="2"/>
        <v>38.888888888888886</v>
      </c>
      <c r="U9" s="1140">
        <f t="shared" si="3"/>
        <v>2689.9995000000004</v>
      </c>
      <c r="V9" s="1140">
        <v>200</v>
      </c>
      <c r="W9" s="1141">
        <v>5.2</v>
      </c>
      <c r="X9" s="735">
        <f t="shared" si="6"/>
        <v>5.2</v>
      </c>
      <c r="Y9" s="513"/>
      <c r="Z9" s="656"/>
      <c r="AA9" s="514"/>
      <c r="AB9" s="514"/>
      <c r="AC9" s="512"/>
    </row>
    <row r="10" spans="1:30" ht="18.3">
      <c r="A10" s="513"/>
      <c r="B10" s="519">
        <v>1</v>
      </c>
      <c r="C10" s="674">
        <v>113</v>
      </c>
      <c r="D10" s="675">
        <v>143</v>
      </c>
      <c r="E10" s="705">
        <v>238.3</v>
      </c>
      <c r="F10" s="682">
        <v>4</v>
      </c>
      <c r="G10" s="660">
        <v>121</v>
      </c>
      <c r="H10" s="660">
        <v>111</v>
      </c>
      <c r="I10" s="709">
        <v>710.5</v>
      </c>
      <c r="J10" s="686">
        <v>8</v>
      </c>
      <c r="K10" s="658">
        <v>56</v>
      </c>
      <c r="L10" s="520">
        <v>56</v>
      </c>
      <c r="M10" s="513"/>
      <c r="N10" s="713">
        <v>1</v>
      </c>
      <c r="O10" s="1139">
        <f t="shared" si="4"/>
        <v>45</v>
      </c>
      <c r="P10" s="1139">
        <f t="shared" si="5"/>
        <v>61.666666666666664</v>
      </c>
      <c r="Q10" s="1140">
        <f t="shared" si="0"/>
        <v>901.96550000000013</v>
      </c>
      <c r="R10" s="1140">
        <v>100</v>
      </c>
      <c r="S10" s="1139">
        <f t="shared" si="1"/>
        <v>49.444444444444443</v>
      </c>
      <c r="T10" s="1139">
        <f t="shared" si="2"/>
        <v>43.888888888888886</v>
      </c>
      <c r="U10" s="1140">
        <f t="shared" si="3"/>
        <v>2689.2425000000003</v>
      </c>
      <c r="V10" s="1140">
        <v>200</v>
      </c>
      <c r="W10" s="1141">
        <v>5.2</v>
      </c>
      <c r="X10" s="735">
        <f t="shared" si="6"/>
        <v>5.2</v>
      </c>
      <c r="Y10" s="513"/>
      <c r="Z10" s="656"/>
      <c r="AA10" s="514"/>
      <c r="AB10" s="514"/>
      <c r="AC10" s="512"/>
    </row>
    <row r="11" spans="1:30" ht="18.3">
      <c r="A11" s="513"/>
      <c r="B11" s="663">
        <v>2</v>
      </c>
      <c r="C11" s="676">
        <v>80.599999999999994</v>
      </c>
      <c r="D11" s="677">
        <v>88.5</v>
      </c>
      <c r="E11" s="706">
        <v>1783.6</v>
      </c>
      <c r="F11" s="683">
        <v>10</v>
      </c>
      <c r="G11" s="664">
        <v>86</v>
      </c>
      <c r="H11" s="664">
        <v>76</v>
      </c>
      <c r="I11" s="710">
        <v>1424.2</v>
      </c>
      <c r="J11" s="687">
        <v>10</v>
      </c>
      <c r="K11" s="665">
        <v>63</v>
      </c>
      <c r="L11" s="666">
        <v>31.5</v>
      </c>
      <c r="M11" s="513"/>
      <c r="N11" s="1142">
        <v>2</v>
      </c>
      <c r="O11" s="1143">
        <f t="shared" si="4"/>
        <v>26.999999999999996</v>
      </c>
      <c r="P11" s="1143">
        <f t="shared" si="5"/>
        <v>31.388888888888889</v>
      </c>
      <c r="Q11" s="1144">
        <f t="shared" si="0"/>
        <v>6750.9259999999995</v>
      </c>
      <c r="R11" s="1144">
        <v>250</v>
      </c>
      <c r="S11" s="1143">
        <f t="shared" si="1"/>
        <v>30</v>
      </c>
      <c r="T11" s="1143">
        <f t="shared" si="2"/>
        <v>24.444444444444443</v>
      </c>
      <c r="U11" s="1144">
        <f t="shared" si="3"/>
        <v>5390.5970000000007</v>
      </c>
      <c r="V11" s="1144">
        <v>250</v>
      </c>
      <c r="W11" s="1145">
        <v>6</v>
      </c>
      <c r="X11" s="1146">
        <f t="shared" si="6"/>
        <v>3</v>
      </c>
      <c r="Y11" s="513"/>
      <c r="Z11" s="656"/>
      <c r="AA11" s="514"/>
      <c r="AB11" s="514"/>
      <c r="AC11" s="512"/>
      <c r="AD11" s="512"/>
    </row>
    <row r="12" spans="1:30" ht="18.3">
      <c r="A12" s="513"/>
      <c r="B12" s="519">
        <v>2</v>
      </c>
      <c r="C12" s="674">
        <v>104</v>
      </c>
      <c r="D12" s="675">
        <v>112</v>
      </c>
      <c r="E12" s="705">
        <v>1781.4</v>
      </c>
      <c r="F12" s="682">
        <v>10</v>
      </c>
      <c r="G12" s="660">
        <v>110</v>
      </c>
      <c r="H12" s="660">
        <v>100</v>
      </c>
      <c r="I12" s="709">
        <v>1421.6</v>
      </c>
      <c r="J12" s="686">
        <v>10</v>
      </c>
      <c r="K12" s="658">
        <v>63</v>
      </c>
      <c r="L12" s="520">
        <v>31.5</v>
      </c>
      <c r="M12" s="513"/>
      <c r="N12" s="713">
        <v>2</v>
      </c>
      <c r="O12" s="1139">
        <f t="shared" si="4"/>
        <v>40</v>
      </c>
      <c r="P12" s="1139">
        <f t="shared" si="5"/>
        <v>44.444444444444443</v>
      </c>
      <c r="Q12" s="1140">
        <f t="shared" si="0"/>
        <v>6742.5990000000002</v>
      </c>
      <c r="R12" s="1140">
        <v>250</v>
      </c>
      <c r="S12" s="1139">
        <f t="shared" si="1"/>
        <v>43.333333333333336</v>
      </c>
      <c r="T12" s="1139">
        <f t="shared" si="2"/>
        <v>37.777777777777779</v>
      </c>
      <c r="U12" s="1140">
        <f t="shared" si="3"/>
        <v>5380.7559999999994</v>
      </c>
      <c r="V12" s="1140">
        <v>250</v>
      </c>
      <c r="W12" s="1141">
        <v>6</v>
      </c>
      <c r="X12" s="735">
        <f t="shared" si="6"/>
        <v>3</v>
      </c>
      <c r="Y12" s="513"/>
      <c r="Z12" s="656"/>
      <c r="AA12" s="514"/>
      <c r="AB12" s="514"/>
      <c r="AC12" s="512"/>
      <c r="AD12" s="512"/>
    </row>
    <row r="13" spans="1:30" ht="18.3">
      <c r="A13" s="513"/>
      <c r="B13" s="519">
        <v>2</v>
      </c>
      <c r="C13" s="674">
        <v>113</v>
      </c>
      <c r="D13" s="675">
        <v>121</v>
      </c>
      <c r="E13" s="705">
        <v>1781.2</v>
      </c>
      <c r="F13" s="682">
        <v>10</v>
      </c>
      <c r="G13" s="660">
        <v>119</v>
      </c>
      <c r="H13" s="660">
        <v>109</v>
      </c>
      <c r="I13" s="709">
        <v>1421</v>
      </c>
      <c r="J13" s="686">
        <v>10</v>
      </c>
      <c r="K13" s="658">
        <v>63</v>
      </c>
      <c r="L13" s="520">
        <v>31.5</v>
      </c>
      <c r="M13" s="513"/>
      <c r="N13" s="713">
        <v>2</v>
      </c>
      <c r="O13" s="1139">
        <f t="shared" si="4"/>
        <v>45</v>
      </c>
      <c r="P13" s="1139">
        <f t="shared" si="5"/>
        <v>49.444444444444443</v>
      </c>
      <c r="Q13" s="1140">
        <f t="shared" si="0"/>
        <v>6741.8420000000006</v>
      </c>
      <c r="R13" s="1140">
        <v>250</v>
      </c>
      <c r="S13" s="1139">
        <f t="shared" si="1"/>
        <v>48.333333333333336</v>
      </c>
      <c r="T13" s="1139">
        <f t="shared" si="2"/>
        <v>42.777777777777779</v>
      </c>
      <c r="U13" s="1140">
        <f t="shared" si="3"/>
        <v>5378.4850000000006</v>
      </c>
      <c r="V13" s="1140">
        <v>250</v>
      </c>
      <c r="W13" s="1141">
        <v>6</v>
      </c>
      <c r="X13" s="735">
        <f t="shared" si="6"/>
        <v>3</v>
      </c>
      <c r="Y13" s="513"/>
      <c r="Z13" s="656"/>
      <c r="AA13" s="514"/>
      <c r="AB13" s="514"/>
      <c r="AC13" s="512"/>
      <c r="AD13" s="512"/>
    </row>
    <row r="14" spans="1:30" ht="18.3">
      <c r="A14" s="513"/>
      <c r="B14" s="519">
        <v>2</v>
      </c>
      <c r="C14" s="674">
        <v>80.599999999999994</v>
      </c>
      <c r="D14" s="675">
        <v>110.6</v>
      </c>
      <c r="E14" s="705">
        <v>476.8</v>
      </c>
      <c r="F14" s="682">
        <v>6</v>
      </c>
      <c r="G14" s="660">
        <v>88</v>
      </c>
      <c r="H14" s="660">
        <v>78</v>
      </c>
      <c r="I14" s="709">
        <v>1424</v>
      </c>
      <c r="J14" s="686">
        <v>10</v>
      </c>
      <c r="K14" s="658">
        <v>54</v>
      </c>
      <c r="L14" s="520">
        <v>27</v>
      </c>
      <c r="M14" s="513"/>
      <c r="N14" s="713">
        <v>2</v>
      </c>
      <c r="O14" s="1139">
        <f t="shared" si="4"/>
        <v>26.999999999999996</v>
      </c>
      <c r="P14" s="1139">
        <f t="shared" si="5"/>
        <v>43.666666666666664</v>
      </c>
      <c r="Q14" s="1140">
        <f t="shared" si="0"/>
        <v>1804.6880000000001</v>
      </c>
      <c r="R14" s="1140">
        <v>160</v>
      </c>
      <c r="S14" s="1139">
        <f t="shared" si="1"/>
        <v>31.111111111111111</v>
      </c>
      <c r="T14" s="1139">
        <f t="shared" si="2"/>
        <v>25.555555555555557</v>
      </c>
      <c r="U14" s="1140">
        <f t="shared" si="3"/>
        <v>5389.84</v>
      </c>
      <c r="V14" s="1140">
        <v>250</v>
      </c>
      <c r="W14" s="1141">
        <v>5</v>
      </c>
      <c r="X14" s="735">
        <f t="shared" si="6"/>
        <v>2.5</v>
      </c>
      <c r="Y14" s="513"/>
      <c r="Z14" s="656"/>
      <c r="AA14" s="514"/>
      <c r="AB14" s="514"/>
      <c r="AC14" s="512"/>
      <c r="AD14" s="512"/>
    </row>
    <row r="15" spans="1:30" ht="18.3">
      <c r="A15" s="513"/>
      <c r="B15" s="519">
        <v>2</v>
      </c>
      <c r="C15" s="674">
        <v>104</v>
      </c>
      <c r="D15" s="675">
        <v>134</v>
      </c>
      <c r="E15" s="705">
        <v>476.6</v>
      </c>
      <c r="F15" s="682">
        <v>6</v>
      </c>
      <c r="G15" s="660">
        <v>112</v>
      </c>
      <c r="H15" s="660">
        <v>102</v>
      </c>
      <c r="I15" s="709">
        <v>1421.4</v>
      </c>
      <c r="J15" s="686">
        <v>10</v>
      </c>
      <c r="K15" s="658">
        <v>54</v>
      </c>
      <c r="L15" s="520">
        <v>27</v>
      </c>
      <c r="M15" s="513"/>
      <c r="N15" s="713">
        <v>2</v>
      </c>
      <c r="O15" s="1139">
        <f t="shared" si="4"/>
        <v>40</v>
      </c>
      <c r="P15" s="1139">
        <f t="shared" si="5"/>
        <v>56.666666666666664</v>
      </c>
      <c r="Q15" s="1140">
        <f t="shared" si="0"/>
        <v>1803.9310000000003</v>
      </c>
      <c r="R15" s="1140">
        <v>160</v>
      </c>
      <c r="S15" s="1139">
        <f t="shared" si="1"/>
        <v>44.444444444444443</v>
      </c>
      <c r="T15" s="1139">
        <f t="shared" si="2"/>
        <v>38.888888888888886</v>
      </c>
      <c r="U15" s="1140">
        <f t="shared" si="3"/>
        <v>5379.9990000000007</v>
      </c>
      <c r="V15" s="1140">
        <v>250</v>
      </c>
      <c r="W15" s="1141">
        <v>5</v>
      </c>
      <c r="X15" s="735">
        <f t="shared" si="6"/>
        <v>2.5</v>
      </c>
      <c r="Y15" s="513"/>
      <c r="Z15" s="656"/>
      <c r="AA15" s="514"/>
      <c r="AB15" s="514"/>
      <c r="AC15" s="512"/>
      <c r="AD15" s="512"/>
    </row>
    <row r="16" spans="1:30" ht="18.3">
      <c r="A16" s="513"/>
      <c r="B16" s="667">
        <v>2</v>
      </c>
      <c r="C16" s="678">
        <v>113</v>
      </c>
      <c r="D16" s="679">
        <v>143</v>
      </c>
      <c r="E16" s="707">
        <v>476.6</v>
      </c>
      <c r="F16" s="684">
        <v>6</v>
      </c>
      <c r="G16" s="668">
        <v>121</v>
      </c>
      <c r="H16" s="668">
        <v>111</v>
      </c>
      <c r="I16" s="711">
        <v>1421</v>
      </c>
      <c r="J16" s="688">
        <v>10</v>
      </c>
      <c r="K16" s="669">
        <v>54</v>
      </c>
      <c r="L16" s="670">
        <v>27</v>
      </c>
      <c r="M16" s="513"/>
      <c r="N16" s="1147">
        <v>2</v>
      </c>
      <c r="O16" s="1148">
        <f t="shared" si="4"/>
        <v>45</v>
      </c>
      <c r="P16" s="1148">
        <f t="shared" si="5"/>
        <v>61.666666666666664</v>
      </c>
      <c r="Q16" s="1149">
        <f t="shared" si="0"/>
        <v>1803.9310000000003</v>
      </c>
      <c r="R16" s="1149">
        <v>160</v>
      </c>
      <c r="S16" s="1148">
        <f t="shared" si="1"/>
        <v>49.444444444444443</v>
      </c>
      <c r="T16" s="1148">
        <f t="shared" si="2"/>
        <v>43.888888888888886</v>
      </c>
      <c r="U16" s="1149">
        <f t="shared" si="3"/>
        <v>5378.4850000000006</v>
      </c>
      <c r="V16" s="1149">
        <v>250</v>
      </c>
      <c r="W16" s="1150">
        <v>5</v>
      </c>
      <c r="X16" s="1151">
        <f t="shared" si="6"/>
        <v>2.5</v>
      </c>
      <c r="Y16" s="513"/>
      <c r="Z16" s="656"/>
      <c r="AA16" s="514"/>
      <c r="AB16" s="514"/>
      <c r="AC16" s="512"/>
      <c r="AD16" s="512"/>
    </row>
    <row r="17" spans="1:30" ht="18.3">
      <c r="A17" s="513"/>
      <c r="B17" s="663">
        <v>3</v>
      </c>
      <c r="C17" s="676">
        <v>80.599999999999994</v>
      </c>
      <c r="D17" s="677">
        <v>88.5</v>
      </c>
      <c r="E17" s="706">
        <v>2675.4</v>
      </c>
      <c r="F17" s="683">
        <v>14</v>
      </c>
      <c r="G17" s="664">
        <v>86</v>
      </c>
      <c r="H17" s="664">
        <v>76</v>
      </c>
      <c r="I17" s="710">
        <v>2136.3000000000002</v>
      </c>
      <c r="J17" s="687">
        <v>12</v>
      </c>
      <c r="K17" s="665">
        <v>99</v>
      </c>
      <c r="L17" s="666">
        <v>33</v>
      </c>
      <c r="M17" s="513"/>
      <c r="N17" s="1142">
        <v>3</v>
      </c>
      <c r="O17" s="1143">
        <f t="shared" si="4"/>
        <v>26.999999999999996</v>
      </c>
      <c r="P17" s="1143">
        <f t="shared" si="5"/>
        <v>31.388888888888889</v>
      </c>
      <c r="Q17" s="1144">
        <f t="shared" si="0"/>
        <v>10126.389000000001</v>
      </c>
      <c r="R17" s="1144">
        <v>350</v>
      </c>
      <c r="S17" s="1143">
        <f t="shared" si="1"/>
        <v>30</v>
      </c>
      <c r="T17" s="1143">
        <f t="shared" si="2"/>
        <v>24.444444444444443</v>
      </c>
      <c r="U17" s="1144">
        <f t="shared" si="3"/>
        <v>8085.8955000000005</v>
      </c>
      <c r="V17" s="1144">
        <v>315</v>
      </c>
      <c r="W17" s="1145">
        <v>9.1999999999999993</v>
      </c>
      <c r="X17" s="1146">
        <f t="shared" si="6"/>
        <v>3.0666666666666664</v>
      </c>
      <c r="Y17" s="513"/>
      <c r="Z17" s="656"/>
      <c r="AA17" s="514"/>
      <c r="AB17" s="514"/>
      <c r="AC17" s="512"/>
      <c r="AD17" s="512"/>
    </row>
    <row r="18" spans="1:30" ht="18.3">
      <c r="A18" s="513"/>
      <c r="B18" s="519">
        <v>3</v>
      </c>
      <c r="C18" s="674">
        <v>104</v>
      </c>
      <c r="D18" s="675">
        <v>112</v>
      </c>
      <c r="E18" s="705">
        <v>2672.1</v>
      </c>
      <c r="F18" s="682">
        <v>14</v>
      </c>
      <c r="G18" s="660">
        <v>110</v>
      </c>
      <c r="H18" s="660">
        <v>100</v>
      </c>
      <c r="I18" s="709">
        <v>2132.5</v>
      </c>
      <c r="J18" s="686">
        <v>12</v>
      </c>
      <c r="K18" s="658">
        <v>99</v>
      </c>
      <c r="L18" s="520">
        <v>33</v>
      </c>
      <c r="M18" s="513"/>
      <c r="N18" s="713">
        <v>3</v>
      </c>
      <c r="O18" s="1139">
        <f t="shared" si="4"/>
        <v>40</v>
      </c>
      <c r="P18" s="1139">
        <f t="shared" si="5"/>
        <v>44.444444444444443</v>
      </c>
      <c r="Q18" s="1140">
        <f t="shared" si="0"/>
        <v>10113.898499999999</v>
      </c>
      <c r="R18" s="1140">
        <v>350</v>
      </c>
      <c r="S18" s="1139">
        <f t="shared" si="1"/>
        <v>43.333333333333336</v>
      </c>
      <c r="T18" s="1139">
        <f t="shared" si="2"/>
        <v>37.777777777777779</v>
      </c>
      <c r="U18" s="1140">
        <f t="shared" si="3"/>
        <v>8071.5125000000007</v>
      </c>
      <c r="V18" s="1140">
        <v>315</v>
      </c>
      <c r="W18" s="1141">
        <v>9.1999999999999993</v>
      </c>
      <c r="X18" s="735">
        <f t="shared" si="6"/>
        <v>3.0666666666666664</v>
      </c>
      <c r="Y18" s="513"/>
      <c r="Z18" s="656"/>
      <c r="AA18" s="514"/>
      <c r="AB18" s="514"/>
      <c r="AC18" s="512"/>
      <c r="AD18" s="512"/>
    </row>
    <row r="19" spans="1:30" ht="18.3">
      <c r="A19" s="513"/>
      <c r="B19" s="519">
        <v>3</v>
      </c>
      <c r="C19" s="674">
        <v>113</v>
      </c>
      <c r="D19" s="675">
        <v>121</v>
      </c>
      <c r="E19" s="705">
        <v>2671.8</v>
      </c>
      <c r="F19" s="682">
        <v>14</v>
      </c>
      <c r="G19" s="660">
        <v>119</v>
      </c>
      <c r="H19" s="660">
        <v>109</v>
      </c>
      <c r="I19" s="709">
        <v>2131.5</v>
      </c>
      <c r="J19" s="686">
        <v>12</v>
      </c>
      <c r="K19" s="658">
        <v>99</v>
      </c>
      <c r="L19" s="520">
        <v>33</v>
      </c>
      <c r="M19" s="513"/>
      <c r="N19" s="713">
        <v>3</v>
      </c>
      <c r="O19" s="1139">
        <f t="shared" si="4"/>
        <v>45</v>
      </c>
      <c r="P19" s="1139">
        <f t="shared" si="5"/>
        <v>49.444444444444443</v>
      </c>
      <c r="Q19" s="1140">
        <f t="shared" si="0"/>
        <v>10112.763000000001</v>
      </c>
      <c r="R19" s="1140">
        <v>350</v>
      </c>
      <c r="S19" s="1139">
        <f t="shared" si="1"/>
        <v>48.333333333333336</v>
      </c>
      <c r="T19" s="1139">
        <f t="shared" si="2"/>
        <v>42.777777777777779</v>
      </c>
      <c r="U19" s="1140">
        <f t="shared" si="3"/>
        <v>8067.7275</v>
      </c>
      <c r="V19" s="1140">
        <v>315</v>
      </c>
      <c r="W19" s="1141">
        <v>9.1999999999999993</v>
      </c>
      <c r="X19" s="735">
        <f t="shared" si="6"/>
        <v>3.0666666666666664</v>
      </c>
      <c r="Y19" s="513"/>
      <c r="Z19" s="656"/>
      <c r="AA19" s="514"/>
      <c r="AB19" s="514"/>
      <c r="AC19" s="512"/>
      <c r="AD19" s="512"/>
    </row>
    <row r="20" spans="1:30" ht="18.3">
      <c r="A20" s="513"/>
      <c r="B20" s="519">
        <v>3</v>
      </c>
      <c r="C20" s="674">
        <v>80.599999999999994</v>
      </c>
      <c r="D20" s="675">
        <v>110.6</v>
      </c>
      <c r="E20" s="705">
        <v>715.2</v>
      </c>
      <c r="F20" s="682">
        <v>8</v>
      </c>
      <c r="G20" s="660">
        <v>88</v>
      </c>
      <c r="H20" s="660">
        <v>78</v>
      </c>
      <c r="I20" s="709">
        <v>2136</v>
      </c>
      <c r="J20" s="686">
        <v>12</v>
      </c>
      <c r="K20" s="658">
        <v>72</v>
      </c>
      <c r="L20" s="520">
        <v>24</v>
      </c>
      <c r="M20" s="513"/>
      <c r="N20" s="713">
        <v>3</v>
      </c>
      <c r="O20" s="1139">
        <f t="shared" si="4"/>
        <v>26.999999999999996</v>
      </c>
      <c r="P20" s="1139">
        <f t="shared" si="5"/>
        <v>43.666666666666664</v>
      </c>
      <c r="Q20" s="1140">
        <f t="shared" si="0"/>
        <v>2707.0320000000002</v>
      </c>
      <c r="R20" s="1140">
        <v>200</v>
      </c>
      <c r="S20" s="1139">
        <f t="shared" si="1"/>
        <v>31.111111111111111</v>
      </c>
      <c r="T20" s="1139">
        <f t="shared" si="2"/>
        <v>25.555555555555557</v>
      </c>
      <c r="U20" s="1140">
        <f t="shared" si="3"/>
        <v>8084.76</v>
      </c>
      <c r="V20" s="1140">
        <v>315</v>
      </c>
      <c r="W20" s="1141">
        <v>6.7</v>
      </c>
      <c r="X20" s="735">
        <f t="shared" si="6"/>
        <v>2.2333333333333334</v>
      </c>
      <c r="Y20" s="513"/>
      <c r="Z20" s="656"/>
      <c r="AA20" s="514"/>
      <c r="AB20" s="514"/>
      <c r="AC20" s="512"/>
      <c r="AD20" s="512"/>
    </row>
    <row r="21" spans="1:30" ht="18.3">
      <c r="A21" s="513"/>
      <c r="B21" s="519">
        <v>3</v>
      </c>
      <c r="C21" s="674">
        <v>104</v>
      </c>
      <c r="D21" s="675">
        <v>134</v>
      </c>
      <c r="E21" s="705">
        <v>714.9</v>
      </c>
      <c r="F21" s="682">
        <v>8</v>
      </c>
      <c r="G21" s="660">
        <v>112</v>
      </c>
      <c r="H21" s="660">
        <v>102</v>
      </c>
      <c r="I21" s="709">
        <v>2132.1</v>
      </c>
      <c r="J21" s="686">
        <v>12</v>
      </c>
      <c r="K21" s="658">
        <v>72</v>
      </c>
      <c r="L21" s="520">
        <v>24</v>
      </c>
      <c r="M21" s="513"/>
      <c r="N21" s="713">
        <v>3</v>
      </c>
      <c r="O21" s="1139">
        <f t="shared" si="4"/>
        <v>40</v>
      </c>
      <c r="P21" s="1139">
        <f t="shared" ref="P21:P28" si="7">(D21-32)*5/9</f>
        <v>56.666666666666664</v>
      </c>
      <c r="Q21" s="1140">
        <f t="shared" si="0"/>
        <v>2705.8964999999998</v>
      </c>
      <c r="R21" s="1140">
        <v>200</v>
      </c>
      <c r="S21" s="1139">
        <f t="shared" ref="S21:S28" si="8">(G21-32)*5/9</f>
        <v>44.444444444444443</v>
      </c>
      <c r="T21" s="1139">
        <f t="shared" ref="T21:T28" si="9">(H21-32)*5/9</f>
        <v>38.888888888888886</v>
      </c>
      <c r="U21" s="1140">
        <f t="shared" si="3"/>
        <v>8069.9984999999997</v>
      </c>
      <c r="V21" s="1140">
        <v>315</v>
      </c>
      <c r="W21" s="1141">
        <v>6.7</v>
      </c>
      <c r="X21" s="735">
        <f t="shared" si="6"/>
        <v>2.2333333333333334</v>
      </c>
      <c r="Y21" s="513"/>
      <c r="Z21" s="656"/>
      <c r="AA21" s="514"/>
      <c r="AB21" s="514"/>
      <c r="AC21" s="512"/>
      <c r="AD21" s="512"/>
    </row>
    <row r="22" spans="1:30" ht="18.3">
      <c r="A22" s="513"/>
      <c r="B22" s="667">
        <v>3</v>
      </c>
      <c r="C22" s="678">
        <v>113</v>
      </c>
      <c r="D22" s="679">
        <v>143</v>
      </c>
      <c r="E22" s="707">
        <v>714.9</v>
      </c>
      <c r="F22" s="684">
        <v>8</v>
      </c>
      <c r="G22" s="668">
        <v>121</v>
      </c>
      <c r="H22" s="668">
        <v>111</v>
      </c>
      <c r="I22" s="711">
        <v>2131.5</v>
      </c>
      <c r="J22" s="688">
        <v>12</v>
      </c>
      <c r="K22" s="669">
        <v>72</v>
      </c>
      <c r="L22" s="670">
        <v>24</v>
      </c>
      <c r="M22" s="513"/>
      <c r="N22" s="1147">
        <v>3</v>
      </c>
      <c r="O22" s="1148">
        <f t="shared" si="4"/>
        <v>45</v>
      </c>
      <c r="P22" s="1148">
        <f t="shared" si="7"/>
        <v>61.666666666666664</v>
      </c>
      <c r="Q22" s="1149">
        <f t="shared" si="0"/>
        <v>2705.8964999999998</v>
      </c>
      <c r="R22" s="1149">
        <v>200</v>
      </c>
      <c r="S22" s="1148">
        <f t="shared" si="8"/>
        <v>49.444444444444443</v>
      </c>
      <c r="T22" s="1148">
        <f t="shared" si="9"/>
        <v>43.888888888888886</v>
      </c>
      <c r="U22" s="1149">
        <f t="shared" si="3"/>
        <v>8067.7275</v>
      </c>
      <c r="V22" s="1149">
        <v>315</v>
      </c>
      <c r="W22" s="1150">
        <v>6.7</v>
      </c>
      <c r="X22" s="1151">
        <f t="shared" si="6"/>
        <v>2.2333333333333334</v>
      </c>
      <c r="Y22" s="513"/>
      <c r="Z22" s="656"/>
      <c r="AA22" s="514"/>
      <c r="AB22" s="514"/>
      <c r="AC22" s="512"/>
      <c r="AD22" s="512"/>
    </row>
    <row r="23" spans="1:30" ht="18.3">
      <c r="A23" s="513"/>
      <c r="B23" s="519">
        <v>5</v>
      </c>
      <c r="C23" s="674">
        <v>80.599999999999994</v>
      </c>
      <c r="D23" s="675">
        <v>88.5</v>
      </c>
      <c r="E23" s="705">
        <v>4459</v>
      </c>
      <c r="F23" s="682">
        <v>16</v>
      </c>
      <c r="G23" s="660">
        <v>86</v>
      </c>
      <c r="H23" s="660">
        <v>76</v>
      </c>
      <c r="I23" s="709">
        <v>3560.5</v>
      </c>
      <c r="J23" s="686">
        <v>16</v>
      </c>
      <c r="K23" s="658">
        <v>187</v>
      </c>
      <c r="L23" s="520">
        <v>37.4</v>
      </c>
      <c r="M23" s="513"/>
      <c r="N23" s="713">
        <v>5</v>
      </c>
      <c r="O23" s="1139">
        <f t="shared" si="4"/>
        <v>26.999999999999996</v>
      </c>
      <c r="P23" s="1139">
        <f t="shared" si="7"/>
        <v>31.388888888888889</v>
      </c>
      <c r="Q23" s="1140">
        <f t="shared" si="0"/>
        <v>16877.315000000002</v>
      </c>
      <c r="R23" s="1140">
        <v>400</v>
      </c>
      <c r="S23" s="1139">
        <f t="shared" si="8"/>
        <v>30</v>
      </c>
      <c r="T23" s="1139">
        <f t="shared" si="9"/>
        <v>24.444444444444443</v>
      </c>
      <c r="U23" s="1140">
        <f t="shared" si="3"/>
        <v>13476.4925</v>
      </c>
      <c r="V23" s="1140">
        <v>400</v>
      </c>
      <c r="W23" s="1141">
        <v>17.5</v>
      </c>
      <c r="X23" s="735">
        <f t="shared" si="6"/>
        <v>3.5</v>
      </c>
      <c r="Y23" s="513"/>
      <c r="Z23" s="656"/>
      <c r="AA23" s="514"/>
      <c r="AB23" s="514"/>
      <c r="AC23" s="512"/>
      <c r="AD23" s="512"/>
    </row>
    <row r="24" spans="1:30" ht="18.3">
      <c r="A24" s="513"/>
      <c r="B24" s="519">
        <v>5</v>
      </c>
      <c r="C24" s="674">
        <v>104</v>
      </c>
      <c r="D24" s="675">
        <v>112</v>
      </c>
      <c r="E24" s="705">
        <v>4453.5</v>
      </c>
      <c r="F24" s="682">
        <v>16</v>
      </c>
      <c r="G24" s="660">
        <v>110</v>
      </c>
      <c r="H24" s="660">
        <v>100</v>
      </c>
      <c r="I24" s="709">
        <v>3554</v>
      </c>
      <c r="J24" s="686">
        <v>16</v>
      </c>
      <c r="K24" s="658">
        <v>187</v>
      </c>
      <c r="L24" s="520">
        <v>37.4</v>
      </c>
      <c r="M24" s="513"/>
      <c r="N24" s="713">
        <v>5</v>
      </c>
      <c r="O24" s="1139">
        <f t="shared" si="4"/>
        <v>40</v>
      </c>
      <c r="P24" s="1139">
        <f t="shared" si="7"/>
        <v>44.444444444444443</v>
      </c>
      <c r="Q24" s="1140">
        <f t="shared" si="0"/>
        <v>16856.497500000001</v>
      </c>
      <c r="R24" s="1140">
        <v>400</v>
      </c>
      <c r="S24" s="1139">
        <f t="shared" si="8"/>
        <v>43.333333333333336</v>
      </c>
      <c r="T24" s="1139">
        <f t="shared" si="9"/>
        <v>37.777777777777779</v>
      </c>
      <c r="U24" s="1140">
        <f t="shared" si="3"/>
        <v>13451.890000000001</v>
      </c>
      <c r="V24" s="1140">
        <v>400</v>
      </c>
      <c r="W24" s="1141">
        <v>17.5</v>
      </c>
      <c r="X24" s="735">
        <f t="shared" si="6"/>
        <v>3.5</v>
      </c>
      <c r="Y24" s="513"/>
      <c r="Z24" s="656"/>
      <c r="AA24" s="514"/>
      <c r="AB24" s="514"/>
      <c r="AC24" s="512"/>
      <c r="AD24" s="512"/>
    </row>
    <row r="25" spans="1:30" ht="18.3">
      <c r="A25" s="513"/>
      <c r="B25" s="519">
        <v>5</v>
      </c>
      <c r="C25" s="674">
        <v>113</v>
      </c>
      <c r="D25" s="675">
        <v>121</v>
      </c>
      <c r="E25" s="705">
        <v>4453</v>
      </c>
      <c r="F25" s="682">
        <v>16</v>
      </c>
      <c r="G25" s="660">
        <v>119</v>
      </c>
      <c r="H25" s="660">
        <v>109</v>
      </c>
      <c r="I25" s="709">
        <v>3552</v>
      </c>
      <c r="J25" s="686">
        <v>16</v>
      </c>
      <c r="K25" s="658">
        <v>187</v>
      </c>
      <c r="L25" s="520">
        <v>37.4</v>
      </c>
      <c r="M25" s="513"/>
      <c r="N25" s="713">
        <v>5</v>
      </c>
      <c r="O25" s="1139">
        <f t="shared" si="4"/>
        <v>45</v>
      </c>
      <c r="P25" s="1139">
        <f t="shared" si="7"/>
        <v>49.444444444444443</v>
      </c>
      <c r="Q25" s="1140">
        <f t="shared" si="0"/>
        <v>16854.605</v>
      </c>
      <c r="R25" s="1140">
        <v>400</v>
      </c>
      <c r="S25" s="1139">
        <f t="shared" si="8"/>
        <v>48.333333333333336</v>
      </c>
      <c r="T25" s="1139">
        <f t="shared" si="9"/>
        <v>42.777777777777779</v>
      </c>
      <c r="U25" s="1140">
        <f t="shared" si="3"/>
        <v>13444.32</v>
      </c>
      <c r="V25" s="1140">
        <v>400</v>
      </c>
      <c r="W25" s="1141">
        <v>17.5</v>
      </c>
      <c r="X25" s="735">
        <f t="shared" si="6"/>
        <v>3.5</v>
      </c>
      <c r="Y25" s="513"/>
      <c r="Z25" s="656"/>
      <c r="AA25" s="514"/>
      <c r="AB25" s="514"/>
      <c r="AC25" s="512"/>
      <c r="AD25" s="512"/>
    </row>
    <row r="26" spans="1:30" ht="18.3">
      <c r="A26" s="513"/>
      <c r="B26" s="519">
        <v>5</v>
      </c>
      <c r="C26" s="674">
        <v>80.599999999999994</v>
      </c>
      <c r="D26" s="675">
        <v>110.6</v>
      </c>
      <c r="E26" s="705">
        <v>1192</v>
      </c>
      <c r="F26" s="682">
        <v>10</v>
      </c>
      <c r="G26" s="660">
        <v>88</v>
      </c>
      <c r="H26" s="660">
        <v>78</v>
      </c>
      <c r="I26" s="709">
        <v>3560</v>
      </c>
      <c r="J26" s="686">
        <v>16</v>
      </c>
      <c r="K26" s="658">
        <v>90</v>
      </c>
      <c r="L26" s="520">
        <v>18</v>
      </c>
      <c r="M26" s="513"/>
      <c r="N26" s="713">
        <v>5</v>
      </c>
      <c r="O26" s="1139">
        <f t="shared" si="4"/>
        <v>26.999999999999996</v>
      </c>
      <c r="P26" s="1139">
        <f t="shared" si="7"/>
        <v>43.666666666666664</v>
      </c>
      <c r="Q26" s="1140">
        <f t="shared" si="0"/>
        <v>4511.72</v>
      </c>
      <c r="R26" s="1140">
        <v>250</v>
      </c>
      <c r="S26" s="1139">
        <f t="shared" si="8"/>
        <v>31.111111111111111</v>
      </c>
      <c r="T26" s="1139">
        <f t="shared" si="9"/>
        <v>25.555555555555557</v>
      </c>
      <c r="U26" s="1140">
        <f t="shared" si="3"/>
        <v>13474.6</v>
      </c>
      <c r="V26" s="1140">
        <v>400</v>
      </c>
      <c r="W26" s="1141">
        <v>8.4</v>
      </c>
      <c r="X26" s="735">
        <f t="shared" si="6"/>
        <v>1.6800000000000002</v>
      </c>
      <c r="Y26" s="513"/>
      <c r="Z26" s="656"/>
      <c r="AA26" s="514"/>
      <c r="AB26" s="514"/>
      <c r="AC26" s="512"/>
      <c r="AD26" s="512"/>
    </row>
    <row r="27" spans="1:30" ht="18.3">
      <c r="A27" s="513"/>
      <c r="B27" s="519">
        <v>5</v>
      </c>
      <c r="C27" s="674">
        <v>104</v>
      </c>
      <c r="D27" s="675">
        <v>134</v>
      </c>
      <c r="E27" s="705">
        <v>1191.5</v>
      </c>
      <c r="F27" s="682">
        <v>10</v>
      </c>
      <c r="G27" s="660">
        <v>112</v>
      </c>
      <c r="H27" s="660">
        <v>102</v>
      </c>
      <c r="I27" s="709">
        <v>3553.5</v>
      </c>
      <c r="J27" s="686">
        <v>16</v>
      </c>
      <c r="K27" s="658">
        <v>90</v>
      </c>
      <c r="L27" s="520">
        <v>18</v>
      </c>
      <c r="M27" s="513"/>
      <c r="N27" s="713">
        <v>5</v>
      </c>
      <c r="O27" s="1139">
        <f t="shared" si="4"/>
        <v>40</v>
      </c>
      <c r="P27" s="1139">
        <f t="shared" si="7"/>
        <v>56.666666666666664</v>
      </c>
      <c r="Q27" s="1140">
        <f t="shared" si="0"/>
        <v>4509.8275000000003</v>
      </c>
      <c r="R27" s="1140">
        <v>250</v>
      </c>
      <c r="S27" s="1139">
        <f t="shared" si="8"/>
        <v>44.444444444444443</v>
      </c>
      <c r="T27" s="1139">
        <f t="shared" si="9"/>
        <v>38.888888888888886</v>
      </c>
      <c r="U27" s="1140">
        <f t="shared" si="3"/>
        <v>13449.997500000001</v>
      </c>
      <c r="V27" s="1140">
        <v>400</v>
      </c>
      <c r="W27" s="1141">
        <v>8.4</v>
      </c>
      <c r="X27" s="735">
        <f t="shared" si="6"/>
        <v>1.6800000000000002</v>
      </c>
      <c r="Y27" s="513"/>
      <c r="Z27" s="656"/>
      <c r="AA27" s="514"/>
      <c r="AB27" s="514"/>
      <c r="AC27" s="512"/>
      <c r="AD27" s="512"/>
    </row>
    <row r="28" spans="1:30" ht="18.600000000000001" thickBot="1">
      <c r="A28" s="513"/>
      <c r="B28" s="521">
        <v>5</v>
      </c>
      <c r="C28" s="680">
        <v>113</v>
      </c>
      <c r="D28" s="681">
        <v>143</v>
      </c>
      <c r="E28" s="708">
        <v>1191.5</v>
      </c>
      <c r="F28" s="685">
        <v>10</v>
      </c>
      <c r="G28" s="522">
        <v>121</v>
      </c>
      <c r="H28" s="522">
        <v>111</v>
      </c>
      <c r="I28" s="712">
        <v>3552.5</v>
      </c>
      <c r="J28" s="689">
        <v>16</v>
      </c>
      <c r="K28" s="659">
        <v>90</v>
      </c>
      <c r="L28" s="523">
        <v>18</v>
      </c>
      <c r="M28" s="513"/>
      <c r="N28" s="717">
        <v>5</v>
      </c>
      <c r="O28" s="1152">
        <f t="shared" si="4"/>
        <v>45</v>
      </c>
      <c r="P28" s="1152">
        <f t="shared" si="7"/>
        <v>61.666666666666664</v>
      </c>
      <c r="Q28" s="1153">
        <f t="shared" si="0"/>
        <v>4509.8275000000003</v>
      </c>
      <c r="R28" s="1153">
        <v>250</v>
      </c>
      <c r="S28" s="1152">
        <f t="shared" si="8"/>
        <v>49.444444444444443</v>
      </c>
      <c r="T28" s="1152">
        <f t="shared" si="9"/>
        <v>43.888888888888886</v>
      </c>
      <c r="U28" s="1153">
        <f t="shared" si="3"/>
        <v>13446.2125</v>
      </c>
      <c r="V28" s="1153">
        <v>400</v>
      </c>
      <c r="W28" s="1154">
        <v>8.4</v>
      </c>
      <c r="X28" s="737">
        <f t="shared" si="6"/>
        <v>1.6800000000000002</v>
      </c>
      <c r="Y28" s="513"/>
      <c r="Z28" s="656"/>
      <c r="AA28" s="514"/>
      <c r="AB28" s="514"/>
      <c r="AC28" s="512"/>
      <c r="AD28" s="512"/>
    </row>
    <row r="29" spans="1:30" ht="18.3">
      <c r="A29" s="513"/>
      <c r="B29" s="513"/>
      <c r="C29" s="513"/>
      <c r="D29" s="513"/>
      <c r="E29" s="513"/>
      <c r="F29" s="513"/>
      <c r="G29" s="513"/>
      <c r="H29" s="513"/>
      <c r="I29" s="513"/>
      <c r="J29" s="513"/>
      <c r="K29" s="513"/>
      <c r="L29" s="513"/>
      <c r="M29" s="513"/>
      <c r="N29" s="513"/>
      <c r="O29" s="513"/>
      <c r="P29" s="513"/>
      <c r="Q29" s="513"/>
      <c r="R29" s="513"/>
      <c r="S29" s="513"/>
      <c r="T29" s="513"/>
      <c r="U29" s="513"/>
      <c r="V29" s="513"/>
      <c r="W29" s="513"/>
      <c r="X29" s="513"/>
      <c r="Y29" s="513"/>
      <c r="Z29" s="513"/>
      <c r="AA29" s="514"/>
      <c r="AB29" s="514"/>
    </row>
    <row r="30" spans="1:30" ht="18.600000000000001" thickBot="1">
      <c r="A30" s="513"/>
      <c r="B30" s="513"/>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c r="AA30" s="514"/>
      <c r="AB30" s="514"/>
    </row>
    <row r="31" spans="1:30" ht="18.3">
      <c r="A31" s="513"/>
      <c r="B31" s="513"/>
      <c r="C31" s="513"/>
      <c r="D31" s="513"/>
      <c r="E31" s="513"/>
      <c r="F31" s="513"/>
      <c r="G31" s="513"/>
      <c r="H31" s="513"/>
      <c r="I31" s="513"/>
      <c r="J31" s="513"/>
      <c r="K31" s="513"/>
      <c r="L31" s="513"/>
      <c r="M31" s="513"/>
      <c r="N31" s="1352" t="s">
        <v>1821</v>
      </c>
      <c r="O31" s="1353"/>
      <c r="P31" s="1354"/>
      <c r="Q31" s="513"/>
      <c r="R31" s="513"/>
      <c r="S31" s="513"/>
      <c r="T31" s="513"/>
      <c r="U31" s="513"/>
      <c r="V31" s="513"/>
      <c r="W31" s="513"/>
      <c r="X31" s="513"/>
      <c r="Y31" s="513"/>
      <c r="Z31" s="513"/>
      <c r="AA31" s="514"/>
      <c r="AB31" s="514"/>
    </row>
    <row r="32" spans="1:30" ht="18.600000000000001" thickBot="1">
      <c r="A32" s="513"/>
      <c r="B32" s="513"/>
      <c r="C32" s="513"/>
      <c r="D32" s="513"/>
      <c r="E32" s="513"/>
      <c r="F32" s="513"/>
      <c r="G32" s="513"/>
      <c r="H32" s="513"/>
      <c r="I32" s="513"/>
      <c r="J32" s="513"/>
      <c r="K32" s="513"/>
      <c r="L32" s="513"/>
      <c r="M32" s="513"/>
      <c r="N32" s="1355"/>
      <c r="O32" s="1356"/>
      <c r="P32" s="1357"/>
      <c r="Q32" s="513"/>
      <c r="R32" s="513"/>
      <c r="S32" s="513"/>
      <c r="T32" s="513"/>
      <c r="U32" s="513"/>
      <c r="V32" s="513"/>
      <c r="W32" s="513"/>
      <c r="X32" s="513"/>
      <c r="Y32" s="513"/>
      <c r="Z32" s="513"/>
      <c r="AA32" s="514"/>
      <c r="AB32" s="514"/>
    </row>
    <row r="33" spans="1:28" ht="18.3">
      <c r="A33" s="513"/>
      <c r="B33" s="513"/>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c r="AA33" s="514"/>
      <c r="AB33" s="514"/>
    </row>
    <row r="34" spans="1:28" ht="18.3">
      <c r="A34" s="513"/>
      <c r="B34" s="513"/>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c r="AA34" s="514"/>
      <c r="AB34" s="514"/>
    </row>
    <row r="35" spans="1:28" ht="18.3">
      <c r="A35" s="513"/>
      <c r="B35" s="513"/>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c r="AA35" s="514"/>
      <c r="AB35" s="514"/>
    </row>
    <row r="36" spans="1:28" ht="18.3">
      <c r="A36" s="513"/>
      <c r="B36" s="513"/>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c r="AA36" s="514"/>
      <c r="AB36" s="514"/>
    </row>
    <row r="37" spans="1:28" ht="18.3">
      <c r="A37" s="513"/>
      <c r="B37" s="513"/>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c r="AA37" s="514"/>
      <c r="AB37" s="514"/>
    </row>
    <row r="38" spans="1:28" ht="18.3">
      <c r="A38" s="513"/>
      <c r="B38" s="513"/>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c r="AA38" s="514"/>
      <c r="AB38" s="514"/>
    </row>
    <row r="39" spans="1:28" ht="18.3">
      <c r="A39" s="513"/>
      <c r="B39" s="513"/>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4"/>
      <c r="AB39" s="514"/>
    </row>
    <row r="40" spans="1:28" ht="18.3">
      <c r="A40" s="513"/>
      <c r="B40" s="513"/>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c r="AA40" s="514"/>
      <c r="AB40" s="514"/>
    </row>
    <row r="41" spans="1:28" ht="18.3">
      <c r="A41" s="513"/>
      <c r="B41" s="513"/>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c r="AA41" s="514"/>
      <c r="AB41" s="514"/>
    </row>
    <row r="42" spans="1:28" ht="18.3">
      <c r="A42" s="513"/>
      <c r="B42" s="513"/>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c r="AA42" s="514"/>
      <c r="AB42" s="514"/>
    </row>
    <row r="43" spans="1:28" ht="18.3">
      <c r="A43" s="513"/>
      <c r="B43" s="513"/>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c r="AA43" s="514"/>
      <c r="AB43" s="514"/>
    </row>
    <row r="44" spans="1:28" ht="18.3">
      <c r="A44" s="513"/>
      <c r="B44" s="513"/>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c r="AA44" s="514"/>
      <c r="AB44" s="514"/>
    </row>
    <row r="45" spans="1:28" ht="18.3">
      <c r="A45" s="513"/>
      <c r="B45" s="513"/>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c r="AA45" s="514"/>
      <c r="AB45" s="514"/>
    </row>
    <row r="46" spans="1:28" ht="18.3">
      <c r="A46" s="513"/>
      <c r="B46" s="513"/>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c r="AA46" s="514"/>
      <c r="AB46" s="514"/>
    </row>
    <row r="47" spans="1:28" ht="18.3">
      <c r="A47" s="513"/>
      <c r="B47" s="513"/>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c r="AA47" s="514"/>
      <c r="AB47" s="514"/>
    </row>
    <row r="48" spans="1:28" ht="18.3">
      <c r="A48" s="513"/>
      <c r="B48" s="513"/>
      <c r="C48" s="513"/>
      <c r="D48" s="513"/>
      <c r="E48" s="513"/>
      <c r="F48" s="513"/>
      <c r="G48" s="513"/>
      <c r="H48" s="513"/>
      <c r="I48" s="513"/>
      <c r="J48" s="513"/>
      <c r="K48" s="513"/>
      <c r="L48" s="513"/>
      <c r="M48" s="513"/>
      <c r="N48" s="513"/>
      <c r="O48" s="513"/>
      <c r="P48" s="513"/>
      <c r="Q48" s="513"/>
      <c r="R48" s="513"/>
      <c r="S48" s="513"/>
      <c r="T48" s="513"/>
      <c r="U48" s="513"/>
      <c r="V48" s="513"/>
      <c r="W48" s="513"/>
      <c r="X48" s="513"/>
      <c r="Y48" s="513"/>
      <c r="Z48" s="513"/>
      <c r="AA48" s="514"/>
      <c r="AB48" s="514"/>
    </row>
    <row r="49" spans="1:28" ht="18.3">
      <c r="A49" s="513"/>
      <c r="B49" s="513"/>
      <c r="C49" s="513"/>
      <c r="D49" s="513"/>
      <c r="E49" s="513"/>
      <c r="F49" s="513"/>
      <c r="G49" s="513"/>
      <c r="H49" s="513"/>
      <c r="I49" s="513"/>
      <c r="J49" s="513"/>
      <c r="K49" s="513"/>
      <c r="L49" s="513"/>
      <c r="M49" s="513"/>
      <c r="N49" s="513"/>
      <c r="O49" s="513"/>
      <c r="P49" s="513"/>
      <c r="Q49" s="513"/>
      <c r="R49" s="513"/>
      <c r="S49" s="513"/>
      <c r="T49" s="513"/>
      <c r="U49" s="513"/>
      <c r="V49" s="513"/>
      <c r="W49" s="513"/>
      <c r="X49" s="513"/>
      <c r="Y49" s="513"/>
      <c r="Z49" s="513"/>
      <c r="AA49" s="514"/>
      <c r="AB49" s="514"/>
    </row>
    <row r="50" spans="1:28" ht="18.3">
      <c r="A50" s="513"/>
      <c r="B50" s="513"/>
      <c r="C50" s="513"/>
      <c r="D50" s="513"/>
      <c r="E50" s="513"/>
      <c r="F50" s="513"/>
      <c r="G50" s="513"/>
      <c r="H50" s="513"/>
      <c r="I50" s="513"/>
      <c r="J50" s="513"/>
      <c r="K50" s="513"/>
      <c r="L50" s="513"/>
      <c r="M50" s="513"/>
      <c r="N50" s="513"/>
      <c r="O50" s="513"/>
      <c r="P50" s="513"/>
      <c r="Q50" s="513"/>
      <c r="R50" s="513"/>
      <c r="S50" s="513"/>
      <c r="T50" s="513"/>
      <c r="U50" s="513"/>
      <c r="V50" s="513"/>
      <c r="W50" s="513"/>
      <c r="X50" s="513"/>
      <c r="Y50" s="513"/>
      <c r="Z50" s="513"/>
      <c r="AA50" s="514"/>
      <c r="AB50" s="514"/>
    </row>
    <row r="51" spans="1:28" ht="18.3">
      <c r="A51" s="513"/>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c r="AA51" s="514"/>
      <c r="AB51" s="514"/>
    </row>
    <row r="52" spans="1:28" ht="18.3">
      <c r="A52" s="513"/>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c r="AA52" s="514"/>
      <c r="AB52" s="514"/>
    </row>
    <row r="53" spans="1:28" ht="18.3">
      <c r="A53" s="513"/>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c r="AA53" s="514"/>
      <c r="AB53" s="514"/>
    </row>
    <row r="54" spans="1:28" ht="18.3">
      <c r="A54" s="513"/>
      <c r="B54" s="513"/>
      <c r="C54" s="513"/>
      <c r="D54" s="513"/>
      <c r="E54" s="513"/>
      <c r="F54" s="513"/>
      <c r="G54" s="513"/>
      <c r="H54" s="513"/>
      <c r="I54" s="513"/>
      <c r="J54" s="513"/>
      <c r="K54" s="513"/>
      <c r="L54" s="513"/>
      <c r="M54" s="513"/>
      <c r="N54" s="513"/>
      <c r="O54" s="513"/>
      <c r="P54" s="513"/>
      <c r="Q54" s="513"/>
      <c r="R54" s="513"/>
      <c r="S54" s="513"/>
      <c r="T54" s="513"/>
      <c r="U54" s="513"/>
      <c r="V54" s="513"/>
      <c r="W54" s="513"/>
      <c r="X54" s="513"/>
      <c r="Y54" s="513"/>
      <c r="Z54" s="513"/>
      <c r="AA54" s="514"/>
      <c r="AB54" s="514"/>
    </row>
    <row r="55" spans="1:28" ht="18.3">
      <c r="A55" s="513"/>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c r="AA55" s="514"/>
      <c r="AB55" s="514"/>
    </row>
    <row r="56" spans="1:28" ht="18.3">
      <c r="A56" s="513"/>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c r="AA56" s="514"/>
      <c r="AB56" s="514"/>
    </row>
    <row r="57" spans="1:28" ht="18.3">
      <c r="A57" s="513"/>
      <c r="B57" s="513"/>
      <c r="C57" s="513"/>
      <c r="D57" s="513"/>
      <c r="E57" s="513"/>
      <c r="F57" s="513"/>
      <c r="G57" s="513"/>
      <c r="H57" s="513"/>
      <c r="I57" s="513"/>
      <c r="J57" s="513"/>
      <c r="K57" s="513"/>
      <c r="L57" s="513"/>
      <c r="M57" s="513"/>
      <c r="N57" s="513"/>
      <c r="O57" s="513"/>
      <c r="P57" s="513"/>
      <c r="Q57" s="513"/>
      <c r="R57" s="513"/>
      <c r="S57" s="513"/>
      <c r="T57" s="513"/>
      <c r="U57" s="513"/>
      <c r="V57" s="513"/>
      <c r="W57" s="513"/>
      <c r="X57" s="513"/>
      <c r="Y57" s="513"/>
      <c r="Z57" s="513"/>
      <c r="AA57" s="514"/>
      <c r="AB57" s="514"/>
    </row>
    <row r="58" spans="1:28" ht="18.3">
      <c r="A58" s="513"/>
      <c r="B58" s="513"/>
      <c r="C58" s="513"/>
      <c r="D58" s="513"/>
      <c r="E58" s="513"/>
      <c r="F58" s="513"/>
      <c r="G58" s="513"/>
      <c r="H58" s="513"/>
      <c r="I58" s="513"/>
      <c r="J58" s="513"/>
      <c r="K58" s="513"/>
      <c r="L58" s="513"/>
      <c r="M58" s="513"/>
      <c r="N58" s="513"/>
      <c r="O58" s="513"/>
      <c r="P58" s="513"/>
      <c r="Q58" s="513"/>
      <c r="R58" s="513"/>
      <c r="S58" s="513"/>
      <c r="T58" s="513"/>
      <c r="U58" s="513"/>
      <c r="V58" s="513"/>
      <c r="W58" s="513"/>
      <c r="X58" s="513"/>
      <c r="Y58" s="513"/>
      <c r="Z58" s="513"/>
      <c r="AA58" s="514"/>
      <c r="AB58" s="514"/>
    </row>
    <row r="59" spans="1:28" ht="18.3">
      <c r="A59" s="513"/>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c r="AA59" s="514"/>
      <c r="AB59" s="514"/>
    </row>
    <row r="60" spans="1:28" ht="18.3">
      <c r="A60" s="513"/>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4"/>
      <c r="AB60" s="514"/>
    </row>
    <row r="61" spans="1:28" ht="18.3">
      <c r="A61" s="513"/>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4"/>
      <c r="AB61" s="514"/>
    </row>
    <row r="62" spans="1:28" ht="18.3">
      <c r="A62" s="513"/>
      <c r="B62" s="513"/>
      <c r="C62" s="513"/>
      <c r="D62" s="513"/>
      <c r="E62" s="513"/>
      <c r="F62" s="513"/>
      <c r="G62" s="513"/>
      <c r="H62" s="513"/>
      <c r="I62" s="513"/>
      <c r="J62" s="513"/>
      <c r="K62" s="513"/>
      <c r="L62" s="513"/>
      <c r="M62" s="513"/>
      <c r="N62" s="513"/>
      <c r="O62" s="513"/>
      <c r="P62" s="513"/>
      <c r="Q62" s="513"/>
      <c r="R62" s="513"/>
      <c r="S62" s="513"/>
      <c r="T62" s="513"/>
      <c r="U62" s="513"/>
      <c r="V62" s="513"/>
      <c r="W62" s="513"/>
      <c r="X62" s="513"/>
      <c r="Y62" s="513"/>
      <c r="Z62" s="513"/>
      <c r="AA62" s="514"/>
      <c r="AB62" s="514"/>
    </row>
    <row r="63" spans="1:28" ht="18.3">
      <c r="A63" s="513"/>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c r="AA63" s="514"/>
      <c r="AB63" s="514"/>
    </row>
    <row r="64" spans="1:28" ht="18.3">
      <c r="A64" s="513"/>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c r="AA64" s="514"/>
      <c r="AB64" s="514"/>
    </row>
    <row r="65" spans="1:28" ht="18.3">
      <c r="A65" s="513"/>
      <c r="B65" s="513"/>
      <c r="C65" s="513"/>
      <c r="D65" s="513"/>
      <c r="E65" s="513"/>
      <c r="F65" s="513"/>
      <c r="G65" s="513"/>
      <c r="H65" s="513"/>
      <c r="I65" s="513"/>
      <c r="J65" s="513"/>
      <c r="K65" s="513"/>
      <c r="L65" s="513"/>
      <c r="M65" s="513"/>
      <c r="N65" s="513"/>
      <c r="O65" s="513"/>
      <c r="P65" s="513"/>
      <c r="Q65" s="513"/>
      <c r="R65" s="513"/>
      <c r="S65" s="513"/>
      <c r="T65" s="513"/>
      <c r="U65" s="513"/>
      <c r="V65" s="513"/>
      <c r="W65" s="513"/>
      <c r="X65" s="513"/>
      <c r="Y65" s="513"/>
      <c r="Z65" s="513"/>
      <c r="AA65" s="514"/>
      <c r="AB65" s="514"/>
    </row>
    <row r="66" spans="1:28" ht="18.3">
      <c r="A66" s="513"/>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c r="AA66" s="514"/>
      <c r="AB66" s="514"/>
    </row>
    <row r="67" spans="1:28" ht="18.3">
      <c r="A67" s="513"/>
      <c r="B67" s="513"/>
      <c r="C67" s="513"/>
      <c r="D67" s="513"/>
      <c r="E67" s="513"/>
      <c r="F67" s="513"/>
      <c r="G67" s="513"/>
      <c r="H67" s="513"/>
      <c r="I67" s="513"/>
      <c r="J67" s="513"/>
      <c r="K67" s="513"/>
      <c r="L67" s="513"/>
      <c r="M67" s="513"/>
      <c r="N67" s="513"/>
      <c r="O67" s="513"/>
      <c r="P67" s="513"/>
      <c r="Q67" s="513"/>
      <c r="R67" s="513"/>
      <c r="S67" s="513"/>
      <c r="T67" s="513"/>
      <c r="U67" s="513"/>
      <c r="V67" s="513"/>
      <c r="W67" s="513"/>
      <c r="X67" s="513"/>
      <c r="Y67" s="513"/>
      <c r="Z67" s="513"/>
      <c r="AA67" s="514"/>
      <c r="AB67" s="514"/>
    </row>
    <row r="68" spans="1:28" ht="18.3">
      <c r="A68" s="513"/>
      <c r="B68" s="513"/>
      <c r="C68" s="513"/>
      <c r="D68" s="513"/>
      <c r="E68" s="513"/>
      <c r="F68" s="513"/>
      <c r="G68" s="513"/>
      <c r="H68" s="513"/>
      <c r="I68" s="513"/>
      <c r="J68" s="513"/>
      <c r="K68" s="513"/>
      <c r="L68" s="513"/>
      <c r="M68" s="513"/>
      <c r="N68" s="513"/>
      <c r="O68" s="513"/>
      <c r="P68" s="513"/>
      <c r="Q68" s="513"/>
      <c r="R68" s="513"/>
      <c r="S68" s="513"/>
      <c r="T68" s="513"/>
      <c r="U68" s="513"/>
      <c r="V68" s="513"/>
      <c r="W68" s="513"/>
      <c r="X68" s="513"/>
      <c r="Y68" s="513"/>
      <c r="Z68" s="513"/>
      <c r="AA68" s="514"/>
      <c r="AB68" s="514"/>
    </row>
    <row r="69" spans="1:28" ht="18.3">
      <c r="A69" s="513"/>
      <c r="B69" s="513"/>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c r="AA69" s="514"/>
      <c r="AB69" s="514"/>
    </row>
    <row r="70" spans="1:28" ht="18.3">
      <c r="A70" s="513"/>
      <c r="B70" s="513"/>
      <c r="C70" s="513"/>
      <c r="D70" s="513"/>
      <c r="E70" s="513"/>
      <c r="F70" s="513"/>
      <c r="G70" s="513"/>
      <c r="H70" s="513"/>
      <c r="I70" s="513"/>
      <c r="J70" s="513"/>
      <c r="K70" s="513"/>
      <c r="L70" s="513"/>
      <c r="M70" s="513"/>
      <c r="N70" s="513"/>
      <c r="O70" s="513"/>
      <c r="P70" s="513"/>
      <c r="Q70" s="513"/>
      <c r="R70" s="513"/>
      <c r="S70" s="513"/>
      <c r="T70" s="513"/>
      <c r="U70" s="513"/>
      <c r="V70" s="513"/>
      <c r="W70" s="513"/>
      <c r="X70" s="513"/>
      <c r="Y70" s="513"/>
      <c r="Z70" s="513"/>
      <c r="AA70" s="514"/>
      <c r="AB70" s="514"/>
    </row>
    <row r="71" spans="1:28" ht="18.3">
      <c r="A71" s="513"/>
      <c r="B71" s="513"/>
      <c r="C71" s="513"/>
      <c r="D71" s="513"/>
      <c r="E71" s="513"/>
      <c r="F71" s="513"/>
      <c r="G71" s="513"/>
      <c r="H71" s="513"/>
      <c r="I71" s="513"/>
      <c r="J71" s="513"/>
      <c r="K71" s="513"/>
      <c r="L71" s="513"/>
      <c r="M71" s="513"/>
      <c r="N71" s="513"/>
      <c r="O71" s="513"/>
      <c r="P71" s="513"/>
      <c r="Q71" s="513"/>
      <c r="R71" s="513"/>
      <c r="S71" s="513"/>
      <c r="T71" s="513"/>
      <c r="U71" s="513"/>
      <c r="V71" s="513"/>
      <c r="W71" s="513"/>
      <c r="X71" s="513"/>
      <c r="Y71" s="513"/>
      <c r="Z71" s="513"/>
      <c r="AA71" s="514"/>
      <c r="AB71" s="514"/>
    </row>
    <row r="72" spans="1:28" ht="18.3">
      <c r="A72" s="513"/>
      <c r="B72" s="513"/>
      <c r="C72" s="513"/>
      <c r="D72" s="513"/>
      <c r="E72" s="513"/>
      <c r="F72" s="513"/>
      <c r="G72" s="513"/>
      <c r="H72" s="513"/>
      <c r="I72" s="513"/>
      <c r="J72" s="513"/>
      <c r="K72" s="513"/>
      <c r="L72" s="513"/>
      <c r="M72" s="513"/>
      <c r="N72" s="513"/>
      <c r="O72" s="513"/>
      <c r="P72" s="513"/>
      <c r="Q72" s="513"/>
      <c r="R72" s="513"/>
      <c r="S72" s="513"/>
      <c r="T72" s="513"/>
      <c r="U72" s="513"/>
      <c r="V72" s="513"/>
      <c r="W72" s="513"/>
      <c r="X72" s="513"/>
      <c r="Y72" s="513"/>
      <c r="Z72" s="513"/>
      <c r="AA72" s="514"/>
      <c r="AB72" s="514"/>
    </row>
    <row r="73" spans="1:28" ht="18.3">
      <c r="A73" s="513"/>
      <c r="B73" s="513"/>
      <c r="C73" s="513"/>
      <c r="D73" s="513"/>
      <c r="E73" s="513"/>
      <c r="F73" s="513"/>
      <c r="G73" s="513"/>
      <c r="H73" s="513"/>
      <c r="I73" s="513"/>
      <c r="J73" s="513"/>
      <c r="K73" s="513"/>
      <c r="L73" s="513"/>
      <c r="M73" s="513"/>
      <c r="N73" s="513"/>
      <c r="O73" s="513"/>
      <c r="P73" s="513"/>
      <c r="Q73" s="513"/>
      <c r="R73" s="513"/>
      <c r="S73" s="513"/>
      <c r="T73" s="513"/>
      <c r="U73" s="513"/>
      <c r="V73" s="513"/>
      <c r="W73" s="513"/>
      <c r="X73" s="513"/>
      <c r="Y73" s="513"/>
      <c r="Z73" s="513"/>
      <c r="AA73" s="514"/>
      <c r="AB73" s="514"/>
    </row>
    <row r="74" spans="1:28" ht="18.3">
      <c r="A74" s="513"/>
      <c r="B74" s="513"/>
      <c r="C74" s="513"/>
      <c r="D74" s="513"/>
      <c r="E74" s="513"/>
      <c r="F74" s="513"/>
      <c r="G74" s="513"/>
      <c r="H74" s="513"/>
      <c r="I74" s="513"/>
      <c r="J74" s="513"/>
      <c r="K74" s="513"/>
      <c r="L74" s="513"/>
      <c r="M74" s="513"/>
      <c r="N74" s="513"/>
      <c r="O74" s="513"/>
      <c r="P74" s="513"/>
      <c r="Q74" s="513"/>
      <c r="R74" s="513"/>
      <c r="S74" s="513"/>
      <c r="T74" s="513"/>
      <c r="U74" s="513"/>
      <c r="V74" s="513"/>
      <c r="W74" s="513"/>
      <c r="X74" s="513"/>
      <c r="Y74" s="513"/>
      <c r="Z74" s="513"/>
      <c r="AA74" s="514"/>
      <c r="AB74" s="514"/>
    </row>
    <row r="75" spans="1:28" ht="18.3">
      <c r="A75" s="513"/>
      <c r="B75" s="513"/>
      <c r="C75" s="513"/>
      <c r="D75" s="513"/>
      <c r="E75" s="513"/>
      <c r="F75" s="513"/>
      <c r="G75" s="513"/>
      <c r="H75" s="513"/>
      <c r="I75" s="513"/>
      <c r="J75" s="513"/>
      <c r="K75" s="513"/>
      <c r="L75" s="513"/>
      <c r="M75" s="513"/>
      <c r="N75" s="513"/>
      <c r="O75" s="513"/>
      <c r="P75" s="513"/>
      <c r="Q75" s="513"/>
      <c r="R75" s="513"/>
      <c r="S75" s="513"/>
      <c r="T75" s="513"/>
      <c r="U75" s="513"/>
      <c r="V75" s="513"/>
      <c r="W75" s="513"/>
      <c r="X75" s="513"/>
      <c r="Y75" s="513"/>
      <c r="Z75" s="513"/>
      <c r="AA75" s="514"/>
      <c r="AB75" s="514"/>
    </row>
    <row r="76" spans="1:28" ht="18.3">
      <c r="A76" s="513"/>
      <c r="B76" s="513"/>
      <c r="C76" s="513"/>
      <c r="D76" s="513"/>
      <c r="E76" s="513"/>
      <c r="F76" s="513"/>
      <c r="G76" s="513"/>
      <c r="H76" s="513"/>
      <c r="I76" s="513"/>
      <c r="J76" s="513"/>
      <c r="K76" s="513"/>
      <c r="L76" s="513"/>
      <c r="M76" s="513"/>
      <c r="N76" s="513"/>
      <c r="O76" s="513"/>
      <c r="P76" s="513"/>
      <c r="Q76" s="513"/>
      <c r="R76" s="513"/>
      <c r="S76" s="513"/>
      <c r="T76" s="513"/>
      <c r="U76" s="513"/>
      <c r="V76" s="513"/>
      <c r="W76" s="513"/>
      <c r="X76" s="513"/>
      <c r="Y76" s="513"/>
      <c r="Z76" s="513"/>
      <c r="AA76" s="514"/>
      <c r="AB76" s="514"/>
    </row>
    <row r="77" spans="1:28" ht="18.3">
      <c r="A77" s="513"/>
      <c r="B77" s="513"/>
      <c r="C77" s="513"/>
      <c r="D77" s="513"/>
      <c r="E77" s="513"/>
      <c r="F77" s="513"/>
      <c r="G77" s="513"/>
      <c r="H77" s="513"/>
      <c r="I77" s="513"/>
      <c r="J77" s="513"/>
      <c r="K77" s="513"/>
      <c r="L77" s="513"/>
      <c r="M77" s="513"/>
      <c r="N77" s="513"/>
      <c r="O77" s="513"/>
      <c r="P77" s="513"/>
      <c r="Q77" s="513"/>
      <c r="R77" s="513"/>
      <c r="S77" s="513"/>
      <c r="T77" s="513"/>
      <c r="U77" s="513"/>
      <c r="V77" s="513"/>
      <c r="W77" s="513"/>
      <c r="X77" s="513"/>
      <c r="Y77" s="513"/>
      <c r="Z77" s="513"/>
      <c r="AA77" s="514"/>
      <c r="AB77" s="514"/>
    </row>
    <row r="78" spans="1:28" ht="18.3">
      <c r="A78" s="513"/>
      <c r="B78" s="513"/>
      <c r="C78" s="513"/>
      <c r="D78" s="513"/>
      <c r="E78" s="513"/>
      <c r="F78" s="513"/>
      <c r="G78" s="513"/>
      <c r="H78" s="513"/>
      <c r="I78" s="513"/>
      <c r="J78" s="513"/>
      <c r="K78" s="513"/>
      <c r="L78" s="513"/>
      <c r="M78" s="513"/>
      <c r="N78" s="513"/>
      <c r="O78" s="513"/>
      <c r="P78" s="513"/>
      <c r="Q78" s="513"/>
      <c r="R78" s="513"/>
      <c r="S78" s="513"/>
      <c r="T78" s="513"/>
      <c r="U78" s="513"/>
      <c r="V78" s="513"/>
      <c r="W78" s="513"/>
      <c r="X78" s="513"/>
      <c r="Y78" s="513"/>
      <c r="Z78" s="513"/>
      <c r="AA78" s="514"/>
      <c r="AB78" s="514"/>
    </row>
    <row r="79" spans="1:28" ht="18.3">
      <c r="A79" s="513"/>
      <c r="B79" s="513"/>
      <c r="C79" s="513"/>
      <c r="D79" s="513"/>
      <c r="E79" s="513"/>
      <c r="F79" s="513"/>
      <c r="G79" s="513"/>
      <c r="H79" s="513"/>
      <c r="I79" s="513"/>
      <c r="J79" s="513"/>
      <c r="K79" s="513"/>
      <c r="L79" s="513"/>
      <c r="M79" s="513"/>
      <c r="N79" s="513"/>
      <c r="O79" s="513"/>
      <c r="P79" s="513"/>
      <c r="Q79" s="513"/>
      <c r="R79" s="513"/>
      <c r="S79" s="513"/>
      <c r="T79" s="513"/>
      <c r="U79" s="513"/>
      <c r="V79" s="513"/>
      <c r="W79" s="513"/>
      <c r="X79" s="513"/>
      <c r="Y79" s="513"/>
      <c r="Z79" s="513"/>
      <c r="AA79" s="514"/>
      <c r="AB79" s="514"/>
    </row>
    <row r="80" spans="1:28" ht="18.3">
      <c r="A80" s="513"/>
      <c r="B80" s="513"/>
      <c r="C80" s="513"/>
      <c r="D80" s="513"/>
      <c r="E80" s="513"/>
      <c r="F80" s="513"/>
      <c r="G80" s="513"/>
      <c r="H80" s="513"/>
      <c r="I80" s="513"/>
      <c r="J80" s="513"/>
      <c r="K80" s="513"/>
      <c r="L80" s="513"/>
      <c r="M80" s="513"/>
      <c r="N80" s="513"/>
      <c r="O80" s="513"/>
      <c r="P80" s="513"/>
      <c r="Q80" s="513"/>
      <c r="R80" s="513"/>
      <c r="S80" s="513"/>
      <c r="T80" s="513"/>
      <c r="U80" s="513"/>
      <c r="V80" s="513"/>
      <c r="W80" s="513"/>
      <c r="X80" s="513"/>
      <c r="Y80" s="513"/>
      <c r="Z80" s="513"/>
      <c r="AA80" s="514"/>
      <c r="AB80" s="514"/>
    </row>
    <row r="81" spans="1:28" ht="18.3">
      <c r="A81" s="513"/>
      <c r="B81" s="513"/>
      <c r="C81" s="513"/>
      <c r="D81" s="513"/>
      <c r="E81" s="513"/>
      <c r="F81" s="513"/>
      <c r="G81" s="513"/>
      <c r="H81" s="513"/>
      <c r="I81" s="513"/>
      <c r="J81" s="513"/>
      <c r="K81" s="513"/>
      <c r="L81" s="513"/>
      <c r="M81" s="513"/>
      <c r="N81" s="513"/>
      <c r="O81" s="513"/>
      <c r="P81" s="513"/>
      <c r="Q81" s="513"/>
      <c r="R81" s="513"/>
      <c r="S81" s="513"/>
      <c r="T81" s="513"/>
      <c r="U81" s="513"/>
      <c r="V81" s="513"/>
      <c r="W81" s="513"/>
      <c r="X81" s="513"/>
      <c r="Y81" s="513"/>
      <c r="Z81" s="513"/>
      <c r="AA81" s="514"/>
      <c r="AB81" s="514"/>
    </row>
    <row r="82" spans="1:28" ht="18.3">
      <c r="A82" s="513"/>
      <c r="B82" s="513"/>
      <c r="C82" s="513"/>
      <c r="D82" s="513"/>
      <c r="E82" s="513"/>
      <c r="F82" s="513"/>
      <c r="G82" s="513"/>
      <c r="H82" s="513"/>
      <c r="I82" s="513"/>
      <c r="J82" s="513"/>
      <c r="K82" s="513"/>
      <c r="L82" s="513"/>
      <c r="M82" s="513"/>
      <c r="N82" s="513"/>
      <c r="O82" s="513"/>
      <c r="P82" s="513"/>
      <c r="Q82" s="513"/>
      <c r="R82" s="513"/>
      <c r="S82" s="513"/>
      <c r="T82" s="513"/>
      <c r="U82" s="513"/>
      <c r="V82" s="513"/>
      <c r="W82" s="513"/>
      <c r="X82" s="513"/>
      <c r="Y82" s="513"/>
      <c r="Z82" s="513"/>
      <c r="AA82" s="514"/>
      <c r="AB82" s="514"/>
    </row>
    <row r="83" spans="1:28" ht="18.3">
      <c r="AA83" s="514"/>
      <c r="AB83" s="514"/>
    </row>
    <row r="84" spans="1:28" ht="18.3">
      <c r="B84" t="s">
        <v>1770</v>
      </c>
      <c r="C84" t="s">
        <v>1767</v>
      </c>
      <c r="D84" t="s">
        <v>1768</v>
      </c>
      <c r="E84" t="s">
        <v>1769</v>
      </c>
      <c r="AA84" s="514"/>
      <c r="AB84" s="514"/>
    </row>
    <row r="85" spans="1:28" ht="20.100000000000001">
      <c r="B85">
        <v>5</v>
      </c>
      <c r="C85">
        <v>17060708.166000001</v>
      </c>
      <c r="D85">
        <f>D28-C28</f>
        <v>30</v>
      </c>
      <c r="E85" s="655">
        <v>1137</v>
      </c>
      <c r="H85">
        <f>D85*E85/24</f>
        <v>1421.25</v>
      </c>
      <c r="J85">
        <f>O85/30*24</f>
        <v>1137.3805444000002</v>
      </c>
      <c r="L85">
        <f>C85/5</f>
        <v>3412141.6332</v>
      </c>
      <c r="M85" s="690">
        <v>3412141.6331278998</v>
      </c>
      <c r="O85">
        <f t="shared" ref="O85:O88" si="10">C85/12000</f>
        <v>1421.7256805000002</v>
      </c>
      <c r="AA85" s="514"/>
      <c r="AB85" s="514"/>
    </row>
    <row r="86" spans="1:28" ht="18.3">
      <c r="B86">
        <v>4</v>
      </c>
      <c r="C86">
        <v>13648566.533</v>
      </c>
      <c r="O86">
        <f t="shared" si="10"/>
        <v>1137.3805444166667</v>
      </c>
      <c r="AA86" s="514"/>
      <c r="AB86" s="514"/>
    </row>
    <row r="87" spans="1:28" ht="18.3">
      <c r="B87">
        <v>3</v>
      </c>
      <c r="C87">
        <v>10236424.899</v>
      </c>
      <c r="O87">
        <f t="shared" si="10"/>
        <v>853.03540825000005</v>
      </c>
      <c r="AA87" s="514"/>
      <c r="AB87" s="514"/>
    </row>
    <row r="88" spans="1:28" ht="18.3">
      <c r="B88">
        <v>2</v>
      </c>
      <c r="C88">
        <v>6824283.2663000003</v>
      </c>
      <c r="O88">
        <f t="shared" si="10"/>
        <v>568.69027219166674</v>
      </c>
      <c r="AA88" s="514"/>
      <c r="AB88" s="514"/>
    </row>
    <row r="89" spans="1:28" ht="18.3">
      <c r="B89">
        <v>1</v>
      </c>
      <c r="C89">
        <v>3412141.6331000002</v>
      </c>
      <c r="O89">
        <f t="shared" ref="O89:O91" si="11">C89/12000</f>
        <v>284.34513609166669</v>
      </c>
      <c r="AA89" s="514"/>
      <c r="AB89" s="514"/>
    </row>
    <row r="90" spans="1:28" ht="18.3">
      <c r="B90">
        <v>0.5</v>
      </c>
      <c r="C90">
        <v>1706070.8166</v>
      </c>
      <c r="O90">
        <f t="shared" si="11"/>
        <v>142.17256805</v>
      </c>
      <c r="AA90" s="514"/>
      <c r="AB90" s="514"/>
    </row>
    <row r="91" spans="1:28" ht="18.3">
      <c r="O91">
        <f t="shared" si="11"/>
        <v>0</v>
      </c>
      <c r="AA91" s="514"/>
      <c r="AB91" s="514"/>
    </row>
    <row r="92" spans="1:28" ht="18.3">
      <c r="AA92" s="514"/>
      <c r="AB92" s="514"/>
    </row>
    <row r="93" spans="1:28" ht="18.3">
      <c r="AA93" s="514"/>
      <c r="AB93" s="514"/>
    </row>
    <row r="94" spans="1:28" ht="18.3">
      <c r="O94" t="s">
        <v>1787</v>
      </c>
      <c r="P94" t="s">
        <v>1788</v>
      </c>
      <c r="AA94" s="514"/>
      <c r="AB94" s="514"/>
    </row>
    <row r="95" spans="1:28" ht="18.600000000000001" thickBot="1">
      <c r="N95" t="s">
        <v>1786</v>
      </c>
      <c r="O95">
        <v>675</v>
      </c>
      <c r="P95">
        <v>225</v>
      </c>
      <c r="AA95" s="514"/>
      <c r="AB95" s="514"/>
    </row>
    <row r="96" spans="1:28" ht="18.3">
      <c r="B96" s="693"/>
      <c r="C96" s="694"/>
      <c r="D96" s="694"/>
      <c r="E96" s="694"/>
      <c r="F96" s="694"/>
      <c r="G96" s="694"/>
      <c r="H96" s="694"/>
      <c r="I96" s="694"/>
      <c r="J96" s="695"/>
      <c r="N96" t="s">
        <v>186</v>
      </c>
      <c r="O96">
        <v>1350</v>
      </c>
      <c r="P96">
        <v>450</v>
      </c>
      <c r="AA96" s="514"/>
      <c r="AB96" s="514"/>
    </row>
    <row r="97" spans="2:28" ht="18.3">
      <c r="B97" s="696"/>
      <c r="C97" s="697"/>
      <c r="D97" s="697"/>
      <c r="E97" s="697"/>
      <c r="F97" s="697"/>
      <c r="G97" s="697"/>
      <c r="H97" s="697"/>
      <c r="I97" s="697"/>
      <c r="J97" s="698"/>
      <c r="N97">
        <v>3</v>
      </c>
      <c r="O97">
        <v>2000</v>
      </c>
      <c r="P97">
        <v>700</v>
      </c>
      <c r="AA97" s="514"/>
      <c r="AB97" s="514"/>
    </row>
    <row r="98" spans="2:28" ht="18.3">
      <c r="B98" s="696"/>
      <c r="C98" s="13"/>
      <c r="D98" s="13"/>
      <c r="E98" s="13"/>
      <c r="F98" s="13"/>
      <c r="G98" s="697"/>
      <c r="H98" s="697"/>
      <c r="I98" s="697"/>
      <c r="J98" s="698"/>
      <c r="N98">
        <v>4</v>
      </c>
      <c r="O98">
        <v>2700</v>
      </c>
      <c r="P98">
        <v>900</v>
      </c>
      <c r="AA98" s="514"/>
      <c r="AB98" s="514"/>
    </row>
    <row r="99" spans="2:28" ht="18.3">
      <c r="B99" s="696"/>
      <c r="C99" s="1351" t="s">
        <v>1771</v>
      </c>
      <c r="D99" s="1351"/>
      <c r="E99" s="691">
        <v>4</v>
      </c>
      <c r="F99" s="13"/>
      <c r="G99" s="697"/>
      <c r="H99" s="697"/>
      <c r="I99" s="697"/>
      <c r="J99" s="698"/>
      <c r="N99">
        <v>5</v>
      </c>
      <c r="O99">
        <v>3300</v>
      </c>
      <c r="P99">
        <v>1150</v>
      </c>
      <c r="AA99" s="514"/>
      <c r="AB99" s="514"/>
    </row>
    <row r="100" spans="2:28" ht="18.3">
      <c r="B100" s="696"/>
      <c r="C100" s="1351" t="s">
        <v>1772</v>
      </c>
      <c r="D100" s="1351"/>
      <c r="E100" s="691">
        <v>80.599999999999994</v>
      </c>
      <c r="F100" s="13"/>
      <c r="G100" s="697"/>
      <c r="H100" s="697"/>
      <c r="I100" s="697"/>
      <c r="J100" s="698"/>
      <c r="AA100" s="514"/>
      <c r="AB100" s="514"/>
    </row>
    <row r="101" spans="2:28" ht="18.3">
      <c r="B101" s="696"/>
      <c r="C101" s="1351" t="s">
        <v>1776</v>
      </c>
      <c r="D101" s="1351"/>
      <c r="E101" s="692">
        <v>2700</v>
      </c>
      <c r="F101" s="13"/>
      <c r="G101" s="1358" t="str">
        <f>IF($E$99&lt;1,$C$145,$C$146)</f>
        <v>Typcial range is 650 gpm to 2000 gpm</v>
      </c>
      <c r="H101" s="1358"/>
      <c r="I101" s="1358"/>
      <c r="J101" s="698"/>
      <c r="AA101" s="514"/>
      <c r="AB101" s="514"/>
    </row>
    <row r="102" spans="2:28" ht="18.3">
      <c r="B102" s="696"/>
      <c r="C102" s="1351" t="s">
        <v>1773</v>
      </c>
      <c r="D102" s="1351"/>
      <c r="E102" s="691">
        <v>0.9</v>
      </c>
      <c r="F102" s="13"/>
      <c r="G102" s="697"/>
      <c r="H102" s="697"/>
      <c r="I102" s="697"/>
      <c r="J102" s="698"/>
      <c r="AA102" s="514"/>
      <c r="AB102" s="514"/>
    </row>
    <row r="103" spans="2:28" ht="18.3">
      <c r="B103" s="696"/>
      <c r="C103" s="1351" t="s">
        <v>1774</v>
      </c>
      <c r="D103" s="1351"/>
      <c r="E103" s="691">
        <v>5</v>
      </c>
      <c r="F103" s="13"/>
      <c r="G103" s="697"/>
      <c r="H103" s="697"/>
      <c r="I103" s="697"/>
      <c r="J103" s="698"/>
      <c r="AA103" s="514"/>
      <c r="AB103" s="514"/>
    </row>
    <row r="104" spans="2:28" ht="18.3">
      <c r="B104" s="696"/>
      <c r="C104" s="1351" t="s">
        <v>1775</v>
      </c>
      <c r="D104" s="1351"/>
      <c r="E104" s="692">
        <v>600</v>
      </c>
      <c r="F104" s="13"/>
      <c r="G104" s="1358" t="str">
        <f>IF($E$99&lt;1,$C$145,$C$146)</f>
        <v>Typcial range is 650 gpm to 2000 gpm</v>
      </c>
      <c r="H104" s="1358"/>
      <c r="I104" s="1358"/>
      <c r="J104" s="698"/>
      <c r="AA104" s="514"/>
      <c r="AB104" s="514"/>
    </row>
    <row r="105" spans="2:28">
      <c r="B105" s="696"/>
      <c r="C105" s="1351" t="s">
        <v>1779</v>
      </c>
      <c r="D105" s="1351"/>
      <c r="E105" s="699">
        <f>E100+E109</f>
        <v>90.710049283555549</v>
      </c>
      <c r="F105" s="13"/>
      <c r="G105" s="697"/>
      <c r="H105" s="697"/>
      <c r="I105" s="697"/>
      <c r="J105" s="698"/>
    </row>
    <row r="106" spans="2:28">
      <c r="B106" s="696"/>
      <c r="C106" s="1351" t="s">
        <v>1777</v>
      </c>
      <c r="D106" s="1351"/>
      <c r="E106" s="699">
        <f>E105-E103</f>
        <v>85.710049283555549</v>
      </c>
      <c r="F106" s="13"/>
      <c r="G106" s="697"/>
      <c r="H106" s="697"/>
      <c r="I106" s="697"/>
      <c r="J106" s="698"/>
    </row>
    <row r="107" spans="2:28">
      <c r="B107" s="696"/>
      <c r="C107" s="1351" t="s">
        <v>1778</v>
      </c>
      <c r="D107" s="1351"/>
      <c r="E107" s="699">
        <f>E106-E110</f>
        <v>44.764349685155544</v>
      </c>
      <c r="F107" s="13"/>
      <c r="G107" s="697"/>
      <c r="H107" s="697"/>
      <c r="I107" s="697"/>
      <c r="J107" s="698"/>
    </row>
    <row r="108" spans="2:28">
      <c r="B108" s="696"/>
      <c r="C108" s="1351"/>
      <c r="D108" s="1351"/>
      <c r="E108" s="699"/>
      <c r="F108" s="13"/>
      <c r="G108" s="697"/>
      <c r="H108" s="697"/>
      <c r="I108" s="697"/>
      <c r="J108" s="698"/>
    </row>
    <row r="109" spans="2:28">
      <c r="B109" s="696"/>
      <c r="C109" s="1351" t="s">
        <v>1780</v>
      </c>
      <c r="D109" s="1351"/>
      <c r="E109" s="699">
        <f>(((E99*L85)/500)/E101)</f>
        <v>10.110049283555556</v>
      </c>
      <c r="F109" s="13"/>
      <c r="G109" s="697"/>
      <c r="H109" s="697"/>
      <c r="I109" s="697"/>
      <c r="J109" s="698"/>
    </row>
    <row r="110" spans="2:28">
      <c r="B110" s="696"/>
      <c r="C110" s="1351" t="s">
        <v>1781</v>
      </c>
      <c r="D110" s="1351"/>
      <c r="E110" s="699">
        <f>(((E99*E102*L85)/E104)/500)</f>
        <v>40.945699598400005</v>
      </c>
      <c r="F110" s="13"/>
      <c r="G110" s="697"/>
      <c r="H110" s="697"/>
      <c r="I110" s="697"/>
      <c r="J110" s="698"/>
    </row>
    <row r="111" spans="2:28">
      <c r="B111" s="696"/>
      <c r="C111" s="1351"/>
      <c r="D111" s="1351"/>
      <c r="E111" s="34"/>
      <c r="F111" s="13"/>
      <c r="G111" s="697"/>
      <c r="H111" s="697"/>
      <c r="I111" s="697"/>
      <c r="J111" s="698"/>
    </row>
    <row r="112" spans="2:28">
      <c r="B112" s="696"/>
      <c r="C112" s="1358" t="s">
        <v>57</v>
      </c>
      <c r="D112" s="1358"/>
      <c r="E112" s="700"/>
      <c r="F112" s="697"/>
      <c r="G112" s="697"/>
      <c r="H112" s="697"/>
      <c r="I112" s="697"/>
      <c r="J112" s="698"/>
    </row>
    <row r="113" spans="2:10">
      <c r="B113" s="696"/>
      <c r="C113" s="1358" t="s">
        <v>57</v>
      </c>
      <c r="D113" s="1358"/>
      <c r="E113" s="700"/>
      <c r="F113" s="697"/>
      <c r="G113" s="697"/>
      <c r="H113" s="697"/>
      <c r="I113" s="697"/>
      <c r="J113" s="698"/>
    </row>
    <row r="114" spans="2:10">
      <c r="B114" s="696"/>
      <c r="C114" s="697"/>
      <c r="D114" s="697"/>
      <c r="E114" s="700"/>
      <c r="F114" s="697"/>
      <c r="G114" s="697"/>
      <c r="H114" s="697"/>
      <c r="I114" s="697"/>
      <c r="J114" s="698"/>
    </row>
    <row r="115" spans="2:10">
      <c r="B115" s="696"/>
      <c r="C115" s="697"/>
      <c r="D115" s="697"/>
      <c r="E115" s="700"/>
      <c r="F115" s="697"/>
      <c r="G115" s="697"/>
      <c r="H115" s="697"/>
      <c r="I115" s="697"/>
      <c r="J115" s="698"/>
    </row>
    <row r="116" spans="2:10">
      <c r="B116" s="696"/>
      <c r="C116" s="697"/>
      <c r="D116" s="697"/>
      <c r="E116" s="697"/>
      <c r="F116" s="697"/>
      <c r="G116" s="697"/>
      <c r="H116" s="697"/>
      <c r="I116" s="697"/>
      <c r="J116" s="698"/>
    </row>
    <row r="117" spans="2:10">
      <c r="B117" s="696"/>
      <c r="C117" s="697"/>
      <c r="D117" s="697"/>
      <c r="E117" s="697"/>
      <c r="F117" s="697"/>
      <c r="G117" s="697"/>
      <c r="H117" s="697"/>
      <c r="I117" s="697"/>
      <c r="J117" s="698"/>
    </row>
    <row r="118" spans="2:10">
      <c r="B118" s="696"/>
      <c r="C118" s="697"/>
      <c r="D118" s="697"/>
      <c r="E118" s="697"/>
      <c r="F118" s="697"/>
      <c r="G118" s="697"/>
      <c r="H118" s="697"/>
      <c r="I118" s="697"/>
      <c r="J118" s="698"/>
    </row>
    <row r="119" spans="2:10">
      <c r="B119" s="696"/>
      <c r="C119" s="697"/>
      <c r="D119" s="697"/>
      <c r="E119" s="697"/>
      <c r="F119" s="697"/>
      <c r="G119" s="697"/>
      <c r="H119" s="697"/>
      <c r="I119" s="697"/>
      <c r="J119" s="698"/>
    </row>
    <row r="120" spans="2:10" ht="15.9" thickBot="1">
      <c r="B120" s="701"/>
      <c r="C120" s="702"/>
      <c r="D120" s="702"/>
      <c r="E120" s="702"/>
      <c r="F120" s="702"/>
      <c r="G120" s="702"/>
      <c r="H120" s="702"/>
      <c r="I120" s="702"/>
      <c r="J120" s="703"/>
    </row>
    <row r="145" spans="3:5">
      <c r="C145" s="1363" t="s">
        <v>1783</v>
      </c>
      <c r="D145" s="1363"/>
      <c r="E145" s="1363"/>
    </row>
    <row r="146" spans="3:5">
      <c r="C146" s="1258" t="s">
        <v>1782</v>
      </c>
      <c r="D146" s="1258"/>
      <c r="E146" s="1258"/>
    </row>
  </sheetData>
  <sheetProtection selectLockedCells="1"/>
  <mergeCells count="24">
    <mergeCell ref="Y5:AB5"/>
    <mergeCell ref="Y6:AB6"/>
    <mergeCell ref="Y7:AB7"/>
    <mergeCell ref="B2:L2"/>
    <mergeCell ref="C146:E146"/>
    <mergeCell ref="C145:E145"/>
    <mergeCell ref="C105:D105"/>
    <mergeCell ref="C106:D106"/>
    <mergeCell ref="C107:D107"/>
    <mergeCell ref="C108:D108"/>
    <mergeCell ref="C109:D109"/>
    <mergeCell ref="C110:D110"/>
    <mergeCell ref="C111:D111"/>
    <mergeCell ref="C112:D112"/>
    <mergeCell ref="C113:D113"/>
    <mergeCell ref="C101:D101"/>
    <mergeCell ref="C102:D102"/>
    <mergeCell ref="C104:D104"/>
    <mergeCell ref="C103:D103"/>
    <mergeCell ref="N31:P32"/>
    <mergeCell ref="G101:I101"/>
    <mergeCell ref="G104:I104"/>
    <mergeCell ref="C99:D99"/>
    <mergeCell ref="C100:D100"/>
  </mergeCells>
  <hyperlinks>
    <hyperlink ref="N31:P32" location="'ENQUIRY - MECHANICAL'!E5" display="Return to Enquiry - Mechanical" xr:uid="{38B5F15D-9F55-1E4B-A0A7-9229C3118CF1}"/>
  </hyperlinks>
  <pageMargins left="0.7" right="0.7" top="0.75" bottom="0.75" header="0.3" footer="0.3"/>
  <pageSetup orientation="portrait"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2F6FF-D6F8-9A42-871B-A1B041DE1E70}">
  <sheetPr>
    <tabColor rgb="FFFF0000"/>
  </sheetPr>
  <dimension ref="A7:F80"/>
  <sheetViews>
    <sheetView topLeftCell="A4" zoomScaleNormal="100" workbookViewId="0">
      <selection activeCell="D49" sqref="D49"/>
    </sheetView>
  </sheetViews>
  <sheetFormatPr defaultColWidth="10.796875" defaultRowHeight="15.6"/>
  <cols>
    <col min="1" max="1" width="44" bestFit="1" customWidth="1"/>
    <col min="2" max="2" width="97.1484375" customWidth="1"/>
    <col min="4" max="4" width="14.34765625" bestFit="1" customWidth="1"/>
  </cols>
  <sheetData>
    <row r="7" spans="2:4" ht="15.9" thickBot="1"/>
    <row r="8" spans="2:4" ht="20.100000000000001" thickTop="1">
      <c r="B8" s="1001" t="s">
        <v>2124</v>
      </c>
      <c r="C8" s="994"/>
      <c r="D8" s="995"/>
    </row>
    <row r="9" spans="2:4" ht="19.8">
      <c r="B9" s="1016" t="s">
        <v>2111</v>
      </c>
      <c r="C9" s="1017">
        <f>C26</f>
        <v>3</v>
      </c>
      <c r="D9" s="998"/>
    </row>
    <row r="10" spans="2:4" ht="15.9">
      <c r="B10" s="996" t="s">
        <v>2119</v>
      </c>
      <c r="C10" s="1018">
        <f>(VLOOKUP(C9,SIZE,4))*2</f>
        <v>29.899748742132399</v>
      </c>
      <c r="D10" s="998"/>
    </row>
    <row r="11" spans="2:4" ht="15.9">
      <c r="B11" s="996" t="s">
        <v>2101</v>
      </c>
      <c r="C11" s="1019">
        <f>'ENQUIRY - MECHANICAL'!E7</f>
        <v>4163.5</v>
      </c>
      <c r="D11" s="998"/>
    </row>
    <row r="12" spans="2:4" ht="15.9">
      <c r="B12" s="996" t="s">
        <v>2102</v>
      </c>
      <c r="C12" s="997">
        <f>C36</f>
        <v>10</v>
      </c>
      <c r="D12" s="998"/>
    </row>
    <row r="13" spans="2:4" ht="15.9">
      <c r="B13" s="996" t="s">
        <v>2115</v>
      </c>
      <c r="C13" s="1017">
        <f>VLOOKUP(C12,PIPE!A4:C20,2)</f>
        <v>356.70779999999996</v>
      </c>
      <c r="D13" s="998"/>
    </row>
    <row r="14" spans="2:4" ht="15.9">
      <c r="B14" s="996" t="s">
        <v>2116</v>
      </c>
      <c r="C14" s="997"/>
      <c r="D14" s="1020">
        <f>C10*2*C13</f>
        <v>21330.94718871763</v>
      </c>
    </row>
    <row r="15" spans="2:4" ht="15.9">
      <c r="B15" s="996" t="s">
        <v>2100</v>
      </c>
      <c r="C15" s="1019">
        <f>'ENQUIRY - MECHANICAL'!E10</f>
        <v>2555</v>
      </c>
      <c r="D15" s="998"/>
    </row>
    <row r="16" spans="2:4" ht="15.9">
      <c r="B16" s="996" t="s">
        <v>2103</v>
      </c>
      <c r="C16" s="1019">
        <f>C37</f>
        <v>8</v>
      </c>
      <c r="D16" s="998"/>
    </row>
    <row r="17" spans="2:4" ht="15.9">
      <c r="B17" s="996" t="s">
        <v>2114</v>
      </c>
      <c r="C17" s="1017">
        <f>VLOOKUP(C16,PIPE!A4:C20,2,TRUE)</f>
        <v>285.39999999999998</v>
      </c>
      <c r="D17" s="998"/>
    </row>
    <row r="18" spans="2:4" ht="15.9">
      <c r="B18" s="996" t="s">
        <v>2117</v>
      </c>
      <c r="C18" s="997"/>
      <c r="D18" s="1020">
        <f>C10*2*C17</f>
        <v>17066.776582009174</v>
      </c>
    </row>
    <row r="19" spans="2:4" ht="15.9">
      <c r="B19" s="996"/>
      <c r="C19" s="997"/>
      <c r="D19" s="998"/>
    </row>
    <row r="20" spans="2:4" ht="15.9">
      <c r="B20" s="996"/>
      <c r="C20" s="997"/>
      <c r="D20" s="998"/>
    </row>
    <row r="21" spans="2:4" ht="16.2" thickBot="1">
      <c r="B21" s="999" t="s">
        <v>2118</v>
      </c>
      <c r="C21" s="1000"/>
      <c r="D21" s="1022">
        <f>SUM(D14:D18)</f>
        <v>38397.723770726807</v>
      </c>
    </row>
    <row r="22" spans="2:4" ht="15.9" thickTop="1"/>
    <row r="24" spans="2:4" ht="15.9" thickBot="1"/>
    <row r="25" spans="2:4" ht="20.100000000000001" thickTop="1">
      <c r="B25" s="943" t="s">
        <v>2123</v>
      </c>
      <c r="C25" s="944"/>
      <c r="D25" s="945"/>
    </row>
    <row r="26" spans="2:4" ht="15.9">
      <c r="B26" s="946" t="s">
        <v>2112</v>
      </c>
      <c r="C26" s="939">
        <f>'ENQUIRY - MECHANICAL'!E5</f>
        <v>3</v>
      </c>
      <c r="D26" s="947"/>
    </row>
    <row r="27" spans="2:4" ht="15.9">
      <c r="B27" s="946" t="s">
        <v>2113</v>
      </c>
      <c r="C27" s="940">
        <f>'ENQUIRY - MECHANICAL'!E9</f>
        <v>3</v>
      </c>
      <c r="D27" s="947"/>
    </row>
    <row r="28" spans="2:4" ht="15.9">
      <c r="B28" s="946" t="s">
        <v>2099</v>
      </c>
      <c r="C28" s="940"/>
      <c r="D28" s="947"/>
    </row>
    <row r="29" spans="2:4" ht="15.9">
      <c r="B29" s="946"/>
      <c r="C29" s="940"/>
      <c r="D29" s="947"/>
    </row>
    <row r="30" spans="2:4" ht="15.9">
      <c r="B30" s="946" t="s">
        <v>2045</v>
      </c>
      <c r="C30" s="942"/>
      <c r="D30" s="970">
        <f>VLOOKUP(C26,HX!A2:C20,2)</f>
        <v>52000</v>
      </c>
    </row>
    <row r="31" spans="2:4" ht="18.600000000000001" thickBot="1">
      <c r="B31" s="948" t="s">
        <v>2046</v>
      </c>
      <c r="C31" s="949"/>
      <c r="D31" s="971">
        <f>(D30*(6/C27))</f>
        <v>104000</v>
      </c>
    </row>
    <row r="32" spans="2:4" ht="15.9" thickTop="1"/>
    <row r="34" spans="2:4" ht="15.9" thickBot="1"/>
    <row r="35" spans="2:4" ht="20.100000000000001" thickTop="1">
      <c r="B35" s="950" t="s">
        <v>2125</v>
      </c>
      <c r="C35" s="951"/>
      <c r="D35" s="952"/>
    </row>
    <row r="36" spans="2:4">
      <c r="B36" s="953" t="s">
        <v>2051</v>
      </c>
      <c r="C36" s="941">
        <f>'ENQUIRY - MECHANICAL'!E19</f>
        <v>10</v>
      </c>
      <c r="D36" s="954"/>
    </row>
    <row r="37" spans="2:4">
      <c r="B37" s="953" t="s">
        <v>2052</v>
      </c>
      <c r="C37" s="941">
        <f>'ENQUIRY - MECHANICAL'!E20</f>
        <v>8</v>
      </c>
      <c r="D37" s="954"/>
    </row>
    <row r="38" spans="2:4">
      <c r="B38" s="953" t="s">
        <v>2053</v>
      </c>
      <c r="C38" s="941">
        <f>C36-2</f>
        <v>8</v>
      </c>
      <c r="D38" s="954"/>
    </row>
    <row r="39" spans="2:4">
      <c r="B39" s="953" t="s">
        <v>2054</v>
      </c>
      <c r="C39" s="941">
        <f>C37-2</f>
        <v>6</v>
      </c>
      <c r="D39" s="954"/>
    </row>
    <row r="40" spans="2:4">
      <c r="B40" s="953" t="s">
        <v>2055</v>
      </c>
      <c r="C40" s="941"/>
      <c r="D40" s="969">
        <f>(VLOOKUP(C36,VALVES!A2:F24,3))*2</f>
        <v>2191.94</v>
      </c>
    </row>
    <row r="41" spans="2:4">
      <c r="B41" s="953" t="s">
        <v>2056</v>
      </c>
      <c r="C41" s="941"/>
      <c r="D41" s="969">
        <f>(VLOOKUP(C37,VALVES!A2:F24,3))*2</f>
        <v>1465.92</v>
      </c>
    </row>
    <row r="42" spans="2:4">
      <c r="B42" s="953" t="s">
        <v>2058</v>
      </c>
      <c r="C42" s="941"/>
      <c r="D42" s="969">
        <f>VLOOKUP(C38,VALVES!A2:F24,5)</f>
        <v>2632.8047999999999</v>
      </c>
    </row>
    <row r="43" spans="2:4">
      <c r="B43" s="953" t="s">
        <v>2057</v>
      </c>
      <c r="C43" s="941"/>
      <c r="D43" s="969">
        <f>VLOOKUP(C39,VALVES!A2:F24,5)</f>
        <v>2257.6</v>
      </c>
    </row>
    <row r="44" spans="2:4">
      <c r="B44" s="953"/>
      <c r="C44" s="941"/>
      <c r="D44" s="969"/>
    </row>
    <row r="45" spans="2:4" ht="18.600000000000001" thickBot="1">
      <c r="B45" s="955" t="s">
        <v>2059</v>
      </c>
      <c r="C45" s="956"/>
      <c r="D45" s="972">
        <f>SUM(D40:D44)</f>
        <v>8548.2648000000008</v>
      </c>
    </row>
    <row r="46" spans="2:4" ht="15.9" thickTop="1"/>
    <row r="58" spans="1:6">
      <c r="A58" s="193" t="s">
        <v>411</v>
      </c>
      <c r="E58" s="214" t="s">
        <v>819</v>
      </c>
      <c r="F58" s="217" t="s">
        <v>852</v>
      </c>
    </row>
    <row r="59" spans="1:6">
      <c r="A59" s="193" t="s">
        <v>391</v>
      </c>
      <c r="B59" s="192" t="s">
        <v>1030</v>
      </c>
      <c r="C59" s="408" t="s">
        <v>973</v>
      </c>
      <c r="D59" s="214" t="s">
        <v>468</v>
      </c>
      <c r="E59" s="214" t="s">
        <v>819</v>
      </c>
      <c r="F59" s="217" t="s">
        <v>853</v>
      </c>
    </row>
    <row r="60" spans="1:6">
      <c r="A60" s="193" t="s">
        <v>1037</v>
      </c>
      <c r="B60" s="192" t="s">
        <v>967</v>
      </c>
      <c r="C60" s="408" t="s">
        <v>974</v>
      </c>
      <c r="D60" s="214" t="s">
        <v>468</v>
      </c>
      <c r="E60" s="214" t="s">
        <v>819</v>
      </c>
      <c r="F60" s="217" t="s">
        <v>854</v>
      </c>
    </row>
    <row r="61" spans="1:6">
      <c r="A61" s="193" t="s">
        <v>1107</v>
      </c>
      <c r="B61" s="192" t="s">
        <v>1038</v>
      </c>
      <c r="C61" s="408" t="s">
        <v>1039</v>
      </c>
      <c r="D61" s="214" t="s">
        <v>468</v>
      </c>
      <c r="E61" s="214" t="s">
        <v>819</v>
      </c>
      <c r="F61" s="217" t="s">
        <v>855</v>
      </c>
    </row>
    <row r="62" spans="1:6">
      <c r="A62" s="193" t="s">
        <v>1112</v>
      </c>
      <c r="B62" s="192" t="s">
        <v>1108</v>
      </c>
      <c r="C62" s="408" t="s">
        <v>1109</v>
      </c>
      <c r="D62" s="214" t="s">
        <v>468</v>
      </c>
      <c r="E62" s="214" t="s">
        <v>819</v>
      </c>
      <c r="F62" s="217" t="s">
        <v>856</v>
      </c>
    </row>
    <row r="63" spans="1:6">
      <c r="A63" s="193" t="s">
        <v>400</v>
      </c>
      <c r="B63" s="192" t="s">
        <v>1111</v>
      </c>
      <c r="C63" s="408" t="s">
        <v>1110</v>
      </c>
      <c r="D63" s="214" t="s">
        <v>468</v>
      </c>
      <c r="E63" s="214" t="s">
        <v>1001</v>
      </c>
      <c r="F63" s="217" t="s">
        <v>857</v>
      </c>
    </row>
    <row r="64" spans="1:6">
      <c r="A64" s="193" t="s">
        <v>401</v>
      </c>
      <c r="B64" s="192" t="s">
        <v>1031</v>
      </c>
      <c r="C64" s="408" t="s">
        <v>994</v>
      </c>
      <c r="D64" s="214" t="s">
        <v>465</v>
      </c>
      <c r="E64" s="214" t="s">
        <v>1002</v>
      </c>
      <c r="F64" s="217" t="s">
        <v>858</v>
      </c>
    </row>
    <row r="65" spans="1:6">
      <c r="A65" s="193" t="s">
        <v>402</v>
      </c>
      <c r="B65" s="192" t="s">
        <v>1032</v>
      </c>
      <c r="C65" s="408" t="s">
        <v>995</v>
      </c>
      <c r="D65" s="214" t="s">
        <v>465</v>
      </c>
      <c r="E65" s="214" t="s">
        <v>1001</v>
      </c>
      <c r="F65" s="217" t="s">
        <v>859</v>
      </c>
    </row>
    <row r="66" spans="1:6">
      <c r="A66" s="193" t="s">
        <v>991</v>
      </c>
      <c r="B66" s="192" t="s">
        <v>1033</v>
      </c>
      <c r="C66" s="408" t="s">
        <v>996</v>
      </c>
      <c r="D66" s="214" t="s">
        <v>465</v>
      </c>
      <c r="E66" s="214" t="s">
        <v>819</v>
      </c>
      <c r="F66" s="217" t="s">
        <v>860</v>
      </c>
    </row>
    <row r="67" spans="1:6">
      <c r="A67" s="193" t="s">
        <v>1709</v>
      </c>
      <c r="B67" s="192" t="s">
        <v>1034</v>
      </c>
      <c r="C67" s="408" t="s">
        <v>992</v>
      </c>
      <c r="D67" s="214" t="s">
        <v>468</v>
      </c>
      <c r="E67" s="214" t="s">
        <v>1001</v>
      </c>
      <c r="F67" s="217" t="s">
        <v>866</v>
      </c>
    </row>
    <row r="68" spans="1:6">
      <c r="A68" s="193" t="s">
        <v>1710</v>
      </c>
      <c r="B68" s="192" t="s">
        <v>1031</v>
      </c>
      <c r="C68" s="408" t="s">
        <v>997</v>
      </c>
      <c r="D68" s="214" t="s">
        <v>465</v>
      </c>
      <c r="E68" s="214" t="s">
        <v>1002</v>
      </c>
      <c r="F68" s="217" t="s">
        <v>867</v>
      </c>
    </row>
    <row r="69" spans="1:6">
      <c r="A69" s="193" t="s">
        <v>1711</v>
      </c>
      <c r="B69" s="192" t="s">
        <v>1032</v>
      </c>
      <c r="C69" s="408" t="s">
        <v>998</v>
      </c>
      <c r="D69" s="214" t="s">
        <v>465</v>
      </c>
      <c r="E69" s="214" t="s">
        <v>1001</v>
      </c>
      <c r="F69" s="217" t="s">
        <v>847</v>
      </c>
    </row>
    <row r="70" spans="1:6" ht="29.4">
      <c r="A70" s="193" t="s">
        <v>1712</v>
      </c>
      <c r="B70" s="192" t="s">
        <v>1237</v>
      </c>
      <c r="C70" s="408" t="s">
        <v>999</v>
      </c>
      <c r="D70" s="214" t="s">
        <v>465</v>
      </c>
      <c r="E70" s="214" t="s">
        <v>819</v>
      </c>
      <c r="F70" s="217" t="s">
        <v>863</v>
      </c>
    </row>
    <row r="71" spans="1:6">
      <c r="A71" s="193" t="s">
        <v>1016</v>
      </c>
      <c r="B71" s="192" t="s">
        <v>1719</v>
      </c>
      <c r="C71" s="408" t="s">
        <v>993</v>
      </c>
      <c r="D71" s="214" t="s">
        <v>468</v>
      </c>
      <c r="E71" s="214" t="s">
        <v>819</v>
      </c>
      <c r="F71" s="217" t="s">
        <v>864</v>
      </c>
    </row>
    <row r="72" spans="1:6">
      <c r="A72" s="193" t="s">
        <v>1016</v>
      </c>
      <c r="B72" s="192" t="s">
        <v>1036</v>
      </c>
      <c r="C72" s="408" t="s">
        <v>1017</v>
      </c>
      <c r="D72" s="214" t="s">
        <v>468</v>
      </c>
      <c r="E72" s="214" t="s">
        <v>819</v>
      </c>
      <c r="F72" s="217" t="s">
        <v>865</v>
      </c>
    </row>
    <row r="73" spans="1:6">
      <c r="A73" s="193" t="s">
        <v>410</v>
      </c>
      <c r="B73" s="192" t="s">
        <v>1036</v>
      </c>
      <c r="C73" s="408" t="s">
        <v>1018</v>
      </c>
      <c r="D73" s="214" t="s">
        <v>468</v>
      </c>
      <c r="E73" s="214" t="s">
        <v>819</v>
      </c>
      <c r="F73" s="217" t="s">
        <v>861</v>
      </c>
    </row>
    <row r="74" spans="1:6">
      <c r="A74" s="193" t="s">
        <v>419</v>
      </c>
      <c r="B74" s="192" t="s">
        <v>1113</v>
      </c>
      <c r="C74" s="408" t="s">
        <v>980</v>
      </c>
      <c r="D74" s="214" t="s">
        <v>468</v>
      </c>
      <c r="E74" s="214" t="s">
        <v>819</v>
      </c>
      <c r="F74" s="217" t="s">
        <v>862</v>
      </c>
    </row>
    <row r="75" spans="1:6">
      <c r="A75" s="218" t="s">
        <v>387</v>
      </c>
      <c r="B75" s="192" t="s">
        <v>1114</v>
      </c>
      <c r="C75" s="408" t="s">
        <v>979</v>
      </c>
      <c r="D75" s="214" t="s">
        <v>468</v>
      </c>
      <c r="E75" s="214" t="s">
        <v>819</v>
      </c>
      <c r="F75" s="217" t="s">
        <v>868</v>
      </c>
    </row>
    <row r="76" spans="1:6">
      <c r="A76" s="218" t="s">
        <v>386</v>
      </c>
      <c r="B76" s="192" t="s">
        <v>1713</v>
      </c>
      <c r="C76" s="408" t="s">
        <v>975</v>
      </c>
      <c r="D76" s="214" t="s">
        <v>468</v>
      </c>
      <c r="E76" s="214" t="s">
        <v>819</v>
      </c>
      <c r="F76" s="217" t="s">
        <v>869</v>
      </c>
    </row>
    <row r="77" spans="1:6">
      <c r="A77" s="253" t="s">
        <v>1020</v>
      </c>
      <c r="B77" s="192" t="s">
        <v>978</v>
      </c>
      <c r="C77" s="408" t="s">
        <v>1000</v>
      </c>
      <c r="D77" s="214" t="s">
        <v>468</v>
      </c>
      <c r="E77" s="214" t="s">
        <v>819</v>
      </c>
      <c r="F77" s="217" t="s">
        <v>870</v>
      </c>
    </row>
    <row r="78" spans="1:6" ht="29.4">
      <c r="A78" s="191" t="s">
        <v>1581</v>
      </c>
      <c r="B78" s="192" t="s">
        <v>1021</v>
      </c>
      <c r="C78" s="408" t="s">
        <v>1022</v>
      </c>
      <c r="D78" s="214" t="s">
        <v>468</v>
      </c>
      <c r="E78" s="214" t="s">
        <v>819</v>
      </c>
      <c r="F78" s="217" t="s">
        <v>871</v>
      </c>
    </row>
    <row r="79" spans="1:6" ht="29.4">
      <c r="A79" s="191" t="s">
        <v>1581</v>
      </c>
      <c r="B79" s="192" t="s">
        <v>1023</v>
      </c>
      <c r="C79" s="408" t="s">
        <v>977</v>
      </c>
      <c r="D79" s="214" t="s">
        <v>468</v>
      </c>
      <c r="E79" s="214" t="s">
        <v>819</v>
      </c>
      <c r="F79" s="217" t="s">
        <v>871</v>
      </c>
    </row>
    <row r="80" spans="1:6">
      <c r="B80" s="192" t="s">
        <v>1023</v>
      </c>
      <c r="C80" s="408" t="s">
        <v>977</v>
      </c>
      <c r="D80" s="214" t="s">
        <v>468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B664-EA94-A94B-8E48-7E1BFA34D0B1}">
  <sheetPr>
    <tabColor rgb="FF7030A0"/>
  </sheetPr>
  <dimension ref="A1:Z428"/>
  <sheetViews>
    <sheetView zoomScale="273" zoomScaleNormal="273" workbookViewId="0">
      <selection activeCell="E22" sqref="E22"/>
    </sheetView>
  </sheetViews>
  <sheetFormatPr defaultColWidth="10.796875" defaultRowHeight="15.6"/>
  <cols>
    <col min="5" max="5" width="12.34765625" customWidth="1"/>
  </cols>
  <sheetData>
    <row r="1" spans="1:26" s="84" customFormat="1" ht="15.9" thickBot="1">
      <c r="A1" s="977" t="s">
        <v>2060</v>
      </c>
      <c r="B1" s="978" t="s">
        <v>2061</v>
      </c>
      <c r="C1" s="978" t="s">
        <v>2062</v>
      </c>
      <c r="D1" s="978"/>
      <c r="E1" s="978" t="s">
        <v>2063</v>
      </c>
      <c r="F1" s="979" t="s">
        <v>2071</v>
      </c>
      <c r="G1" s="968"/>
      <c r="H1" s="968"/>
      <c r="I1" s="968"/>
      <c r="J1" s="968"/>
      <c r="K1" s="968"/>
      <c r="L1" s="968"/>
      <c r="M1" s="968"/>
      <c r="N1" s="968"/>
      <c r="O1" s="968"/>
      <c r="P1" s="968"/>
      <c r="Q1" s="968"/>
      <c r="R1" s="968"/>
      <c r="S1" s="968"/>
      <c r="T1" s="968"/>
      <c r="U1" s="968"/>
      <c r="V1" s="968"/>
      <c r="W1" s="968"/>
      <c r="X1" s="968"/>
      <c r="Y1" s="968"/>
      <c r="Z1" s="968"/>
    </row>
    <row r="2" spans="1:26">
      <c r="A2" s="966" t="s">
        <v>2069</v>
      </c>
      <c r="B2" s="35">
        <v>42.57</v>
      </c>
      <c r="C2" s="35"/>
      <c r="D2" s="35"/>
      <c r="E2" s="35"/>
      <c r="F2" s="35">
        <v>281.33999999999997</v>
      </c>
      <c r="G2" s="941"/>
      <c r="H2" s="941"/>
      <c r="I2" s="941"/>
      <c r="J2" s="941"/>
      <c r="K2" s="941"/>
      <c r="L2" s="941"/>
      <c r="M2" s="941"/>
      <c r="N2" s="941"/>
      <c r="O2" s="941"/>
      <c r="P2" s="941"/>
      <c r="Q2" s="941"/>
      <c r="R2" s="941"/>
      <c r="S2" s="941"/>
      <c r="T2" s="941"/>
      <c r="U2" s="941"/>
      <c r="V2" s="941"/>
      <c r="W2" s="941"/>
      <c r="X2" s="941"/>
      <c r="Y2" s="941"/>
      <c r="Z2" s="941"/>
    </row>
    <row r="3" spans="1:26">
      <c r="A3" s="966" t="s">
        <v>2070</v>
      </c>
      <c r="B3" s="35">
        <v>61.44</v>
      </c>
      <c r="C3" s="35"/>
      <c r="D3" s="35"/>
      <c r="E3" s="35"/>
      <c r="F3" s="35">
        <v>290.39</v>
      </c>
      <c r="G3" s="941"/>
      <c r="H3" s="941"/>
      <c r="I3" s="941"/>
      <c r="J3" s="941"/>
      <c r="K3" s="941"/>
      <c r="L3" s="941"/>
      <c r="M3" s="941"/>
      <c r="N3" s="941"/>
      <c r="O3" s="941"/>
      <c r="P3" s="941"/>
      <c r="Q3" s="941"/>
      <c r="R3" s="941"/>
      <c r="S3" s="941"/>
      <c r="T3" s="941"/>
      <c r="U3" s="941"/>
      <c r="V3" s="941"/>
      <c r="W3" s="941"/>
      <c r="X3" s="941"/>
      <c r="Y3" s="941"/>
      <c r="Z3" s="941"/>
    </row>
    <row r="4" spans="1:26">
      <c r="A4" s="967">
        <v>1</v>
      </c>
      <c r="B4" s="35">
        <v>82.7</v>
      </c>
      <c r="C4" s="35"/>
      <c r="D4" s="35"/>
      <c r="E4" s="35"/>
      <c r="F4" s="35">
        <v>372.27</v>
      </c>
      <c r="G4" s="941"/>
      <c r="H4" s="941"/>
      <c r="I4" s="941"/>
      <c r="J4" s="941"/>
      <c r="K4" s="941"/>
      <c r="L4" s="941"/>
      <c r="M4" s="941"/>
      <c r="N4" s="941"/>
      <c r="O4" s="941"/>
      <c r="P4" s="941"/>
      <c r="Q4" s="941"/>
      <c r="R4" s="941"/>
      <c r="S4" s="941"/>
      <c r="T4" s="941"/>
      <c r="U4" s="941"/>
      <c r="V4" s="941"/>
      <c r="W4" s="941"/>
      <c r="X4" s="941"/>
      <c r="Y4" s="941"/>
      <c r="Z4" s="941"/>
    </row>
    <row r="5" spans="1:26">
      <c r="A5" s="967" t="s">
        <v>2066</v>
      </c>
      <c r="B5" s="35">
        <v>306.79000000000002</v>
      </c>
      <c r="C5" s="35"/>
      <c r="D5" s="35"/>
      <c r="E5" s="35"/>
      <c r="F5" s="35">
        <v>943.43</v>
      </c>
      <c r="G5" s="941"/>
      <c r="H5" s="941"/>
      <c r="I5" s="941"/>
      <c r="J5" s="941"/>
      <c r="K5" s="941"/>
      <c r="L5" s="941"/>
      <c r="M5" s="941"/>
      <c r="N5" s="941"/>
      <c r="O5" s="941"/>
      <c r="P5" s="941"/>
      <c r="Q5" s="941"/>
      <c r="R5" s="941"/>
      <c r="S5" s="941"/>
      <c r="T5" s="941"/>
      <c r="U5" s="941"/>
      <c r="V5" s="941"/>
      <c r="W5" s="941"/>
      <c r="X5" s="941"/>
      <c r="Y5" s="941"/>
      <c r="Z5" s="941"/>
    </row>
    <row r="6" spans="1:26">
      <c r="A6" s="967">
        <v>2</v>
      </c>
      <c r="B6" s="35">
        <v>442.68</v>
      </c>
      <c r="C6" s="35"/>
      <c r="D6" s="35"/>
      <c r="E6" s="35">
        <v>1375.2</v>
      </c>
      <c r="F6" s="35">
        <v>1311.52</v>
      </c>
      <c r="G6" s="941"/>
      <c r="H6" s="941"/>
      <c r="I6" s="941"/>
      <c r="J6" s="941"/>
      <c r="K6" s="941"/>
      <c r="L6" s="941"/>
      <c r="M6" s="941"/>
      <c r="N6" s="941"/>
      <c r="O6" s="941"/>
      <c r="P6" s="941"/>
      <c r="Q6" s="941"/>
      <c r="R6" s="941"/>
      <c r="S6" s="941"/>
      <c r="T6" s="941"/>
      <c r="U6" s="941"/>
      <c r="V6" s="941"/>
      <c r="W6" s="941"/>
      <c r="X6" s="941"/>
      <c r="Y6" s="941"/>
      <c r="Z6" s="941"/>
    </row>
    <row r="7" spans="1:26">
      <c r="A7" s="967" t="s">
        <v>2067</v>
      </c>
      <c r="B7" s="35">
        <v>834.24</v>
      </c>
      <c r="C7" s="35"/>
      <c r="D7" s="35"/>
      <c r="E7" s="35">
        <v>1390.4</v>
      </c>
      <c r="F7" s="35"/>
      <c r="G7" s="941"/>
      <c r="H7" s="941"/>
      <c r="I7" s="941"/>
      <c r="J7" s="941"/>
      <c r="K7" s="941"/>
      <c r="L7" s="941"/>
      <c r="M7" s="941"/>
      <c r="N7" s="941"/>
      <c r="O7" s="941"/>
      <c r="P7" s="941"/>
      <c r="Q7" s="941"/>
      <c r="R7" s="941"/>
      <c r="S7" s="941"/>
      <c r="T7" s="941"/>
      <c r="U7" s="941"/>
      <c r="V7" s="941"/>
      <c r="W7" s="941"/>
      <c r="X7" s="941"/>
      <c r="Y7" s="941"/>
      <c r="Z7" s="941"/>
    </row>
    <row r="8" spans="1:26">
      <c r="A8" s="967">
        <v>3</v>
      </c>
      <c r="B8" s="35">
        <v>1200.23</v>
      </c>
      <c r="C8" s="35"/>
      <c r="D8" s="35"/>
      <c r="E8" s="35">
        <v>1405.6</v>
      </c>
      <c r="F8" s="35"/>
      <c r="G8" s="941"/>
      <c r="H8" s="941"/>
      <c r="I8" s="941"/>
      <c r="J8" s="941"/>
      <c r="K8" s="941"/>
      <c r="L8" s="941"/>
      <c r="M8" s="941"/>
      <c r="N8" s="941"/>
      <c r="O8" s="941"/>
      <c r="P8" s="941"/>
      <c r="Q8" s="941"/>
      <c r="R8" s="941"/>
      <c r="S8" s="941"/>
      <c r="T8" s="941"/>
      <c r="U8" s="941"/>
      <c r="V8" s="941"/>
      <c r="W8" s="941"/>
      <c r="X8" s="941"/>
      <c r="Y8" s="941"/>
      <c r="Z8" s="941"/>
    </row>
    <row r="9" spans="1:26">
      <c r="A9" s="967">
        <v>4</v>
      </c>
      <c r="B9" s="35"/>
      <c r="C9" s="35">
        <v>238.47</v>
      </c>
      <c r="D9" s="35"/>
      <c r="E9" s="35">
        <v>1436</v>
      </c>
      <c r="F9" s="35"/>
      <c r="G9" s="941"/>
      <c r="H9" s="941"/>
      <c r="I9" s="941"/>
      <c r="J9" s="941"/>
      <c r="K9" s="941"/>
      <c r="L9" s="941"/>
      <c r="M9" s="941"/>
      <c r="N9" s="941"/>
      <c r="O9" s="941"/>
      <c r="P9" s="941"/>
      <c r="Q9" s="941"/>
      <c r="R9" s="941"/>
      <c r="S9" s="941"/>
      <c r="T9" s="941"/>
      <c r="U9" s="941"/>
      <c r="V9" s="941"/>
      <c r="W9" s="941"/>
      <c r="X9" s="941"/>
      <c r="Y9" s="941"/>
      <c r="Z9" s="941"/>
    </row>
    <row r="10" spans="1:26">
      <c r="A10" s="967">
        <v>5</v>
      </c>
      <c r="B10" s="35"/>
      <c r="C10" s="35">
        <v>286.02</v>
      </c>
      <c r="D10" s="35"/>
      <c r="E10" s="35">
        <v>2500</v>
      </c>
      <c r="F10" s="35"/>
      <c r="G10" s="941"/>
      <c r="H10" s="941"/>
      <c r="I10" s="941"/>
      <c r="J10" s="941"/>
      <c r="K10" s="941"/>
      <c r="L10" s="941"/>
      <c r="M10" s="941"/>
      <c r="N10" s="941"/>
      <c r="O10" s="941"/>
      <c r="P10" s="941"/>
      <c r="Q10" s="941"/>
      <c r="R10" s="941"/>
      <c r="S10" s="941"/>
      <c r="T10" s="941"/>
      <c r="U10" s="941"/>
      <c r="V10" s="941"/>
      <c r="W10" s="941"/>
      <c r="X10" s="941"/>
      <c r="Y10" s="941"/>
      <c r="Z10" s="941"/>
    </row>
    <row r="11" spans="1:26">
      <c r="A11" s="967">
        <v>6</v>
      </c>
      <c r="B11" s="35"/>
      <c r="C11" s="35">
        <v>560.20000000000005</v>
      </c>
      <c r="D11" s="35"/>
      <c r="E11" s="35">
        <v>2257.6</v>
      </c>
      <c r="F11" s="35"/>
      <c r="G11" s="941"/>
      <c r="H11" s="941"/>
      <c r="I11" s="941"/>
      <c r="J11" s="941"/>
      <c r="K11" s="941"/>
      <c r="L11" s="941"/>
      <c r="M11" s="941"/>
      <c r="N11" s="941"/>
      <c r="O11" s="941"/>
      <c r="P11" s="941"/>
      <c r="Q11" s="941"/>
      <c r="R11" s="941"/>
      <c r="S11" s="941"/>
      <c r="T11" s="941"/>
      <c r="U11" s="941"/>
      <c r="V11" s="941"/>
      <c r="W11" s="941"/>
      <c r="X11" s="941"/>
      <c r="Y11" s="941"/>
      <c r="Z11" s="941"/>
    </row>
    <row r="12" spans="1:26">
      <c r="A12" s="967">
        <v>8</v>
      </c>
      <c r="B12" s="35"/>
      <c r="C12" s="35">
        <v>732.96</v>
      </c>
      <c r="D12" s="35"/>
      <c r="E12" s="35">
        <v>2632.8047999999999</v>
      </c>
      <c r="F12" s="35"/>
      <c r="G12" s="941"/>
      <c r="H12" s="941"/>
      <c r="I12" s="941"/>
      <c r="J12" s="941"/>
      <c r="K12" s="941"/>
      <c r="L12" s="941"/>
      <c r="M12" s="941"/>
      <c r="N12" s="941"/>
      <c r="O12" s="941"/>
      <c r="P12" s="941"/>
      <c r="Q12" s="941"/>
      <c r="R12" s="941"/>
      <c r="S12" s="941"/>
      <c r="T12" s="941"/>
      <c r="U12" s="941"/>
      <c r="V12" s="941"/>
      <c r="W12" s="941"/>
      <c r="X12" s="941"/>
      <c r="Y12" s="941"/>
      <c r="Z12" s="941"/>
    </row>
    <row r="13" spans="1:26">
      <c r="A13" s="967">
        <v>10</v>
      </c>
      <c r="B13" s="35"/>
      <c r="C13" s="35">
        <v>1095.97</v>
      </c>
      <c r="D13" s="35"/>
      <c r="E13" s="35">
        <v>2880.8</v>
      </c>
      <c r="F13" s="35"/>
      <c r="G13" s="941"/>
      <c r="H13" s="941"/>
      <c r="I13" s="941"/>
      <c r="J13" s="941"/>
      <c r="K13" s="941"/>
      <c r="L13" s="941"/>
      <c r="M13" s="941"/>
      <c r="N13" s="941"/>
      <c r="O13" s="941"/>
      <c r="P13" s="941"/>
      <c r="Q13" s="941"/>
      <c r="R13" s="941"/>
      <c r="S13" s="941"/>
      <c r="T13" s="941"/>
      <c r="U13" s="941"/>
      <c r="V13" s="941"/>
      <c r="W13" s="941"/>
      <c r="X13" s="941"/>
      <c r="Y13" s="941"/>
      <c r="Z13" s="941"/>
    </row>
    <row r="14" spans="1:26">
      <c r="A14" s="967">
        <v>12</v>
      </c>
      <c r="B14" s="35"/>
      <c r="C14" s="35">
        <v>1516.22</v>
      </c>
      <c r="D14" s="35"/>
      <c r="E14" s="35">
        <v>2910.4</v>
      </c>
      <c r="F14" s="35"/>
      <c r="G14" s="941"/>
      <c r="H14" s="941"/>
      <c r="I14" s="941"/>
      <c r="J14" s="941"/>
      <c r="K14" s="941"/>
      <c r="L14" s="941"/>
      <c r="M14" s="941"/>
      <c r="N14" s="941"/>
      <c r="O14" s="941"/>
      <c r="P14" s="941"/>
      <c r="Q14" s="941"/>
      <c r="R14" s="941"/>
      <c r="S14" s="941"/>
      <c r="T14" s="941"/>
      <c r="U14" s="941"/>
      <c r="V14" s="941"/>
      <c r="W14" s="941"/>
      <c r="X14" s="941"/>
      <c r="Y14" s="941"/>
      <c r="Z14" s="941"/>
    </row>
    <row r="15" spans="1:26">
      <c r="A15" s="967">
        <v>14</v>
      </c>
      <c r="B15" s="35"/>
      <c r="C15" s="35">
        <v>2211.59</v>
      </c>
      <c r="D15" s="35"/>
      <c r="E15" s="973">
        <v>3600</v>
      </c>
      <c r="F15" s="974"/>
      <c r="G15" s="1364" t="s">
        <v>2074</v>
      </c>
      <c r="H15" s="941"/>
      <c r="I15" s="941"/>
      <c r="J15" s="941"/>
      <c r="K15" s="941"/>
      <c r="L15" s="941"/>
      <c r="M15" s="941"/>
      <c r="N15" s="941"/>
      <c r="O15" s="941"/>
      <c r="P15" s="941"/>
      <c r="Q15" s="941"/>
      <c r="R15" s="941"/>
      <c r="S15" s="941"/>
      <c r="T15" s="941"/>
      <c r="U15" s="941"/>
      <c r="V15" s="941"/>
      <c r="W15" s="941"/>
      <c r="X15" s="941"/>
      <c r="Y15" s="941"/>
      <c r="Z15" s="941"/>
    </row>
    <row r="16" spans="1:26">
      <c r="A16" s="967">
        <v>16</v>
      </c>
      <c r="B16" s="35"/>
      <c r="C16" s="35">
        <v>3356.71</v>
      </c>
      <c r="D16" s="35"/>
      <c r="E16" s="975">
        <v>4800</v>
      </c>
      <c r="F16" s="976"/>
      <c r="G16" s="1365"/>
      <c r="H16" s="941"/>
      <c r="I16" s="941"/>
      <c r="J16" s="941"/>
      <c r="K16" s="941"/>
      <c r="L16" s="941"/>
      <c r="M16" s="941"/>
      <c r="N16" s="941"/>
      <c r="O16" s="941"/>
      <c r="P16" s="941"/>
      <c r="Q16" s="941"/>
      <c r="R16" s="941"/>
      <c r="S16" s="941"/>
      <c r="T16" s="941"/>
      <c r="U16" s="941"/>
      <c r="V16" s="941"/>
      <c r="W16" s="941"/>
      <c r="X16" s="941"/>
      <c r="Y16" s="941"/>
      <c r="Z16" s="941"/>
    </row>
    <row r="17" spans="1:26">
      <c r="A17" s="967">
        <v>18</v>
      </c>
      <c r="B17" s="35"/>
      <c r="C17" s="35">
        <v>4547.71</v>
      </c>
      <c r="D17" s="35"/>
      <c r="E17" s="35"/>
      <c r="F17" s="35"/>
      <c r="G17" s="941"/>
      <c r="H17" s="941"/>
      <c r="I17" s="941"/>
      <c r="J17" s="941"/>
      <c r="K17" s="941"/>
      <c r="L17" s="941"/>
      <c r="M17" s="941"/>
      <c r="N17" s="941"/>
      <c r="O17" s="941"/>
      <c r="P17" s="941"/>
      <c r="Q17" s="941"/>
      <c r="R17" s="941"/>
      <c r="S17" s="941"/>
      <c r="T17" s="941"/>
      <c r="U17" s="941"/>
      <c r="V17" s="941"/>
      <c r="W17" s="941"/>
      <c r="X17" s="941"/>
      <c r="Y17" s="941"/>
      <c r="Z17" s="941"/>
    </row>
    <row r="18" spans="1:26">
      <c r="A18" s="967">
        <v>20</v>
      </c>
      <c r="B18" s="35"/>
      <c r="C18" s="35">
        <v>6790.13</v>
      </c>
      <c r="D18" s="35"/>
      <c r="E18" s="35"/>
      <c r="F18" s="35"/>
      <c r="G18" s="941"/>
      <c r="H18" s="941"/>
      <c r="I18" s="941"/>
      <c r="J18" s="941"/>
      <c r="K18" s="941"/>
      <c r="L18" s="941"/>
      <c r="M18" s="941"/>
      <c r="N18" s="941"/>
      <c r="O18" s="941"/>
      <c r="P18" s="941"/>
      <c r="Q18" s="941"/>
      <c r="R18" s="941"/>
      <c r="S18" s="941"/>
      <c r="T18" s="941"/>
      <c r="U18" s="941"/>
      <c r="V18" s="941"/>
      <c r="W18" s="941"/>
      <c r="X18" s="941"/>
      <c r="Y18" s="941"/>
      <c r="Z18" s="941"/>
    </row>
    <row r="19" spans="1:26">
      <c r="A19" s="967">
        <v>24</v>
      </c>
      <c r="B19" s="35"/>
      <c r="C19" s="35">
        <v>9710.76</v>
      </c>
      <c r="D19" s="35"/>
      <c r="E19" s="35"/>
      <c r="F19" s="35"/>
      <c r="G19" s="941"/>
      <c r="H19" s="941"/>
      <c r="I19" s="941"/>
      <c r="J19" s="941"/>
      <c r="K19" s="941"/>
      <c r="L19" s="941"/>
      <c r="M19" s="941"/>
      <c r="N19" s="941"/>
      <c r="O19" s="941"/>
      <c r="P19" s="941"/>
      <c r="Q19" s="941"/>
      <c r="R19" s="941"/>
      <c r="S19" s="941"/>
      <c r="T19" s="941"/>
      <c r="U19" s="941"/>
      <c r="V19" s="941"/>
      <c r="W19" s="941"/>
      <c r="X19" s="941"/>
      <c r="Y19" s="941"/>
      <c r="Z19" s="941"/>
    </row>
    <row r="20" spans="1:26">
      <c r="A20" s="10"/>
      <c r="B20" s="10"/>
      <c r="C20" s="35"/>
      <c r="D20" s="10"/>
      <c r="E20" s="10"/>
      <c r="F20" s="10"/>
      <c r="G20" s="941"/>
      <c r="H20" s="941"/>
      <c r="I20" s="941"/>
      <c r="J20" s="941"/>
      <c r="K20" s="941"/>
      <c r="L20" s="941"/>
      <c r="M20" s="941"/>
      <c r="N20" s="941"/>
      <c r="O20" s="941"/>
      <c r="P20" s="941"/>
      <c r="Q20" s="941"/>
      <c r="R20" s="941"/>
      <c r="S20" s="941"/>
      <c r="T20" s="941"/>
      <c r="U20" s="941"/>
      <c r="V20" s="941"/>
      <c r="W20" s="941"/>
      <c r="X20" s="941"/>
      <c r="Y20" s="941"/>
      <c r="Z20" s="941"/>
    </row>
    <row r="21" spans="1:26">
      <c r="A21" s="10"/>
      <c r="B21" s="10"/>
      <c r="C21" s="35"/>
      <c r="D21" s="10"/>
      <c r="E21" s="10"/>
      <c r="F21" s="10"/>
      <c r="G21" s="941"/>
      <c r="H21" s="941"/>
      <c r="I21" s="941"/>
      <c r="J21" s="941"/>
      <c r="K21" s="941"/>
      <c r="L21" s="941"/>
      <c r="M21" s="941"/>
      <c r="N21" s="941"/>
      <c r="O21" s="941"/>
      <c r="P21" s="941"/>
      <c r="Q21" s="941"/>
      <c r="R21" s="941"/>
      <c r="S21" s="941"/>
      <c r="T21" s="941"/>
      <c r="U21" s="941"/>
      <c r="V21" s="941"/>
      <c r="W21" s="941"/>
      <c r="X21" s="941"/>
      <c r="Y21" s="941"/>
      <c r="Z21" s="941"/>
    </row>
    <row r="22" spans="1:26">
      <c r="A22" s="10"/>
      <c r="B22" s="10"/>
      <c r="C22" s="10"/>
      <c r="D22" s="10"/>
      <c r="E22" s="10"/>
      <c r="F22" s="10"/>
      <c r="G22" s="941"/>
      <c r="H22" s="941"/>
      <c r="I22" s="941"/>
      <c r="J22" s="941"/>
      <c r="K22" s="941"/>
      <c r="L22" s="941"/>
      <c r="M22" s="941"/>
      <c r="N22" s="941"/>
      <c r="O22" s="941"/>
      <c r="P22" s="941"/>
      <c r="Q22" s="941"/>
      <c r="R22" s="941"/>
      <c r="S22" s="941"/>
      <c r="T22" s="941"/>
      <c r="U22" s="941"/>
      <c r="V22" s="941"/>
      <c r="W22" s="941"/>
      <c r="X22" s="941"/>
      <c r="Y22" s="941"/>
      <c r="Z22" s="941"/>
    </row>
    <row r="23" spans="1:26">
      <c r="A23" s="10"/>
      <c r="B23" s="10"/>
      <c r="C23" s="10"/>
      <c r="D23" s="10"/>
      <c r="E23" s="10"/>
      <c r="F23" s="10"/>
      <c r="G23" s="941"/>
      <c r="H23" s="941"/>
      <c r="I23" s="941"/>
      <c r="J23" s="941"/>
      <c r="K23" s="941"/>
      <c r="L23" s="941"/>
      <c r="M23" s="941"/>
      <c r="N23" s="941"/>
      <c r="O23" s="941"/>
      <c r="P23" s="941"/>
      <c r="Q23" s="941"/>
      <c r="R23" s="941"/>
      <c r="S23" s="941"/>
      <c r="T23" s="941"/>
      <c r="U23" s="941"/>
      <c r="V23" s="941"/>
      <c r="W23" s="941"/>
      <c r="X23" s="941"/>
      <c r="Y23" s="941"/>
      <c r="Z23" s="941"/>
    </row>
    <row r="24" spans="1:26">
      <c r="A24" s="10"/>
      <c r="B24" s="10"/>
      <c r="C24" s="10"/>
      <c r="D24" s="10"/>
      <c r="E24" s="10"/>
      <c r="F24" s="10"/>
      <c r="G24" s="941"/>
      <c r="H24" s="941"/>
      <c r="I24" s="941"/>
      <c r="J24" s="941"/>
      <c r="K24" s="941"/>
      <c r="L24" s="941"/>
      <c r="M24" s="941"/>
      <c r="N24" s="941"/>
      <c r="O24" s="941"/>
      <c r="P24" s="941"/>
      <c r="Q24" s="941"/>
      <c r="R24" s="941"/>
      <c r="S24" s="941"/>
      <c r="T24" s="941"/>
      <c r="U24" s="941"/>
      <c r="V24" s="941"/>
      <c r="W24" s="941"/>
      <c r="X24" s="941"/>
      <c r="Y24" s="941"/>
      <c r="Z24" s="941"/>
    </row>
    <row r="25" spans="1:26">
      <c r="A25" s="10"/>
      <c r="B25" s="941"/>
      <c r="C25" s="941"/>
      <c r="D25" s="941"/>
      <c r="E25" s="941"/>
      <c r="F25" s="941"/>
      <c r="G25" s="941"/>
      <c r="H25" s="941"/>
      <c r="I25" s="941"/>
      <c r="J25" s="941"/>
      <c r="K25" s="941"/>
      <c r="L25" s="941"/>
      <c r="M25" s="941"/>
      <c r="N25" s="941"/>
      <c r="O25" s="941"/>
      <c r="P25" s="941"/>
      <c r="Q25" s="941"/>
      <c r="R25" s="941"/>
      <c r="S25" s="941"/>
      <c r="T25" s="941"/>
      <c r="U25" s="941"/>
      <c r="V25" s="941"/>
      <c r="W25" s="941"/>
      <c r="X25" s="941"/>
      <c r="Y25" s="941"/>
      <c r="Z25" s="941"/>
    </row>
    <row r="26" spans="1:26">
      <c r="A26" s="10"/>
      <c r="B26" s="941"/>
      <c r="C26" s="941"/>
      <c r="D26" s="941"/>
      <c r="E26" s="941"/>
      <c r="F26" s="941"/>
      <c r="G26" s="941"/>
      <c r="H26" s="941"/>
      <c r="I26" s="941"/>
      <c r="J26" s="941"/>
      <c r="K26" s="941"/>
      <c r="L26" s="941"/>
      <c r="M26" s="941"/>
      <c r="N26" s="941"/>
      <c r="O26" s="941"/>
      <c r="P26" s="941"/>
      <c r="Q26" s="941"/>
      <c r="R26" s="941"/>
      <c r="S26" s="941"/>
      <c r="T26" s="941"/>
      <c r="U26" s="941"/>
      <c r="V26" s="941"/>
      <c r="W26" s="941"/>
      <c r="X26" s="941"/>
      <c r="Y26" s="941"/>
      <c r="Z26" s="941"/>
    </row>
    <row r="27" spans="1:26">
      <c r="A27" s="941"/>
      <c r="B27" s="941"/>
      <c r="C27" s="941"/>
      <c r="D27" s="941"/>
      <c r="E27" s="941"/>
      <c r="F27" s="941"/>
      <c r="G27" s="941"/>
      <c r="H27" s="941"/>
      <c r="I27" s="941"/>
      <c r="J27" s="941"/>
      <c r="K27" s="941"/>
      <c r="L27" s="941"/>
      <c r="M27" s="941"/>
      <c r="N27" s="941"/>
      <c r="O27" s="941"/>
      <c r="P27" s="941"/>
      <c r="Q27" s="941"/>
      <c r="R27" s="941"/>
      <c r="S27" s="941"/>
      <c r="T27" s="941"/>
      <c r="U27" s="941"/>
      <c r="V27" s="941"/>
      <c r="W27" s="941"/>
      <c r="X27" s="941"/>
      <c r="Y27" s="941"/>
      <c r="Z27" s="941"/>
    </row>
    <row r="28" spans="1:26">
      <c r="A28" s="941"/>
      <c r="B28" s="941"/>
      <c r="C28" s="941"/>
      <c r="D28" s="941"/>
      <c r="E28" s="941"/>
      <c r="F28" s="941"/>
      <c r="G28" s="941"/>
      <c r="H28" s="941"/>
      <c r="I28" s="941"/>
      <c r="J28" s="941"/>
      <c r="K28" s="941"/>
      <c r="L28" s="941"/>
      <c r="M28" s="941"/>
      <c r="N28" s="941"/>
      <c r="O28" s="941"/>
      <c r="P28" s="941"/>
      <c r="Q28" s="941"/>
      <c r="R28" s="941"/>
      <c r="S28" s="941"/>
      <c r="T28" s="941"/>
      <c r="U28" s="941"/>
      <c r="V28" s="941"/>
      <c r="W28" s="941"/>
      <c r="X28" s="941"/>
      <c r="Y28" s="941"/>
      <c r="Z28" s="941"/>
    </row>
    <row r="29" spans="1:26">
      <c r="A29" s="941"/>
      <c r="B29" s="941"/>
      <c r="C29" s="941"/>
      <c r="D29" s="941"/>
      <c r="E29" s="941"/>
      <c r="F29" s="941"/>
      <c r="G29" s="941"/>
      <c r="H29" s="941"/>
      <c r="I29" s="941"/>
      <c r="J29" s="941"/>
      <c r="K29" s="941"/>
      <c r="L29" s="941"/>
      <c r="M29" s="941"/>
      <c r="N29" s="941"/>
      <c r="O29" s="941"/>
      <c r="P29" s="941"/>
      <c r="Q29" s="941"/>
      <c r="R29" s="941"/>
      <c r="S29" s="941"/>
      <c r="T29" s="941"/>
      <c r="U29" s="941"/>
      <c r="V29" s="941"/>
      <c r="W29" s="941"/>
      <c r="X29" s="941"/>
      <c r="Y29" s="941"/>
      <c r="Z29" s="941"/>
    </row>
    <row r="30" spans="1:26">
      <c r="A30" s="941"/>
      <c r="B30" s="941"/>
      <c r="C30" s="941"/>
      <c r="D30" s="941"/>
      <c r="E30" s="941"/>
      <c r="F30" s="941"/>
      <c r="G30" s="941"/>
      <c r="H30" s="941"/>
      <c r="I30" s="941"/>
      <c r="J30" s="941"/>
      <c r="K30" s="941"/>
      <c r="L30" s="941"/>
      <c r="M30" s="941"/>
      <c r="N30" s="941"/>
      <c r="O30" s="941"/>
      <c r="P30" s="941"/>
      <c r="Q30" s="941"/>
      <c r="R30" s="941"/>
      <c r="S30" s="941"/>
      <c r="T30" s="941"/>
      <c r="U30" s="941"/>
      <c r="V30" s="941"/>
      <c r="W30" s="941"/>
      <c r="X30" s="941"/>
      <c r="Y30" s="941"/>
      <c r="Z30" s="941"/>
    </row>
    <row r="31" spans="1:26">
      <c r="A31" s="941"/>
      <c r="B31" s="941"/>
      <c r="C31" s="941"/>
      <c r="D31" s="941"/>
      <c r="E31" s="941"/>
      <c r="F31" s="941"/>
      <c r="G31" s="941"/>
      <c r="H31" s="941"/>
      <c r="I31" s="941"/>
      <c r="J31" s="941"/>
      <c r="K31" s="941"/>
      <c r="L31" s="941"/>
      <c r="M31" s="941"/>
      <c r="N31" s="941"/>
      <c r="O31" s="941"/>
      <c r="P31" s="941"/>
      <c r="Q31" s="941"/>
      <c r="R31" s="941"/>
      <c r="S31" s="941"/>
      <c r="T31" s="941"/>
      <c r="U31" s="941"/>
      <c r="V31" s="941"/>
      <c r="W31" s="941"/>
      <c r="X31" s="941"/>
      <c r="Y31" s="941"/>
      <c r="Z31" s="941"/>
    </row>
    <row r="32" spans="1:26">
      <c r="A32" s="941"/>
      <c r="B32" s="941"/>
      <c r="C32" s="941"/>
      <c r="D32" s="941"/>
      <c r="E32" s="941"/>
      <c r="F32" s="941"/>
      <c r="G32" s="941"/>
      <c r="H32" s="941"/>
      <c r="I32" s="941"/>
      <c r="J32" s="941"/>
      <c r="K32" s="941"/>
      <c r="L32" s="941"/>
      <c r="M32" s="941"/>
      <c r="N32" s="941"/>
      <c r="O32" s="941"/>
      <c r="P32" s="941"/>
      <c r="Q32" s="941"/>
      <c r="R32" s="941"/>
      <c r="S32" s="941"/>
      <c r="T32" s="941"/>
      <c r="U32" s="941"/>
      <c r="V32" s="941"/>
      <c r="W32" s="941"/>
      <c r="X32" s="941"/>
      <c r="Y32" s="941"/>
      <c r="Z32" s="941"/>
    </row>
    <row r="33" spans="1:26">
      <c r="A33" s="941"/>
      <c r="B33" s="941"/>
      <c r="C33" s="941"/>
      <c r="D33" s="941"/>
      <c r="E33" s="941"/>
      <c r="F33" s="941"/>
      <c r="G33" s="941"/>
      <c r="H33" s="941"/>
      <c r="I33" s="941"/>
      <c r="J33" s="941"/>
      <c r="K33" s="941"/>
      <c r="L33" s="941"/>
      <c r="M33" s="941"/>
      <c r="N33" s="941"/>
      <c r="O33" s="941"/>
      <c r="P33" s="941"/>
      <c r="Q33" s="941"/>
      <c r="R33" s="941"/>
      <c r="S33" s="941"/>
      <c r="T33" s="941"/>
      <c r="U33" s="941"/>
      <c r="V33" s="941"/>
      <c r="W33" s="941"/>
      <c r="X33" s="941"/>
      <c r="Y33" s="941"/>
      <c r="Z33" s="941"/>
    </row>
    <row r="34" spans="1:26">
      <c r="A34" s="941"/>
      <c r="B34" s="941"/>
      <c r="C34" s="941"/>
      <c r="D34" s="941"/>
      <c r="E34" s="941"/>
      <c r="F34" s="941"/>
      <c r="G34" s="941"/>
      <c r="H34" s="941"/>
      <c r="I34" s="941"/>
      <c r="J34" s="941"/>
      <c r="K34" s="941"/>
      <c r="L34" s="941"/>
      <c r="M34" s="941"/>
      <c r="N34" s="941"/>
      <c r="O34" s="941"/>
      <c r="P34" s="941"/>
      <c r="Q34" s="941"/>
      <c r="R34" s="941"/>
      <c r="S34" s="941"/>
      <c r="T34" s="941"/>
      <c r="U34" s="941"/>
      <c r="V34" s="941"/>
      <c r="W34" s="941"/>
      <c r="X34" s="941"/>
      <c r="Y34" s="941"/>
      <c r="Z34" s="941"/>
    </row>
    <row r="35" spans="1:26">
      <c r="A35" s="941"/>
      <c r="B35" s="941"/>
      <c r="C35" s="941"/>
      <c r="D35" s="941"/>
      <c r="E35" s="941"/>
      <c r="F35" s="941"/>
      <c r="G35" s="941"/>
      <c r="H35" s="941"/>
      <c r="I35" s="941"/>
      <c r="J35" s="941"/>
      <c r="K35" s="941"/>
      <c r="L35" s="941"/>
      <c r="M35" s="941"/>
      <c r="N35" s="941"/>
      <c r="O35" s="941"/>
      <c r="P35" s="941"/>
      <c r="Q35" s="941"/>
      <c r="R35" s="941"/>
      <c r="S35" s="941"/>
      <c r="T35" s="941"/>
      <c r="U35" s="941"/>
      <c r="V35" s="941"/>
      <c r="W35" s="941"/>
      <c r="X35" s="941"/>
      <c r="Y35" s="941"/>
      <c r="Z35" s="941"/>
    </row>
    <row r="36" spans="1:26">
      <c r="A36" s="941"/>
      <c r="B36" s="941"/>
      <c r="C36" s="941"/>
      <c r="D36" s="941"/>
      <c r="E36" s="941"/>
      <c r="F36" s="941"/>
      <c r="G36" s="941"/>
      <c r="H36" s="941"/>
      <c r="I36" s="941"/>
      <c r="J36" s="941"/>
      <c r="K36" s="941"/>
      <c r="L36" s="941"/>
      <c r="M36" s="941"/>
      <c r="N36" s="941"/>
      <c r="O36" s="941"/>
      <c r="P36" s="941"/>
      <c r="Q36" s="941"/>
      <c r="R36" s="941"/>
      <c r="S36" s="941"/>
      <c r="T36" s="941"/>
      <c r="U36" s="941"/>
      <c r="V36" s="941"/>
      <c r="W36" s="941"/>
      <c r="X36" s="941"/>
      <c r="Y36" s="941"/>
      <c r="Z36" s="941"/>
    </row>
    <row r="37" spans="1:26">
      <c r="A37" s="941"/>
      <c r="B37" s="941"/>
      <c r="C37" s="941"/>
      <c r="D37" s="941"/>
      <c r="E37" s="941"/>
      <c r="F37" s="941"/>
      <c r="G37" s="941"/>
      <c r="H37" s="941"/>
      <c r="I37" s="941"/>
      <c r="J37" s="941"/>
      <c r="K37" s="941"/>
      <c r="L37" s="941"/>
      <c r="M37" s="941"/>
      <c r="N37" s="941"/>
      <c r="O37" s="941"/>
      <c r="P37" s="941"/>
      <c r="Q37" s="941"/>
      <c r="R37" s="941"/>
      <c r="S37" s="941"/>
      <c r="T37" s="941"/>
      <c r="U37" s="941"/>
      <c r="V37" s="941"/>
      <c r="W37" s="941"/>
      <c r="X37" s="941"/>
      <c r="Y37" s="941"/>
      <c r="Z37" s="941"/>
    </row>
    <row r="38" spans="1:26">
      <c r="A38" s="941"/>
      <c r="B38" s="941"/>
      <c r="C38" s="941"/>
      <c r="D38" s="941"/>
      <c r="E38" s="941"/>
      <c r="F38" s="941"/>
      <c r="G38" s="941"/>
      <c r="H38" s="941"/>
      <c r="I38" s="941"/>
      <c r="J38" s="941"/>
      <c r="K38" s="941"/>
      <c r="L38" s="941"/>
      <c r="M38" s="941"/>
      <c r="N38" s="941"/>
      <c r="O38" s="941"/>
      <c r="P38" s="941"/>
      <c r="Q38" s="941"/>
      <c r="R38" s="941"/>
      <c r="S38" s="941"/>
      <c r="T38" s="941"/>
      <c r="U38" s="941"/>
      <c r="V38" s="941"/>
      <c r="W38" s="941"/>
      <c r="X38" s="941"/>
      <c r="Y38" s="941"/>
      <c r="Z38" s="941"/>
    </row>
    <row r="39" spans="1:26">
      <c r="A39" s="941"/>
      <c r="B39" s="941"/>
      <c r="C39" s="941"/>
      <c r="D39" s="941"/>
      <c r="E39" s="941"/>
      <c r="F39" s="941"/>
      <c r="G39" s="941"/>
      <c r="H39" s="941"/>
      <c r="I39" s="941"/>
      <c r="J39" s="941"/>
      <c r="K39" s="941"/>
      <c r="L39" s="941"/>
      <c r="M39" s="941"/>
      <c r="N39" s="941"/>
      <c r="O39" s="941"/>
      <c r="P39" s="941"/>
      <c r="Q39" s="941"/>
      <c r="R39" s="941"/>
      <c r="S39" s="941"/>
      <c r="T39" s="941"/>
      <c r="U39" s="941"/>
      <c r="V39" s="941"/>
      <c r="W39" s="941"/>
      <c r="X39" s="941"/>
      <c r="Y39" s="941"/>
      <c r="Z39" s="941"/>
    </row>
    <row r="40" spans="1:26">
      <c r="A40" s="941"/>
      <c r="B40" s="941"/>
      <c r="C40" s="941"/>
      <c r="D40" s="941"/>
      <c r="E40" s="941"/>
      <c r="F40" s="941"/>
      <c r="G40" s="941"/>
      <c r="H40" s="941"/>
      <c r="I40" s="941"/>
      <c r="J40" s="941"/>
      <c r="K40" s="941"/>
      <c r="L40" s="941"/>
      <c r="M40" s="941"/>
      <c r="N40" s="941"/>
      <c r="O40" s="941"/>
      <c r="P40" s="941"/>
      <c r="Q40" s="941"/>
      <c r="R40" s="941"/>
      <c r="S40" s="941"/>
      <c r="T40" s="941"/>
      <c r="U40" s="941"/>
      <c r="V40" s="941"/>
      <c r="W40" s="941"/>
      <c r="X40" s="941"/>
      <c r="Y40" s="941"/>
      <c r="Z40" s="941"/>
    </row>
    <row r="41" spans="1:26">
      <c r="A41" s="941"/>
      <c r="B41" s="941"/>
      <c r="C41" s="941"/>
      <c r="D41" s="941"/>
      <c r="E41" s="941"/>
      <c r="F41" s="941"/>
      <c r="G41" s="941"/>
      <c r="H41" s="941"/>
      <c r="I41" s="941"/>
      <c r="J41" s="941"/>
      <c r="K41" s="941"/>
      <c r="L41" s="941"/>
      <c r="M41" s="941"/>
      <c r="N41" s="941"/>
      <c r="O41" s="941"/>
      <c r="P41" s="941"/>
      <c r="Q41" s="941"/>
      <c r="R41" s="941"/>
      <c r="S41" s="941"/>
      <c r="T41" s="941"/>
      <c r="U41" s="941"/>
      <c r="V41" s="941"/>
      <c r="W41" s="941"/>
      <c r="X41" s="941"/>
      <c r="Y41" s="941"/>
      <c r="Z41" s="941"/>
    </row>
    <row r="42" spans="1:26">
      <c r="A42" s="941"/>
      <c r="B42" s="941"/>
      <c r="C42" s="941"/>
      <c r="D42" s="941"/>
      <c r="E42" s="941"/>
      <c r="F42" s="941"/>
      <c r="G42" s="941"/>
      <c r="H42" s="941"/>
      <c r="I42" s="941"/>
      <c r="J42" s="941"/>
      <c r="K42" s="941"/>
      <c r="L42" s="941"/>
      <c r="M42" s="941"/>
      <c r="N42" s="941"/>
      <c r="O42" s="941"/>
      <c r="P42" s="941"/>
      <c r="Q42" s="941"/>
      <c r="R42" s="941"/>
      <c r="S42" s="941"/>
      <c r="T42" s="941"/>
      <c r="U42" s="941"/>
      <c r="V42" s="941"/>
      <c r="W42" s="941"/>
      <c r="X42" s="941"/>
      <c r="Y42" s="941"/>
      <c r="Z42" s="941"/>
    </row>
    <row r="43" spans="1:26">
      <c r="A43" s="941"/>
      <c r="B43" s="941"/>
      <c r="C43" s="941"/>
      <c r="D43" s="941"/>
      <c r="E43" s="941"/>
      <c r="F43" s="941"/>
      <c r="G43" s="941"/>
      <c r="H43" s="941"/>
      <c r="I43" s="941"/>
      <c r="J43" s="941"/>
      <c r="K43" s="941"/>
      <c r="L43" s="941"/>
      <c r="M43" s="941"/>
      <c r="N43" s="941"/>
      <c r="O43" s="941"/>
      <c r="P43" s="941"/>
      <c r="Q43" s="941"/>
      <c r="R43" s="941"/>
      <c r="S43" s="941"/>
      <c r="T43" s="941"/>
      <c r="U43" s="941"/>
      <c r="V43" s="941"/>
      <c r="W43" s="941"/>
      <c r="X43" s="941"/>
      <c r="Y43" s="941"/>
      <c r="Z43" s="941"/>
    </row>
    <row r="44" spans="1:26">
      <c r="A44" s="941"/>
      <c r="B44" s="941"/>
      <c r="C44" s="941"/>
      <c r="D44" s="941"/>
      <c r="E44" s="941"/>
      <c r="F44" s="941"/>
      <c r="G44" s="941"/>
      <c r="H44" s="941"/>
      <c r="I44" s="941"/>
      <c r="J44" s="941"/>
      <c r="K44" s="941"/>
      <c r="L44" s="941"/>
      <c r="M44" s="941"/>
      <c r="N44" s="941"/>
      <c r="O44" s="941"/>
      <c r="P44" s="941"/>
      <c r="Q44" s="941"/>
      <c r="R44" s="941"/>
      <c r="S44" s="941"/>
      <c r="T44" s="941"/>
      <c r="U44" s="941"/>
      <c r="V44" s="941"/>
      <c r="W44" s="941"/>
      <c r="X44" s="941"/>
      <c r="Y44" s="941"/>
      <c r="Z44" s="941"/>
    </row>
    <row r="45" spans="1:26">
      <c r="A45" s="941"/>
      <c r="B45" s="941"/>
      <c r="C45" s="941"/>
      <c r="D45" s="941"/>
      <c r="E45" s="941"/>
      <c r="F45" s="941"/>
      <c r="G45" s="941"/>
      <c r="H45" s="941"/>
      <c r="I45" s="941"/>
      <c r="J45" s="941"/>
      <c r="K45" s="941"/>
      <c r="L45" s="941"/>
      <c r="M45" s="941"/>
      <c r="N45" s="941"/>
      <c r="O45" s="941"/>
      <c r="P45" s="941"/>
      <c r="Q45" s="941"/>
      <c r="R45" s="941"/>
      <c r="S45" s="941"/>
      <c r="T45" s="941"/>
      <c r="U45" s="941"/>
      <c r="V45" s="941"/>
      <c r="W45" s="941"/>
      <c r="X45" s="941"/>
      <c r="Y45" s="941"/>
      <c r="Z45" s="941"/>
    </row>
    <row r="46" spans="1:26">
      <c r="A46" s="941"/>
      <c r="B46" s="941"/>
      <c r="C46" s="941"/>
      <c r="D46" s="941"/>
      <c r="E46" s="941"/>
      <c r="F46" s="941"/>
      <c r="G46" s="941"/>
      <c r="H46" s="941"/>
      <c r="I46" s="941"/>
      <c r="J46" s="941"/>
      <c r="K46" s="941"/>
      <c r="L46" s="941"/>
      <c r="M46" s="941"/>
      <c r="N46" s="941"/>
      <c r="O46" s="941"/>
      <c r="P46" s="941"/>
      <c r="Q46" s="941"/>
      <c r="R46" s="941"/>
      <c r="S46" s="941"/>
      <c r="T46" s="941"/>
      <c r="U46" s="941"/>
      <c r="V46" s="941"/>
      <c r="W46" s="941"/>
      <c r="X46" s="941"/>
      <c r="Y46" s="941"/>
      <c r="Z46" s="941"/>
    </row>
    <row r="47" spans="1:26">
      <c r="A47" s="941"/>
      <c r="B47" s="941"/>
      <c r="C47" s="941"/>
      <c r="D47" s="941"/>
      <c r="E47" s="941"/>
      <c r="F47" s="941"/>
      <c r="G47" s="941"/>
      <c r="H47" s="941"/>
      <c r="I47" s="941"/>
      <c r="J47" s="941"/>
      <c r="K47" s="941"/>
      <c r="L47" s="941"/>
      <c r="M47" s="941"/>
      <c r="N47" s="941"/>
      <c r="O47" s="941"/>
      <c r="P47" s="941"/>
      <c r="Q47" s="941"/>
      <c r="R47" s="941"/>
      <c r="S47" s="941"/>
      <c r="T47" s="941"/>
      <c r="U47" s="941"/>
      <c r="V47" s="941"/>
      <c r="W47" s="941"/>
      <c r="X47" s="941"/>
      <c r="Y47" s="941"/>
      <c r="Z47" s="941"/>
    </row>
    <row r="48" spans="1:26">
      <c r="A48" s="941"/>
      <c r="B48" s="941"/>
      <c r="C48" s="941"/>
      <c r="D48" s="941"/>
      <c r="E48" s="941"/>
      <c r="F48" s="941"/>
      <c r="G48" s="941"/>
      <c r="H48" s="941"/>
      <c r="I48" s="941"/>
      <c r="J48" s="941"/>
      <c r="K48" s="941"/>
      <c r="L48" s="941"/>
      <c r="M48" s="941"/>
      <c r="N48" s="941"/>
      <c r="O48" s="941"/>
      <c r="P48" s="941"/>
      <c r="Q48" s="941"/>
      <c r="R48" s="941"/>
      <c r="S48" s="941"/>
      <c r="T48" s="941"/>
      <c r="U48" s="941"/>
      <c r="V48" s="941"/>
      <c r="W48" s="941"/>
      <c r="X48" s="941"/>
      <c r="Y48" s="941"/>
      <c r="Z48" s="941"/>
    </row>
    <row r="49" spans="1:26">
      <c r="A49" s="941"/>
      <c r="B49" s="941"/>
      <c r="C49" s="941"/>
      <c r="D49" s="941"/>
      <c r="E49" s="941"/>
      <c r="F49" s="941"/>
      <c r="G49" s="941"/>
      <c r="H49" s="941"/>
      <c r="I49" s="941"/>
      <c r="J49" s="941"/>
      <c r="K49" s="941"/>
      <c r="L49" s="941"/>
      <c r="M49" s="941"/>
      <c r="N49" s="941"/>
      <c r="O49" s="941"/>
      <c r="P49" s="941"/>
      <c r="Q49" s="941"/>
      <c r="R49" s="941"/>
      <c r="S49" s="941"/>
      <c r="T49" s="941"/>
      <c r="U49" s="941"/>
      <c r="V49" s="941"/>
      <c r="W49" s="941"/>
      <c r="X49" s="941"/>
      <c r="Y49" s="941"/>
      <c r="Z49" s="941"/>
    </row>
    <row r="50" spans="1:26">
      <c r="A50" s="941"/>
      <c r="B50" s="941"/>
      <c r="C50" s="941"/>
      <c r="D50" s="941"/>
      <c r="E50" s="941"/>
      <c r="F50" s="941"/>
      <c r="G50" s="941"/>
      <c r="H50" s="941"/>
      <c r="I50" s="941"/>
      <c r="J50" s="941"/>
      <c r="K50" s="941"/>
      <c r="L50" s="941"/>
      <c r="M50" s="941"/>
      <c r="N50" s="941"/>
      <c r="O50" s="941"/>
      <c r="P50" s="941"/>
      <c r="Q50" s="941"/>
      <c r="R50" s="941"/>
      <c r="S50" s="941"/>
      <c r="T50" s="941"/>
      <c r="U50" s="941"/>
      <c r="V50" s="941"/>
      <c r="W50" s="941"/>
      <c r="X50" s="941"/>
      <c r="Y50" s="941"/>
      <c r="Z50" s="941"/>
    </row>
    <row r="51" spans="1:26">
      <c r="A51" s="941"/>
      <c r="B51" s="941"/>
      <c r="C51" s="941"/>
      <c r="D51" s="941"/>
      <c r="E51" s="941"/>
      <c r="F51" s="941"/>
      <c r="G51" s="941"/>
      <c r="H51" s="941"/>
      <c r="I51" s="941"/>
      <c r="J51" s="941"/>
      <c r="K51" s="941"/>
      <c r="L51" s="941"/>
      <c r="M51" s="941"/>
      <c r="N51" s="941"/>
      <c r="O51" s="941"/>
      <c r="P51" s="941"/>
      <c r="Q51" s="941"/>
      <c r="R51" s="941"/>
      <c r="S51" s="941"/>
      <c r="T51" s="941"/>
      <c r="U51" s="941"/>
      <c r="V51" s="941"/>
      <c r="W51" s="941"/>
      <c r="X51" s="941"/>
      <c r="Y51" s="941"/>
      <c r="Z51" s="941"/>
    </row>
    <row r="52" spans="1:26">
      <c r="A52" s="941"/>
      <c r="B52" s="941"/>
      <c r="C52" s="941"/>
      <c r="D52" s="941"/>
      <c r="E52" s="941"/>
      <c r="F52" s="941"/>
      <c r="G52" s="941"/>
      <c r="H52" s="941"/>
      <c r="I52" s="941"/>
      <c r="J52" s="941"/>
      <c r="K52" s="941"/>
      <c r="L52" s="941"/>
      <c r="M52" s="941"/>
      <c r="N52" s="941"/>
      <c r="O52" s="941"/>
      <c r="P52" s="941"/>
      <c r="Q52" s="941"/>
      <c r="R52" s="941"/>
      <c r="S52" s="941"/>
      <c r="T52" s="941"/>
      <c r="U52" s="941"/>
      <c r="V52" s="941"/>
      <c r="W52" s="941"/>
      <c r="X52" s="941"/>
      <c r="Y52" s="941"/>
      <c r="Z52" s="941"/>
    </row>
    <row r="53" spans="1:26">
      <c r="A53" s="941"/>
      <c r="B53" s="941"/>
      <c r="C53" s="941"/>
      <c r="D53" s="941"/>
      <c r="E53" s="941"/>
      <c r="F53" s="941"/>
      <c r="G53" s="941"/>
      <c r="H53" s="941"/>
      <c r="I53" s="941"/>
      <c r="J53" s="941"/>
      <c r="K53" s="941"/>
      <c r="L53" s="941"/>
      <c r="M53" s="941"/>
      <c r="N53" s="941"/>
      <c r="O53" s="941"/>
      <c r="P53" s="941"/>
      <c r="Q53" s="941"/>
      <c r="R53" s="941"/>
      <c r="S53" s="941"/>
      <c r="T53" s="941"/>
      <c r="U53" s="941"/>
      <c r="V53" s="941"/>
      <c r="W53" s="941"/>
      <c r="X53" s="941"/>
      <c r="Y53" s="941"/>
      <c r="Z53" s="941"/>
    </row>
    <row r="54" spans="1:26">
      <c r="A54" s="941"/>
      <c r="B54" s="941"/>
      <c r="C54" s="941"/>
      <c r="D54" s="941"/>
      <c r="E54" s="941"/>
      <c r="F54" s="941"/>
      <c r="G54" s="941"/>
      <c r="H54" s="941"/>
      <c r="I54" s="941"/>
      <c r="J54" s="941"/>
      <c r="K54" s="941"/>
      <c r="L54" s="941"/>
      <c r="M54" s="941"/>
      <c r="N54" s="941"/>
      <c r="O54" s="941"/>
      <c r="P54" s="941"/>
      <c r="Q54" s="941"/>
      <c r="R54" s="941"/>
      <c r="S54" s="941"/>
      <c r="T54" s="941"/>
      <c r="U54" s="941"/>
      <c r="V54" s="941"/>
      <c r="W54" s="941"/>
      <c r="X54" s="941"/>
      <c r="Y54" s="941"/>
      <c r="Z54" s="941"/>
    </row>
    <row r="55" spans="1:26">
      <c r="A55" s="941"/>
      <c r="B55" s="941"/>
      <c r="C55" s="941"/>
      <c r="D55" s="941"/>
      <c r="E55" s="941"/>
      <c r="F55" s="941"/>
      <c r="G55" s="941"/>
      <c r="H55" s="941"/>
      <c r="I55" s="941"/>
      <c r="J55" s="941"/>
      <c r="K55" s="941"/>
      <c r="L55" s="941"/>
      <c r="M55" s="941"/>
      <c r="N55" s="941"/>
      <c r="O55" s="941"/>
      <c r="P55" s="941"/>
      <c r="Q55" s="941"/>
      <c r="R55" s="941"/>
      <c r="S55" s="941"/>
      <c r="T55" s="941"/>
      <c r="U55" s="941"/>
      <c r="V55" s="941"/>
      <c r="W55" s="941"/>
      <c r="X55" s="941"/>
      <c r="Y55" s="941"/>
      <c r="Z55" s="941"/>
    </row>
    <row r="56" spans="1:26">
      <c r="A56" s="941"/>
      <c r="B56" s="941"/>
      <c r="C56" s="941"/>
      <c r="D56" s="941"/>
      <c r="E56" s="941"/>
      <c r="F56" s="941"/>
      <c r="G56" s="941"/>
      <c r="H56" s="941"/>
      <c r="I56" s="941"/>
      <c r="J56" s="941"/>
      <c r="K56" s="941"/>
      <c r="L56" s="941"/>
      <c r="M56" s="941"/>
      <c r="N56" s="941"/>
      <c r="O56" s="941"/>
      <c r="P56" s="941"/>
      <c r="Q56" s="941"/>
      <c r="R56" s="941"/>
      <c r="S56" s="941"/>
      <c r="T56" s="941"/>
      <c r="U56" s="941"/>
      <c r="V56" s="941"/>
      <c r="W56" s="941"/>
      <c r="X56" s="941"/>
      <c r="Y56" s="941"/>
      <c r="Z56" s="941"/>
    </row>
    <row r="57" spans="1:26">
      <c r="A57" s="941"/>
      <c r="B57" s="941"/>
      <c r="C57" s="941"/>
      <c r="D57" s="941"/>
      <c r="E57" s="941"/>
      <c r="F57" s="941"/>
      <c r="G57" s="941"/>
      <c r="H57" s="941"/>
      <c r="I57" s="941"/>
      <c r="J57" s="941"/>
      <c r="K57" s="941"/>
      <c r="L57" s="941"/>
      <c r="M57" s="941"/>
      <c r="N57" s="941"/>
      <c r="O57" s="941"/>
      <c r="P57" s="941"/>
      <c r="Q57" s="941"/>
      <c r="R57" s="941"/>
      <c r="S57" s="941"/>
      <c r="T57" s="941"/>
      <c r="U57" s="941"/>
      <c r="V57" s="941"/>
      <c r="W57" s="941"/>
      <c r="X57" s="941"/>
      <c r="Y57" s="941"/>
      <c r="Z57" s="941"/>
    </row>
    <row r="58" spans="1:26">
      <c r="A58" s="941"/>
      <c r="B58" s="941"/>
      <c r="C58" s="941"/>
      <c r="D58" s="941"/>
      <c r="E58" s="941"/>
      <c r="F58" s="941"/>
      <c r="G58" s="941"/>
      <c r="H58" s="941"/>
      <c r="I58" s="941"/>
      <c r="J58" s="941"/>
      <c r="K58" s="941"/>
      <c r="L58" s="941"/>
      <c r="M58" s="941"/>
      <c r="N58" s="941"/>
      <c r="O58" s="941"/>
      <c r="P58" s="941"/>
      <c r="Q58" s="941"/>
      <c r="R58" s="941"/>
      <c r="S58" s="941"/>
      <c r="T58" s="941"/>
      <c r="U58" s="941"/>
      <c r="V58" s="941"/>
      <c r="W58" s="941"/>
      <c r="X58" s="941"/>
      <c r="Y58" s="941"/>
      <c r="Z58" s="941"/>
    </row>
    <row r="59" spans="1:26">
      <c r="A59" s="941"/>
      <c r="B59" s="941"/>
      <c r="C59" s="941"/>
      <c r="D59" s="941"/>
      <c r="E59" s="941"/>
      <c r="F59" s="941"/>
      <c r="G59" s="941"/>
      <c r="H59" s="941"/>
      <c r="I59" s="941"/>
      <c r="J59" s="941"/>
      <c r="K59" s="941"/>
      <c r="L59" s="941"/>
      <c r="M59" s="941"/>
      <c r="N59" s="941"/>
      <c r="O59" s="941"/>
      <c r="P59" s="941"/>
      <c r="Q59" s="941"/>
      <c r="R59" s="941"/>
      <c r="S59" s="941"/>
      <c r="T59" s="941"/>
      <c r="U59" s="941"/>
      <c r="V59" s="941"/>
      <c r="W59" s="941"/>
      <c r="X59" s="941"/>
      <c r="Y59" s="941"/>
      <c r="Z59" s="941"/>
    </row>
    <row r="60" spans="1:26">
      <c r="A60" s="941"/>
      <c r="B60" s="941"/>
      <c r="C60" s="941"/>
      <c r="D60" s="941"/>
      <c r="E60" s="941"/>
      <c r="F60" s="941"/>
      <c r="G60" s="941"/>
      <c r="H60" s="941"/>
      <c r="I60" s="941"/>
      <c r="J60" s="941"/>
      <c r="K60" s="941"/>
      <c r="L60" s="941"/>
      <c r="M60" s="941"/>
      <c r="N60" s="941"/>
      <c r="O60" s="941"/>
      <c r="P60" s="941"/>
      <c r="Q60" s="941"/>
      <c r="R60" s="941"/>
      <c r="S60" s="941"/>
      <c r="T60" s="941"/>
      <c r="U60" s="941"/>
      <c r="V60" s="941"/>
      <c r="W60" s="941"/>
      <c r="X60" s="941"/>
      <c r="Y60" s="941"/>
      <c r="Z60" s="941"/>
    </row>
    <row r="61" spans="1:26">
      <c r="A61" s="941"/>
      <c r="B61" s="941"/>
      <c r="C61" s="941"/>
      <c r="D61" s="941"/>
      <c r="E61" s="941"/>
      <c r="F61" s="941"/>
      <c r="G61" s="941"/>
      <c r="H61" s="941"/>
      <c r="I61" s="941"/>
      <c r="J61" s="941"/>
      <c r="K61" s="941"/>
      <c r="L61" s="941"/>
      <c r="M61" s="941"/>
      <c r="N61" s="941"/>
      <c r="O61" s="941"/>
      <c r="P61" s="941"/>
      <c r="Q61" s="941"/>
      <c r="R61" s="941"/>
      <c r="S61" s="941"/>
      <c r="T61" s="941"/>
      <c r="U61" s="941"/>
      <c r="V61" s="941"/>
      <c r="W61" s="941"/>
      <c r="X61" s="941"/>
      <c r="Y61" s="941"/>
      <c r="Z61" s="941"/>
    </row>
    <row r="62" spans="1:26">
      <c r="A62" s="941"/>
      <c r="B62" s="941"/>
      <c r="C62" s="941"/>
      <c r="D62" s="941"/>
      <c r="E62" s="941"/>
      <c r="F62" s="941"/>
      <c r="G62" s="941"/>
      <c r="H62" s="941"/>
      <c r="I62" s="941"/>
      <c r="J62" s="941"/>
      <c r="K62" s="941"/>
      <c r="L62" s="941"/>
      <c r="M62" s="941"/>
      <c r="N62" s="941"/>
      <c r="O62" s="941"/>
      <c r="P62" s="941"/>
      <c r="Q62" s="941"/>
      <c r="R62" s="941"/>
      <c r="S62" s="941"/>
      <c r="T62" s="941"/>
      <c r="U62" s="941"/>
      <c r="V62" s="941"/>
      <c r="W62" s="941"/>
      <c r="X62" s="941"/>
      <c r="Y62" s="941"/>
      <c r="Z62" s="941"/>
    </row>
    <row r="63" spans="1:26">
      <c r="A63" s="941"/>
      <c r="B63" s="941"/>
      <c r="C63" s="941"/>
      <c r="D63" s="941"/>
      <c r="E63" s="941"/>
      <c r="F63" s="941"/>
      <c r="G63" s="941"/>
      <c r="H63" s="941"/>
      <c r="I63" s="941"/>
      <c r="J63" s="941"/>
      <c r="K63" s="941"/>
      <c r="L63" s="941"/>
      <c r="M63" s="941"/>
      <c r="N63" s="941"/>
      <c r="O63" s="941"/>
      <c r="P63" s="941"/>
      <c r="Q63" s="941"/>
      <c r="R63" s="941"/>
      <c r="S63" s="941"/>
      <c r="T63" s="941"/>
      <c r="U63" s="941"/>
      <c r="V63" s="941"/>
      <c r="W63" s="941"/>
      <c r="X63" s="941"/>
      <c r="Y63" s="941"/>
      <c r="Z63" s="941"/>
    </row>
    <row r="64" spans="1:26">
      <c r="A64" s="941"/>
      <c r="B64" s="941"/>
      <c r="C64" s="941"/>
      <c r="D64" s="941"/>
      <c r="E64" s="941"/>
      <c r="F64" s="941"/>
      <c r="G64" s="941"/>
      <c r="H64" s="941"/>
      <c r="I64" s="941"/>
      <c r="J64" s="941"/>
      <c r="K64" s="941"/>
      <c r="L64" s="941"/>
      <c r="M64" s="941"/>
      <c r="N64" s="941"/>
      <c r="O64" s="941"/>
      <c r="P64" s="941"/>
      <c r="Q64" s="941"/>
      <c r="R64" s="941"/>
      <c r="S64" s="941"/>
      <c r="T64" s="941"/>
      <c r="U64" s="941"/>
      <c r="V64" s="941"/>
      <c r="W64" s="941"/>
      <c r="X64" s="941"/>
      <c r="Y64" s="941"/>
      <c r="Z64" s="941"/>
    </row>
    <row r="65" spans="1:26">
      <c r="A65" s="941"/>
      <c r="B65" s="941"/>
      <c r="C65" s="941"/>
      <c r="D65" s="941"/>
      <c r="E65" s="941"/>
      <c r="F65" s="941"/>
      <c r="G65" s="941"/>
      <c r="H65" s="941"/>
      <c r="I65" s="941"/>
      <c r="J65" s="941"/>
      <c r="K65" s="941"/>
      <c r="L65" s="941"/>
      <c r="M65" s="941"/>
      <c r="N65" s="941"/>
      <c r="O65" s="941"/>
      <c r="P65" s="941"/>
      <c r="Q65" s="941"/>
      <c r="R65" s="941"/>
      <c r="S65" s="941"/>
      <c r="T65" s="941"/>
      <c r="U65" s="941"/>
      <c r="V65" s="941"/>
      <c r="W65" s="941"/>
      <c r="X65" s="941"/>
      <c r="Y65" s="941"/>
      <c r="Z65" s="941"/>
    </row>
    <row r="66" spans="1:26">
      <c r="A66" s="941"/>
      <c r="B66" s="941"/>
      <c r="C66" s="941"/>
      <c r="D66" s="941"/>
      <c r="E66" s="941"/>
      <c r="F66" s="941"/>
      <c r="G66" s="941"/>
      <c r="H66" s="941"/>
      <c r="I66" s="941"/>
      <c r="J66" s="941"/>
      <c r="K66" s="941"/>
      <c r="L66" s="941"/>
      <c r="M66" s="941"/>
      <c r="N66" s="941"/>
      <c r="O66" s="941"/>
      <c r="P66" s="941"/>
      <c r="Q66" s="941"/>
      <c r="R66" s="941"/>
      <c r="S66" s="941"/>
      <c r="T66" s="941"/>
      <c r="U66" s="941"/>
      <c r="V66" s="941"/>
      <c r="W66" s="941"/>
      <c r="X66" s="941"/>
      <c r="Y66" s="941"/>
      <c r="Z66" s="941"/>
    </row>
    <row r="67" spans="1:26">
      <c r="A67" s="941"/>
      <c r="B67" s="941"/>
      <c r="C67" s="941"/>
      <c r="D67" s="941"/>
      <c r="E67" s="941"/>
      <c r="F67" s="941"/>
      <c r="G67" s="941"/>
      <c r="H67" s="941"/>
      <c r="I67" s="941"/>
      <c r="J67" s="941"/>
      <c r="K67" s="941"/>
      <c r="L67" s="941"/>
      <c r="M67" s="941"/>
      <c r="N67" s="941"/>
      <c r="O67" s="941"/>
      <c r="P67" s="941"/>
      <c r="Q67" s="941"/>
      <c r="R67" s="941"/>
      <c r="S67" s="941"/>
      <c r="T67" s="941"/>
      <c r="U67" s="941"/>
      <c r="V67" s="941"/>
      <c r="W67" s="941"/>
      <c r="X67" s="941"/>
      <c r="Y67" s="941"/>
      <c r="Z67" s="941"/>
    </row>
    <row r="68" spans="1:26">
      <c r="A68" s="941"/>
      <c r="B68" s="941"/>
      <c r="C68" s="941"/>
      <c r="D68" s="941"/>
      <c r="E68" s="941"/>
      <c r="F68" s="941"/>
      <c r="G68" s="941"/>
      <c r="H68" s="941"/>
      <c r="I68" s="941"/>
      <c r="J68" s="941"/>
      <c r="K68" s="941"/>
      <c r="L68" s="941"/>
      <c r="M68" s="941"/>
      <c r="N68" s="941"/>
      <c r="O68" s="941"/>
      <c r="P68" s="941"/>
      <c r="Q68" s="941"/>
      <c r="R68" s="941"/>
      <c r="S68" s="941"/>
      <c r="T68" s="941"/>
      <c r="U68" s="941"/>
      <c r="V68" s="941"/>
      <c r="W68" s="941"/>
      <c r="X68" s="941"/>
      <c r="Y68" s="941"/>
      <c r="Z68" s="941"/>
    </row>
    <row r="69" spans="1:26">
      <c r="A69" s="941"/>
      <c r="B69" s="941"/>
      <c r="C69" s="941"/>
      <c r="D69" s="941"/>
      <c r="E69" s="941"/>
      <c r="F69" s="941"/>
      <c r="G69" s="941"/>
      <c r="H69" s="941"/>
      <c r="I69" s="941"/>
      <c r="J69" s="941"/>
      <c r="K69" s="941"/>
      <c r="L69" s="941"/>
      <c r="M69" s="941"/>
      <c r="N69" s="941"/>
      <c r="O69" s="941"/>
      <c r="P69" s="941"/>
      <c r="Q69" s="941"/>
      <c r="R69" s="941"/>
      <c r="S69" s="941"/>
      <c r="T69" s="941"/>
      <c r="U69" s="941"/>
      <c r="V69" s="941"/>
      <c r="W69" s="941"/>
      <c r="X69" s="941"/>
      <c r="Y69" s="941"/>
      <c r="Z69" s="941"/>
    </row>
    <row r="70" spans="1:26">
      <c r="A70" s="941"/>
      <c r="B70" s="941"/>
      <c r="C70" s="941"/>
      <c r="D70" s="941"/>
      <c r="E70" s="941"/>
      <c r="F70" s="941"/>
      <c r="G70" s="941"/>
      <c r="H70" s="941"/>
      <c r="I70" s="941"/>
      <c r="J70" s="941"/>
      <c r="K70" s="941"/>
      <c r="L70" s="941"/>
      <c r="M70" s="941"/>
      <c r="N70" s="941"/>
      <c r="O70" s="941"/>
      <c r="P70" s="941"/>
      <c r="Q70" s="941"/>
      <c r="R70" s="941"/>
      <c r="S70" s="941"/>
      <c r="T70" s="941"/>
      <c r="U70" s="941"/>
      <c r="V70" s="941"/>
      <c r="W70" s="941"/>
      <c r="X70" s="941"/>
      <c r="Y70" s="941"/>
      <c r="Z70" s="941"/>
    </row>
    <row r="71" spans="1:26">
      <c r="A71" s="941"/>
      <c r="B71" s="941"/>
      <c r="C71" s="941"/>
      <c r="D71" s="941"/>
      <c r="E71" s="941"/>
      <c r="F71" s="941"/>
      <c r="G71" s="941"/>
      <c r="H71" s="941"/>
      <c r="I71" s="941"/>
      <c r="J71" s="941"/>
      <c r="K71" s="941"/>
      <c r="L71" s="941"/>
      <c r="M71" s="941"/>
      <c r="N71" s="941"/>
      <c r="O71" s="941"/>
      <c r="P71" s="941"/>
      <c r="Q71" s="941"/>
      <c r="R71" s="941"/>
      <c r="S71" s="941"/>
      <c r="T71" s="941"/>
      <c r="U71" s="941"/>
      <c r="V71" s="941"/>
      <c r="W71" s="941"/>
      <c r="X71" s="941"/>
      <c r="Y71" s="941"/>
      <c r="Z71" s="941"/>
    </row>
    <row r="72" spans="1:26">
      <c r="A72" s="941"/>
      <c r="B72" s="941"/>
      <c r="C72" s="941"/>
      <c r="D72" s="941"/>
      <c r="E72" s="941"/>
      <c r="F72" s="941"/>
      <c r="G72" s="941"/>
      <c r="H72" s="941"/>
      <c r="I72" s="941"/>
      <c r="J72" s="941"/>
      <c r="K72" s="941"/>
      <c r="L72" s="941"/>
      <c r="M72" s="941"/>
      <c r="N72" s="941"/>
      <c r="O72" s="941"/>
      <c r="P72" s="941"/>
      <c r="Q72" s="941"/>
      <c r="R72" s="941"/>
      <c r="S72" s="941"/>
      <c r="T72" s="941"/>
      <c r="U72" s="941"/>
      <c r="V72" s="941"/>
      <c r="W72" s="941"/>
      <c r="X72" s="941"/>
      <c r="Y72" s="941"/>
      <c r="Z72" s="941"/>
    </row>
    <row r="73" spans="1:26">
      <c r="A73" s="941"/>
      <c r="B73" s="941"/>
      <c r="C73" s="941"/>
      <c r="D73" s="941"/>
      <c r="E73" s="941"/>
      <c r="F73" s="941"/>
      <c r="G73" s="941"/>
      <c r="H73" s="941"/>
      <c r="I73" s="941"/>
      <c r="J73" s="941"/>
      <c r="K73" s="941"/>
      <c r="L73" s="941"/>
      <c r="M73" s="941"/>
      <c r="N73" s="941"/>
      <c r="O73" s="941"/>
      <c r="P73" s="941"/>
      <c r="Q73" s="941"/>
      <c r="R73" s="941"/>
      <c r="S73" s="941"/>
      <c r="T73" s="941"/>
      <c r="U73" s="941"/>
      <c r="V73" s="941"/>
      <c r="W73" s="941"/>
      <c r="X73" s="941"/>
      <c r="Y73" s="941"/>
      <c r="Z73" s="941"/>
    </row>
    <row r="74" spans="1:26">
      <c r="A74" s="941"/>
      <c r="B74" s="941"/>
      <c r="C74" s="941"/>
      <c r="D74" s="941"/>
      <c r="E74" s="941"/>
      <c r="F74" s="941"/>
      <c r="G74" s="941"/>
      <c r="H74" s="941"/>
      <c r="I74" s="941"/>
      <c r="J74" s="941"/>
      <c r="K74" s="941"/>
      <c r="L74" s="941"/>
      <c r="M74" s="941"/>
      <c r="N74" s="941"/>
      <c r="O74" s="941"/>
      <c r="P74" s="941"/>
      <c r="Q74" s="941"/>
      <c r="R74" s="941"/>
      <c r="S74" s="941"/>
      <c r="T74" s="941"/>
      <c r="U74" s="941"/>
      <c r="V74" s="941"/>
      <c r="W74" s="941"/>
      <c r="X74" s="941"/>
      <c r="Y74" s="941"/>
      <c r="Z74" s="941"/>
    </row>
    <row r="75" spans="1:26">
      <c r="A75" s="941"/>
      <c r="B75" s="941"/>
      <c r="C75" s="941"/>
      <c r="D75" s="941"/>
      <c r="E75" s="941"/>
      <c r="F75" s="941"/>
      <c r="G75" s="941"/>
      <c r="H75" s="941"/>
      <c r="I75" s="941"/>
      <c r="J75" s="941"/>
      <c r="K75" s="941"/>
      <c r="L75" s="941"/>
      <c r="M75" s="941"/>
      <c r="N75" s="941"/>
      <c r="O75" s="941"/>
      <c r="P75" s="941"/>
      <c r="Q75" s="941"/>
      <c r="R75" s="941"/>
      <c r="S75" s="941"/>
      <c r="T75" s="941"/>
      <c r="U75" s="941"/>
      <c r="V75" s="941"/>
      <c r="W75" s="941"/>
      <c r="X75" s="941"/>
      <c r="Y75" s="941"/>
      <c r="Z75" s="941"/>
    </row>
    <row r="76" spans="1:26">
      <c r="A76" s="941"/>
      <c r="B76" s="941"/>
      <c r="C76" s="941"/>
      <c r="D76" s="941"/>
      <c r="E76" s="941"/>
      <c r="F76" s="941"/>
      <c r="G76" s="941"/>
      <c r="H76" s="941"/>
      <c r="I76" s="941"/>
      <c r="J76" s="941"/>
      <c r="K76" s="941"/>
      <c r="L76" s="941"/>
      <c r="M76" s="941"/>
      <c r="N76" s="941"/>
      <c r="O76" s="941"/>
      <c r="P76" s="941"/>
      <c r="Q76" s="941"/>
      <c r="R76" s="941"/>
      <c r="S76" s="941"/>
      <c r="T76" s="941"/>
      <c r="U76" s="941"/>
      <c r="V76" s="941"/>
      <c r="W76" s="941"/>
      <c r="X76" s="941"/>
      <c r="Y76" s="941"/>
      <c r="Z76" s="941"/>
    </row>
    <row r="77" spans="1:26">
      <c r="A77" s="941"/>
      <c r="B77" s="941"/>
      <c r="C77" s="941"/>
      <c r="D77" s="941"/>
      <c r="E77" s="941"/>
      <c r="F77" s="941"/>
      <c r="G77" s="941"/>
      <c r="H77" s="941"/>
      <c r="I77" s="941"/>
      <c r="J77" s="941"/>
      <c r="K77" s="941"/>
      <c r="L77" s="941"/>
      <c r="M77" s="941"/>
      <c r="N77" s="941"/>
      <c r="O77" s="941"/>
      <c r="P77" s="941"/>
      <c r="Q77" s="941"/>
      <c r="R77" s="941"/>
      <c r="S77" s="941"/>
      <c r="T77" s="941"/>
      <c r="U77" s="941"/>
      <c r="V77" s="941"/>
      <c r="W77" s="941"/>
      <c r="X77" s="941"/>
      <c r="Y77" s="941"/>
      <c r="Z77" s="941"/>
    </row>
    <row r="78" spans="1:26">
      <c r="A78" s="941"/>
      <c r="B78" s="941"/>
      <c r="C78" s="941"/>
      <c r="D78" s="941"/>
      <c r="E78" s="941"/>
      <c r="F78" s="941"/>
      <c r="G78" s="941"/>
      <c r="H78" s="941"/>
      <c r="I78" s="941"/>
      <c r="J78" s="941"/>
      <c r="K78" s="941"/>
      <c r="L78" s="941"/>
      <c r="M78" s="941"/>
      <c r="N78" s="941"/>
      <c r="O78" s="941"/>
      <c r="P78" s="941"/>
      <c r="Q78" s="941"/>
      <c r="R78" s="941"/>
      <c r="S78" s="941"/>
      <c r="T78" s="941"/>
      <c r="U78" s="941"/>
      <c r="V78" s="941"/>
      <c r="W78" s="941"/>
      <c r="X78" s="941"/>
      <c r="Y78" s="941"/>
      <c r="Z78" s="941"/>
    </row>
    <row r="79" spans="1:26">
      <c r="A79" s="941"/>
      <c r="B79" s="941"/>
      <c r="C79" s="941"/>
      <c r="D79" s="941"/>
      <c r="E79" s="941"/>
      <c r="F79" s="941"/>
      <c r="G79" s="941"/>
      <c r="H79" s="941"/>
      <c r="I79" s="941"/>
      <c r="J79" s="941"/>
      <c r="K79" s="941"/>
      <c r="L79" s="941"/>
      <c r="M79" s="941"/>
      <c r="N79" s="941"/>
      <c r="O79" s="941"/>
      <c r="P79" s="941"/>
      <c r="Q79" s="941"/>
      <c r="R79" s="941"/>
      <c r="S79" s="941"/>
      <c r="T79" s="941"/>
      <c r="U79" s="941"/>
      <c r="V79" s="941"/>
      <c r="W79" s="941"/>
      <c r="X79" s="941"/>
      <c r="Y79" s="941"/>
      <c r="Z79" s="941"/>
    </row>
    <row r="80" spans="1:26">
      <c r="A80" s="941"/>
      <c r="B80" s="941"/>
      <c r="C80" s="941"/>
      <c r="D80" s="941"/>
      <c r="E80" s="941"/>
      <c r="F80" s="941"/>
      <c r="G80" s="941"/>
      <c r="H80" s="941"/>
      <c r="I80" s="941"/>
      <c r="J80" s="941"/>
      <c r="K80" s="941"/>
      <c r="L80" s="941"/>
      <c r="M80" s="941"/>
      <c r="N80" s="941"/>
      <c r="O80" s="941"/>
      <c r="P80" s="941"/>
      <c r="Q80" s="941"/>
      <c r="R80" s="941"/>
      <c r="S80" s="941"/>
      <c r="T80" s="941"/>
      <c r="U80" s="941"/>
      <c r="V80" s="941"/>
      <c r="W80" s="941"/>
      <c r="X80" s="941"/>
      <c r="Y80" s="941"/>
      <c r="Z80" s="941"/>
    </row>
    <row r="81" spans="1:26">
      <c r="A81" s="941"/>
      <c r="B81" s="941"/>
      <c r="C81" s="941"/>
      <c r="D81" s="941"/>
      <c r="E81" s="941"/>
      <c r="F81" s="941"/>
      <c r="G81" s="941"/>
      <c r="H81" s="941"/>
      <c r="I81" s="941"/>
      <c r="J81" s="941"/>
      <c r="K81" s="941"/>
      <c r="L81" s="941"/>
      <c r="M81" s="941"/>
      <c r="N81" s="941"/>
      <c r="O81" s="941"/>
      <c r="P81" s="941"/>
      <c r="Q81" s="941"/>
      <c r="R81" s="941"/>
      <c r="S81" s="941"/>
      <c r="T81" s="941"/>
      <c r="U81" s="941"/>
      <c r="V81" s="941"/>
      <c r="W81" s="941"/>
      <c r="X81" s="941"/>
      <c r="Y81" s="941"/>
      <c r="Z81" s="941"/>
    </row>
    <row r="82" spans="1:26">
      <c r="A82" s="941"/>
      <c r="B82" s="941"/>
      <c r="C82" s="941"/>
      <c r="D82" s="941"/>
      <c r="E82" s="941"/>
      <c r="F82" s="941"/>
      <c r="G82" s="941"/>
      <c r="H82" s="941"/>
      <c r="I82" s="941"/>
      <c r="J82" s="941"/>
      <c r="K82" s="941"/>
      <c r="L82" s="941"/>
      <c r="M82" s="941"/>
      <c r="N82" s="941"/>
      <c r="O82" s="941"/>
      <c r="P82" s="941"/>
      <c r="Q82" s="941"/>
      <c r="R82" s="941"/>
      <c r="S82" s="941"/>
      <c r="T82" s="941"/>
      <c r="U82" s="941"/>
      <c r="V82" s="941"/>
      <c r="W82" s="941"/>
      <c r="X82" s="941"/>
      <c r="Y82" s="941"/>
      <c r="Z82" s="941"/>
    </row>
    <row r="83" spans="1:26">
      <c r="A83" s="941"/>
      <c r="B83" s="941"/>
      <c r="C83" s="941"/>
      <c r="D83" s="941"/>
      <c r="E83" s="941"/>
      <c r="F83" s="941"/>
      <c r="G83" s="941"/>
      <c r="H83" s="941"/>
      <c r="I83" s="941"/>
      <c r="J83" s="941"/>
      <c r="K83" s="941"/>
      <c r="L83" s="941"/>
      <c r="M83" s="941"/>
      <c r="N83" s="941"/>
      <c r="O83" s="941"/>
      <c r="P83" s="941"/>
      <c r="Q83" s="941"/>
      <c r="R83" s="941"/>
      <c r="S83" s="941"/>
      <c r="T83" s="941"/>
      <c r="U83" s="941"/>
      <c r="V83" s="941"/>
      <c r="W83" s="941"/>
      <c r="X83" s="941"/>
      <c r="Y83" s="941"/>
      <c r="Z83" s="941"/>
    </row>
    <row r="84" spans="1:26">
      <c r="A84" s="941"/>
      <c r="B84" s="941"/>
      <c r="C84" s="941"/>
      <c r="D84" s="941"/>
      <c r="E84" s="941"/>
      <c r="F84" s="941"/>
      <c r="G84" s="941"/>
      <c r="H84" s="941"/>
      <c r="I84" s="941"/>
      <c r="J84" s="941"/>
      <c r="K84" s="941"/>
      <c r="L84" s="941"/>
      <c r="M84" s="941"/>
      <c r="N84" s="941"/>
      <c r="O84" s="941"/>
      <c r="P84" s="941"/>
      <c r="Q84" s="941"/>
      <c r="R84" s="941"/>
      <c r="S84" s="941"/>
      <c r="T84" s="941"/>
      <c r="U84" s="941"/>
      <c r="V84" s="941"/>
      <c r="W84" s="941"/>
      <c r="X84" s="941"/>
      <c r="Y84" s="941"/>
      <c r="Z84" s="941"/>
    </row>
    <row r="85" spans="1:26">
      <c r="A85" s="941"/>
      <c r="B85" s="941"/>
      <c r="C85" s="941"/>
      <c r="D85" s="941"/>
      <c r="E85" s="941"/>
      <c r="F85" s="941"/>
      <c r="G85" s="941"/>
      <c r="H85" s="941"/>
      <c r="I85" s="941"/>
      <c r="J85" s="941"/>
      <c r="K85" s="941"/>
      <c r="L85" s="941"/>
      <c r="M85" s="941"/>
      <c r="N85" s="941"/>
      <c r="O85" s="941"/>
      <c r="P85" s="941"/>
      <c r="Q85" s="941"/>
      <c r="R85" s="941"/>
      <c r="S85" s="941"/>
      <c r="T85" s="941"/>
      <c r="U85" s="941"/>
      <c r="V85" s="941"/>
      <c r="W85" s="941"/>
      <c r="X85" s="941"/>
      <c r="Y85" s="941"/>
      <c r="Z85" s="941"/>
    </row>
    <row r="86" spans="1:26">
      <c r="A86" s="941"/>
      <c r="B86" s="941"/>
      <c r="C86" s="941"/>
      <c r="D86" s="941"/>
      <c r="E86" s="941"/>
      <c r="F86" s="941"/>
      <c r="G86" s="941"/>
      <c r="H86" s="941"/>
      <c r="I86" s="941"/>
      <c r="J86" s="941"/>
      <c r="K86" s="941"/>
      <c r="L86" s="941"/>
      <c r="M86" s="941"/>
      <c r="N86" s="941"/>
      <c r="O86" s="941"/>
      <c r="P86" s="941"/>
      <c r="Q86" s="941"/>
      <c r="R86" s="941"/>
      <c r="S86" s="941"/>
      <c r="T86" s="941"/>
      <c r="U86" s="941"/>
      <c r="V86" s="941"/>
      <c r="W86" s="941"/>
      <c r="X86" s="941"/>
      <c r="Y86" s="941"/>
      <c r="Z86" s="941"/>
    </row>
    <row r="87" spans="1:26">
      <c r="A87" s="941"/>
      <c r="B87" s="941"/>
      <c r="C87" s="941"/>
      <c r="D87" s="941"/>
      <c r="E87" s="941"/>
      <c r="F87" s="941"/>
      <c r="G87" s="941"/>
      <c r="H87" s="941"/>
      <c r="I87" s="941"/>
      <c r="J87" s="941"/>
      <c r="K87" s="941"/>
      <c r="L87" s="941"/>
      <c r="M87" s="941"/>
      <c r="N87" s="941"/>
      <c r="O87" s="941"/>
      <c r="P87" s="941"/>
      <c r="Q87" s="941"/>
      <c r="R87" s="941"/>
      <c r="S87" s="941"/>
      <c r="T87" s="941"/>
      <c r="U87" s="941"/>
      <c r="V87" s="941"/>
      <c r="W87" s="941"/>
      <c r="X87" s="941"/>
      <c r="Y87" s="941"/>
      <c r="Z87" s="941"/>
    </row>
    <row r="88" spans="1:26">
      <c r="A88" s="941"/>
      <c r="B88" s="941"/>
      <c r="C88" s="941"/>
      <c r="D88" s="941"/>
      <c r="E88" s="941"/>
      <c r="F88" s="941"/>
      <c r="G88" s="941"/>
      <c r="H88" s="941"/>
      <c r="I88" s="941"/>
      <c r="J88" s="941"/>
      <c r="K88" s="941"/>
      <c r="L88" s="941"/>
      <c r="M88" s="941"/>
      <c r="N88" s="941"/>
      <c r="O88" s="941"/>
      <c r="P88" s="941"/>
      <c r="Q88" s="941"/>
      <c r="R88" s="941"/>
      <c r="S88" s="941"/>
      <c r="T88" s="941"/>
      <c r="U88" s="941"/>
      <c r="V88" s="941"/>
      <c r="W88" s="941"/>
      <c r="X88" s="941"/>
      <c r="Y88" s="941"/>
      <c r="Z88" s="941"/>
    </row>
    <row r="89" spans="1:26">
      <c r="A89" s="941"/>
      <c r="B89" s="941"/>
      <c r="C89" s="941"/>
      <c r="D89" s="941"/>
      <c r="E89" s="941"/>
      <c r="F89" s="941"/>
      <c r="G89" s="941"/>
      <c r="H89" s="941"/>
      <c r="I89" s="941"/>
      <c r="J89" s="941"/>
      <c r="K89" s="941"/>
      <c r="L89" s="941"/>
      <c r="M89" s="941"/>
      <c r="N89" s="941"/>
      <c r="O89" s="941"/>
      <c r="P89" s="941"/>
      <c r="Q89" s="941"/>
      <c r="R89" s="941"/>
      <c r="S89" s="941"/>
      <c r="T89" s="941"/>
      <c r="U89" s="941"/>
      <c r="V89" s="941"/>
      <c r="W89" s="941"/>
      <c r="X89" s="941"/>
      <c r="Y89" s="941"/>
      <c r="Z89" s="941"/>
    </row>
    <row r="90" spans="1:26">
      <c r="A90" s="941"/>
      <c r="B90" s="941"/>
      <c r="C90" s="941"/>
      <c r="D90" s="941"/>
      <c r="E90" s="941"/>
      <c r="F90" s="941"/>
      <c r="G90" s="941"/>
      <c r="H90" s="941"/>
      <c r="I90" s="941"/>
      <c r="J90" s="941"/>
      <c r="K90" s="941"/>
      <c r="L90" s="941"/>
      <c r="M90" s="941"/>
      <c r="N90" s="941"/>
      <c r="O90" s="941"/>
      <c r="P90" s="941"/>
      <c r="Q90" s="941"/>
      <c r="R90" s="941"/>
      <c r="S90" s="941"/>
      <c r="T90" s="941"/>
      <c r="U90" s="941"/>
      <c r="V90" s="941"/>
      <c r="W90" s="941"/>
      <c r="X90" s="941"/>
      <c r="Y90" s="941"/>
      <c r="Z90" s="941"/>
    </row>
    <row r="91" spans="1:26">
      <c r="A91" s="941"/>
      <c r="B91" s="941"/>
      <c r="C91" s="941"/>
      <c r="D91" s="941"/>
      <c r="E91" s="941"/>
      <c r="F91" s="941"/>
      <c r="G91" s="941"/>
      <c r="H91" s="941"/>
      <c r="I91" s="941"/>
      <c r="J91" s="941"/>
      <c r="K91" s="941"/>
      <c r="L91" s="941"/>
      <c r="M91" s="941"/>
      <c r="N91" s="941"/>
      <c r="O91" s="941"/>
      <c r="P91" s="941"/>
      <c r="Q91" s="941"/>
      <c r="R91" s="941"/>
      <c r="S91" s="941"/>
      <c r="T91" s="941"/>
      <c r="U91" s="941"/>
      <c r="V91" s="941"/>
      <c r="W91" s="941"/>
      <c r="X91" s="941"/>
      <c r="Y91" s="941"/>
      <c r="Z91" s="941"/>
    </row>
    <row r="92" spans="1:26">
      <c r="A92" s="941"/>
      <c r="B92" s="941"/>
      <c r="C92" s="941"/>
      <c r="D92" s="941"/>
      <c r="E92" s="941"/>
      <c r="F92" s="941"/>
      <c r="G92" s="941"/>
      <c r="H92" s="941"/>
      <c r="I92" s="941"/>
      <c r="J92" s="941"/>
      <c r="K92" s="941"/>
      <c r="L92" s="941"/>
      <c r="M92" s="941"/>
      <c r="N92" s="941"/>
      <c r="O92" s="941"/>
      <c r="P92" s="941"/>
      <c r="Q92" s="941"/>
      <c r="R92" s="941"/>
      <c r="S92" s="941"/>
      <c r="T92" s="941"/>
      <c r="U92" s="941"/>
      <c r="V92" s="941"/>
      <c r="W92" s="941"/>
      <c r="X92" s="941"/>
      <c r="Y92" s="941"/>
      <c r="Z92" s="941"/>
    </row>
    <row r="93" spans="1:26">
      <c r="A93" s="941"/>
      <c r="B93" s="941"/>
      <c r="C93" s="941"/>
      <c r="D93" s="941"/>
      <c r="E93" s="941"/>
      <c r="F93" s="941"/>
      <c r="G93" s="941"/>
      <c r="H93" s="941"/>
      <c r="I93" s="941"/>
      <c r="J93" s="941"/>
      <c r="K93" s="941"/>
      <c r="L93" s="941"/>
      <c r="M93" s="941"/>
      <c r="N93" s="941"/>
      <c r="O93" s="941"/>
      <c r="P93" s="941"/>
      <c r="Q93" s="941"/>
      <c r="R93" s="941"/>
      <c r="S93" s="941"/>
      <c r="T93" s="941"/>
      <c r="U93" s="941"/>
      <c r="V93" s="941"/>
      <c r="W93" s="941"/>
      <c r="X93" s="941"/>
      <c r="Y93" s="941"/>
      <c r="Z93" s="941"/>
    </row>
    <row r="94" spans="1:26">
      <c r="A94" s="941"/>
      <c r="B94" s="941"/>
      <c r="C94" s="941"/>
      <c r="D94" s="941"/>
      <c r="E94" s="941"/>
      <c r="F94" s="941"/>
      <c r="G94" s="941"/>
      <c r="H94" s="941"/>
      <c r="I94" s="941"/>
      <c r="J94" s="941"/>
      <c r="K94" s="941"/>
      <c r="L94" s="941"/>
      <c r="M94" s="941"/>
      <c r="N94" s="941"/>
      <c r="O94" s="941"/>
      <c r="P94" s="941"/>
      <c r="Q94" s="941"/>
      <c r="R94" s="941"/>
      <c r="S94" s="941"/>
      <c r="T94" s="941"/>
      <c r="U94" s="941"/>
      <c r="V94" s="941"/>
      <c r="W94" s="941"/>
      <c r="X94" s="941"/>
      <c r="Y94" s="941"/>
      <c r="Z94" s="941"/>
    </row>
    <row r="95" spans="1:26">
      <c r="A95" s="941"/>
      <c r="B95" s="941"/>
      <c r="C95" s="941"/>
      <c r="D95" s="941"/>
      <c r="E95" s="941"/>
      <c r="F95" s="941"/>
      <c r="G95" s="941"/>
      <c r="H95" s="941"/>
      <c r="I95" s="941"/>
      <c r="J95" s="941"/>
      <c r="K95" s="941"/>
      <c r="L95" s="941"/>
      <c r="M95" s="941"/>
      <c r="N95" s="941"/>
      <c r="O95" s="941"/>
      <c r="P95" s="941"/>
      <c r="Q95" s="941"/>
      <c r="R95" s="941"/>
      <c r="S95" s="941"/>
      <c r="T95" s="941"/>
      <c r="U95" s="941"/>
      <c r="V95" s="941"/>
      <c r="W95" s="941"/>
      <c r="X95" s="941"/>
      <c r="Y95" s="941"/>
      <c r="Z95" s="941"/>
    </row>
    <row r="96" spans="1:26">
      <c r="A96" s="941"/>
      <c r="B96" s="941"/>
      <c r="C96" s="941"/>
      <c r="D96" s="941"/>
      <c r="E96" s="941"/>
      <c r="F96" s="941"/>
      <c r="G96" s="941"/>
      <c r="H96" s="941"/>
      <c r="I96" s="941"/>
      <c r="J96" s="941"/>
      <c r="K96" s="941"/>
      <c r="L96" s="941"/>
      <c r="M96" s="941"/>
      <c r="N96" s="941"/>
      <c r="O96" s="941"/>
      <c r="P96" s="941"/>
      <c r="Q96" s="941"/>
      <c r="R96" s="941"/>
      <c r="S96" s="941"/>
      <c r="T96" s="941"/>
      <c r="U96" s="941"/>
      <c r="V96" s="941"/>
      <c r="W96" s="941"/>
      <c r="X96" s="941"/>
      <c r="Y96" s="941"/>
      <c r="Z96" s="941"/>
    </row>
    <row r="97" spans="1:26">
      <c r="A97" s="941"/>
      <c r="B97" s="941"/>
      <c r="C97" s="941"/>
      <c r="D97" s="941"/>
      <c r="E97" s="941"/>
      <c r="F97" s="941"/>
      <c r="G97" s="941"/>
      <c r="H97" s="941"/>
      <c r="I97" s="941"/>
      <c r="J97" s="941"/>
      <c r="K97" s="941"/>
      <c r="L97" s="941"/>
      <c r="M97" s="941"/>
      <c r="N97" s="941"/>
      <c r="O97" s="941"/>
      <c r="P97" s="941"/>
      <c r="Q97" s="941"/>
      <c r="R97" s="941"/>
      <c r="S97" s="941"/>
      <c r="T97" s="941"/>
      <c r="U97" s="941"/>
      <c r="V97" s="941"/>
      <c r="W97" s="941"/>
      <c r="X97" s="941"/>
      <c r="Y97" s="941"/>
      <c r="Z97" s="941"/>
    </row>
    <row r="98" spans="1:26">
      <c r="A98" s="941"/>
      <c r="B98" s="941"/>
      <c r="C98" s="941"/>
      <c r="D98" s="941"/>
      <c r="E98" s="941"/>
      <c r="F98" s="941"/>
      <c r="G98" s="941"/>
      <c r="H98" s="941"/>
      <c r="I98" s="941"/>
      <c r="J98" s="941"/>
      <c r="K98" s="941"/>
      <c r="L98" s="941"/>
      <c r="M98" s="941"/>
      <c r="N98" s="941"/>
      <c r="O98" s="941"/>
      <c r="P98" s="941"/>
      <c r="Q98" s="941"/>
      <c r="R98" s="941"/>
      <c r="S98" s="941"/>
      <c r="T98" s="941"/>
      <c r="U98" s="941"/>
      <c r="V98" s="941"/>
      <c r="W98" s="941"/>
      <c r="X98" s="941"/>
      <c r="Y98" s="941"/>
      <c r="Z98" s="941"/>
    </row>
    <row r="99" spans="1:26">
      <c r="A99" s="941"/>
      <c r="B99" s="941"/>
      <c r="C99" s="941"/>
      <c r="D99" s="941"/>
      <c r="E99" s="941"/>
      <c r="F99" s="941"/>
      <c r="G99" s="941"/>
      <c r="H99" s="941"/>
      <c r="I99" s="941"/>
      <c r="J99" s="941"/>
      <c r="K99" s="941"/>
      <c r="L99" s="941"/>
      <c r="M99" s="941"/>
      <c r="N99" s="941"/>
      <c r="O99" s="941"/>
      <c r="P99" s="941"/>
      <c r="Q99" s="941"/>
      <c r="R99" s="941"/>
      <c r="S99" s="941"/>
      <c r="T99" s="941"/>
      <c r="U99" s="941"/>
      <c r="V99" s="941"/>
      <c r="W99" s="941"/>
      <c r="X99" s="941"/>
      <c r="Y99" s="941"/>
      <c r="Z99" s="941"/>
    </row>
    <row r="100" spans="1:26">
      <c r="A100" s="941"/>
      <c r="B100" s="941"/>
      <c r="C100" s="941"/>
      <c r="D100" s="941"/>
      <c r="E100" s="941"/>
      <c r="F100" s="941"/>
      <c r="G100" s="941"/>
      <c r="H100" s="941"/>
      <c r="I100" s="941"/>
      <c r="J100" s="941"/>
      <c r="K100" s="941"/>
      <c r="L100" s="941"/>
      <c r="M100" s="941"/>
      <c r="N100" s="941"/>
      <c r="O100" s="941"/>
      <c r="P100" s="941"/>
      <c r="Q100" s="941"/>
      <c r="R100" s="941"/>
      <c r="S100" s="941"/>
      <c r="T100" s="941"/>
      <c r="U100" s="941"/>
      <c r="V100" s="941"/>
      <c r="W100" s="941"/>
      <c r="X100" s="941"/>
      <c r="Y100" s="941"/>
      <c r="Z100" s="941"/>
    </row>
    <row r="101" spans="1:26">
      <c r="A101" s="941"/>
      <c r="B101" s="941"/>
      <c r="C101" s="941"/>
      <c r="D101" s="941"/>
      <c r="E101" s="941"/>
      <c r="F101" s="941"/>
      <c r="G101" s="941"/>
      <c r="H101" s="941"/>
      <c r="I101" s="941"/>
      <c r="J101" s="941"/>
      <c r="K101" s="941"/>
      <c r="L101" s="941"/>
      <c r="M101" s="941"/>
      <c r="N101" s="941"/>
      <c r="O101" s="941"/>
      <c r="P101" s="941"/>
      <c r="Q101" s="941"/>
      <c r="R101" s="941"/>
      <c r="S101" s="941"/>
      <c r="T101" s="941"/>
      <c r="U101" s="941"/>
      <c r="V101" s="941"/>
      <c r="W101" s="941"/>
      <c r="X101" s="941"/>
      <c r="Y101" s="941"/>
      <c r="Z101" s="941"/>
    </row>
    <row r="102" spans="1:26">
      <c r="A102" s="941"/>
      <c r="B102" s="941"/>
      <c r="C102" s="941"/>
      <c r="D102" s="941"/>
      <c r="E102" s="941"/>
      <c r="F102" s="941"/>
      <c r="G102" s="941"/>
      <c r="H102" s="941"/>
      <c r="I102" s="941"/>
      <c r="J102" s="941"/>
      <c r="K102" s="941"/>
      <c r="L102" s="941"/>
      <c r="M102" s="941"/>
      <c r="N102" s="941"/>
      <c r="O102" s="941"/>
      <c r="P102" s="941"/>
      <c r="Q102" s="941"/>
      <c r="R102" s="941"/>
      <c r="S102" s="941"/>
      <c r="T102" s="941"/>
      <c r="U102" s="941"/>
      <c r="V102" s="941"/>
      <c r="W102" s="941"/>
      <c r="X102" s="941"/>
      <c r="Y102" s="941"/>
      <c r="Z102" s="941"/>
    </row>
    <row r="103" spans="1:26">
      <c r="A103" s="941"/>
      <c r="B103" s="941"/>
      <c r="C103" s="941"/>
      <c r="D103" s="941"/>
      <c r="E103" s="941"/>
      <c r="F103" s="941"/>
      <c r="G103" s="941"/>
      <c r="H103" s="941"/>
      <c r="I103" s="941"/>
      <c r="J103" s="941"/>
      <c r="K103" s="941"/>
      <c r="L103" s="941"/>
      <c r="M103" s="941"/>
      <c r="N103" s="941"/>
      <c r="O103" s="941"/>
      <c r="P103" s="941"/>
      <c r="Q103" s="941"/>
      <c r="R103" s="941"/>
      <c r="S103" s="941"/>
      <c r="T103" s="941"/>
      <c r="U103" s="941"/>
      <c r="V103" s="941"/>
      <c r="W103" s="941"/>
      <c r="X103" s="941"/>
      <c r="Y103" s="941"/>
      <c r="Z103" s="941"/>
    </row>
    <row r="104" spans="1:26">
      <c r="A104" s="941"/>
      <c r="B104" s="941"/>
      <c r="C104" s="941"/>
      <c r="D104" s="941"/>
      <c r="E104" s="941"/>
      <c r="F104" s="941"/>
      <c r="G104" s="941"/>
      <c r="H104" s="941"/>
      <c r="I104" s="941"/>
      <c r="J104" s="941"/>
      <c r="K104" s="941"/>
      <c r="L104" s="941"/>
      <c r="M104" s="941"/>
      <c r="N104" s="941"/>
      <c r="O104" s="941"/>
      <c r="P104" s="941"/>
      <c r="Q104" s="941"/>
      <c r="R104" s="941"/>
      <c r="S104" s="941"/>
      <c r="T104" s="941"/>
      <c r="U104" s="941"/>
      <c r="V104" s="941"/>
      <c r="W104" s="941"/>
      <c r="X104" s="941"/>
      <c r="Y104" s="941"/>
      <c r="Z104" s="941"/>
    </row>
    <row r="105" spans="1:26">
      <c r="A105" s="941"/>
      <c r="B105" s="941"/>
      <c r="C105" s="941"/>
      <c r="D105" s="941"/>
      <c r="E105" s="941"/>
      <c r="F105" s="941"/>
      <c r="G105" s="941"/>
      <c r="H105" s="941"/>
      <c r="I105" s="941"/>
      <c r="J105" s="941"/>
      <c r="K105" s="941"/>
      <c r="L105" s="941"/>
      <c r="M105" s="941"/>
      <c r="N105" s="941"/>
      <c r="O105" s="941"/>
      <c r="P105" s="941"/>
      <c r="Q105" s="941"/>
      <c r="R105" s="941"/>
      <c r="S105" s="941"/>
      <c r="T105" s="941"/>
      <c r="U105" s="941"/>
      <c r="V105" s="941"/>
      <c r="W105" s="941"/>
      <c r="X105" s="941"/>
      <c r="Y105" s="941"/>
      <c r="Z105" s="941"/>
    </row>
    <row r="106" spans="1:26">
      <c r="A106" s="941"/>
      <c r="B106" s="941"/>
      <c r="C106" s="941"/>
      <c r="D106" s="941"/>
      <c r="E106" s="941"/>
      <c r="F106" s="941"/>
      <c r="G106" s="941"/>
      <c r="H106" s="941"/>
      <c r="I106" s="941"/>
      <c r="J106" s="941"/>
      <c r="K106" s="941"/>
      <c r="L106" s="941"/>
      <c r="M106" s="941"/>
      <c r="N106" s="941"/>
      <c r="O106" s="941"/>
      <c r="P106" s="941"/>
      <c r="Q106" s="941"/>
      <c r="R106" s="941"/>
      <c r="S106" s="941"/>
      <c r="T106" s="941"/>
      <c r="U106" s="941"/>
      <c r="V106" s="941"/>
      <c r="W106" s="941"/>
      <c r="X106" s="941"/>
      <c r="Y106" s="941"/>
      <c r="Z106" s="941"/>
    </row>
    <row r="107" spans="1:26">
      <c r="A107" s="941"/>
      <c r="B107" s="941"/>
      <c r="C107" s="941"/>
      <c r="D107" s="941"/>
      <c r="E107" s="941"/>
      <c r="F107" s="941"/>
      <c r="G107" s="941"/>
      <c r="H107" s="941"/>
      <c r="I107" s="941"/>
      <c r="J107" s="941"/>
      <c r="K107" s="941"/>
      <c r="L107" s="941"/>
      <c r="M107" s="941"/>
      <c r="N107" s="941"/>
      <c r="O107" s="941"/>
      <c r="P107" s="941"/>
      <c r="Q107" s="941"/>
      <c r="R107" s="941"/>
      <c r="S107" s="941"/>
      <c r="T107" s="941"/>
      <c r="U107" s="941"/>
      <c r="V107" s="941"/>
      <c r="W107" s="941"/>
      <c r="X107" s="941"/>
      <c r="Y107" s="941"/>
      <c r="Z107" s="941"/>
    </row>
    <row r="108" spans="1:26">
      <c r="A108" s="941"/>
      <c r="B108" s="941"/>
      <c r="C108" s="941"/>
      <c r="D108" s="941"/>
      <c r="E108" s="941"/>
      <c r="F108" s="941"/>
      <c r="G108" s="941"/>
      <c r="H108" s="941"/>
      <c r="I108" s="941"/>
      <c r="J108" s="941"/>
      <c r="K108" s="941"/>
      <c r="L108" s="941"/>
      <c r="M108" s="941"/>
      <c r="N108" s="941"/>
      <c r="O108" s="941"/>
      <c r="P108" s="941"/>
      <c r="Q108" s="941"/>
      <c r="R108" s="941"/>
      <c r="S108" s="941"/>
      <c r="T108" s="941"/>
      <c r="U108" s="941"/>
      <c r="V108" s="941"/>
      <c r="W108" s="941"/>
      <c r="X108" s="941"/>
      <c r="Y108" s="941"/>
      <c r="Z108" s="941"/>
    </row>
    <row r="109" spans="1:26">
      <c r="A109" s="941"/>
      <c r="B109" s="941"/>
      <c r="C109" s="941"/>
      <c r="D109" s="941"/>
      <c r="E109" s="941"/>
      <c r="F109" s="941"/>
      <c r="G109" s="941"/>
      <c r="H109" s="941"/>
      <c r="I109" s="941"/>
      <c r="J109" s="941"/>
      <c r="K109" s="941"/>
      <c r="L109" s="941"/>
      <c r="M109" s="941"/>
      <c r="N109" s="941"/>
      <c r="O109" s="941"/>
      <c r="P109" s="941"/>
      <c r="Q109" s="941"/>
      <c r="R109" s="941"/>
      <c r="S109" s="941"/>
      <c r="T109" s="941"/>
      <c r="U109" s="941"/>
      <c r="V109" s="941"/>
      <c r="W109" s="941"/>
      <c r="X109" s="941"/>
      <c r="Y109" s="941"/>
      <c r="Z109" s="941"/>
    </row>
    <row r="110" spans="1:26">
      <c r="A110" s="941"/>
      <c r="B110" s="941"/>
      <c r="C110" s="941"/>
      <c r="D110" s="941"/>
      <c r="E110" s="941"/>
      <c r="F110" s="941"/>
      <c r="G110" s="941"/>
      <c r="H110" s="941"/>
      <c r="I110" s="941"/>
      <c r="J110" s="941"/>
      <c r="K110" s="941"/>
      <c r="L110" s="941"/>
      <c r="M110" s="941"/>
      <c r="N110" s="941"/>
      <c r="O110" s="941"/>
      <c r="P110" s="941"/>
      <c r="Q110" s="941"/>
      <c r="R110" s="941"/>
      <c r="S110" s="941"/>
      <c r="T110" s="941"/>
      <c r="U110" s="941"/>
      <c r="V110" s="941"/>
      <c r="W110" s="941"/>
      <c r="X110" s="941"/>
      <c r="Y110" s="941"/>
      <c r="Z110" s="941"/>
    </row>
    <row r="111" spans="1:26">
      <c r="A111" s="941"/>
      <c r="B111" s="941"/>
      <c r="C111" s="941"/>
      <c r="D111" s="941"/>
      <c r="E111" s="941"/>
      <c r="F111" s="941"/>
      <c r="G111" s="941"/>
      <c r="H111" s="941"/>
      <c r="I111" s="941"/>
      <c r="J111" s="941"/>
      <c r="K111" s="941"/>
      <c r="L111" s="941"/>
      <c r="M111" s="941"/>
      <c r="N111" s="941"/>
      <c r="O111" s="941"/>
      <c r="P111" s="941"/>
      <c r="Q111" s="941"/>
      <c r="R111" s="941"/>
      <c r="S111" s="941"/>
      <c r="T111" s="941"/>
      <c r="U111" s="941"/>
      <c r="V111" s="941"/>
      <c r="W111" s="941"/>
      <c r="X111" s="941"/>
      <c r="Y111" s="941"/>
      <c r="Z111" s="941"/>
    </row>
    <row r="112" spans="1:26">
      <c r="A112" s="941"/>
      <c r="B112" s="941"/>
      <c r="C112" s="941"/>
      <c r="D112" s="941"/>
      <c r="E112" s="941"/>
      <c r="F112" s="941"/>
      <c r="G112" s="941"/>
      <c r="H112" s="941"/>
      <c r="I112" s="941"/>
      <c r="J112" s="941"/>
      <c r="K112" s="941"/>
      <c r="L112" s="941"/>
      <c r="M112" s="941"/>
      <c r="N112" s="941"/>
      <c r="O112" s="941"/>
      <c r="P112" s="941"/>
      <c r="Q112" s="941"/>
      <c r="R112" s="941"/>
      <c r="S112" s="941"/>
      <c r="T112" s="941"/>
      <c r="U112" s="941"/>
      <c r="V112" s="941"/>
      <c r="W112" s="941"/>
      <c r="X112" s="941"/>
      <c r="Y112" s="941"/>
      <c r="Z112" s="941"/>
    </row>
    <row r="113" spans="1:26">
      <c r="A113" s="941"/>
      <c r="B113" s="941"/>
      <c r="C113" s="941"/>
      <c r="D113" s="941"/>
      <c r="E113" s="941"/>
      <c r="F113" s="941"/>
      <c r="G113" s="941"/>
      <c r="H113" s="941"/>
      <c r="I113" s="941"/>
      <c r="J113" s="941"/>
      <c r="K113" s="941"/>
      <c r="L113" s="941"/>
      <c r="M113" s="941"/>
      <c r="N113" s="941"/>
      <c r="O113" s="941"/>
      <c r="P113" s="941"/>
      <c r="Q113" s="941"/>
      <c r="R113" s="941"/>
      <c r="S113" s="941"/>
      <c r="T113" s="941"/>
      <c r="U113" s="941"/>
      <c r="V113" s="941"/>
      <c r="W113" s="941"/>
      <c r="X113" s="941"/>
      <c r="Y113" s="941"/>
      <c r="Z113" s="941"/>
    </row>
    <row r="114" spans="1:26">
      <c r="A114" s="941"/>
      <c r="B114" s="941"/>
      <c r="C114" s="941"/>
      <c r="D114" s="941"/>
      <c r="E114" s="941"/>
      <c r="F114" s="941"/>
      <c r="G114" s="941"/>
      <c r="H114" s="941"/>
      <c r="I114" s="941"/>
      <c r="J114" s="941"/>
      <c r="K114" s="941"/>
      <c r="L114" s="941"/>
      <c r="M114" s="941"/>
      <c r="N114" s="941"/>
      <c r="O114" s="941"/>
      <c r="P114" s="941"/>
      <c r="Q114" s="941"/>
      <c r="R114" s="941"/>
      <c r="S114" s="941"/>
      <c r="T114" s="941"/>
      <c r="U114" s="941"/>
      <c r="V114" s="941"/>
      <c r="W114" s="941"/>
      <c r="X114" s="941"/>
      <c r="Y114" s="941"/>
      <c r="Z114" s="941"/>
    </row>
    <row r="115" spans="1:26">
      <c r="A115" s="941"/>
      <c r="B115" s="941"/>
      <c r="C115" s="941"/>
      <c r="D115" s="941"/>
      <c r="E115" s="941"/>
      <c r="F115" s="941"/>
      <c r="G115" s="941"/>
      <c r="H115" s="941"/>
      <c r="I115" s="941"/>
      <c r="J115" s="941"/>
      <c r="K115" s="941"/>
      <c r="L115" s="941"/>
      <c r="M115" s="941"/>
      <c r="N115" s="941"/>
      <c r="O115" s="941"/>
      <c r="P115" s="941"/>
      <c r="Q115" s="941"/>
      <c r="R115" s="941"/>
      <c r="S115" s="941"/>
      <c r="T115" s="941"/>
      <c r="U115" s="941"/>
      <c r="V115" s="941"/>
      <c r="W115" s="941"/>
      <c r="X115" s="941"/>
      <c r="Y115" s="941"/>
      <c r="Z115" s="941"/>
    </row>
    <row r="116" spans="1:26">
      <c r="A116" s="941"/>
      <c r="B116" s="941"/>
      <c r="C116" s="941"/>
      <c r="D116" s="941"/>
      <c r="E116" s="941"/>
      <c r="F116" s="941"/>
      <c r="G116" s="941"/>
      <c r="H116" s="941"/>
      <c r="I116" s="941"/>
      <c r="J116" s="941"/>
      <c r="K116" s="941"/>
      <c r="L116" s="941"/>
      <c r="M116" s="941"/>
      <c r="N116" s="941"/>
      <c r="O116" s="941"/>
      <c r="P116" s="941"/>
      <c r="Q116" s="941"/>
      <c r="R116" s="941"/>
      <c r="S116" s="941"/>
      <c r="T116" s="941"/>
      <c r="U116" s="941"/>
      <c r="V116" s="941"/>
      <c r="W116" s="941"/>
      <c r="X116" s="941"/>
      <c r="Y116" s="941"/>
      <c r="Z116" s="941"/>
    </row>
    <row r="117" spans="1:26">
      <c r="A117" s="941"/>
      <c r="B117" s="941"/>
      <c r="C117" s="941"/>
      <c r="D117" s="941"/>
      <c r="E117" s="941"/>
      <c r="F117" s="941"/>
      <c r="G117" s="941"/>
      <c r="H117" s="941"/>
      <c r="I117" s="941"/>
      <c r="J117" s="941"/>
      <c r="K117" s="941"/>
      <c r="L117" s="941"/>
      <c r="M117" s="941"/>
      <c r="N117" s="941"/>
      <c r="O117" s="941"/>
      <c r="P117" s="941"/>
      <c r="Q117" s="941"/>
      <c r="R117" s="941"/>
      <c r="S117" s="941"/>
      <c r="T117" s="941"/>
      <c r="U117" s="941"/>
      <c r="V117" s="941"/>
      <c r="W117" s="941"/>
      <c r="X117" s="941"/>
      <c r="Y117" s="941"/>
      <c r="Z117" s="941"/>
    </row>
    <row r="118" spans="1:26">
      <c r="A118" s="941"/>
      <c r="B118" s="941"/>
      <c r="C118" s="941"/>
      <c r="D118" s="941"/>
      <c r="E118" s="941"/>
      <c r="F118" s="941"/>
      <c r="G118" s="941"/>
      <c r="H118" s="941"/>
      <c r="I118" s="941"/>
      <c r="J118" s="941"/>
      <c r="K118" s="941"/>
      <c r="L118" s="941"/>
      <c r="M118" s="941"/>
      <c r="N118" s="941"/>
      <c r="O118" s="941"/>
      <c r="P118" s="941"/>
      <c r="Q118" s="941"/>
      <c r="R118" s="941"/>
      <c r="S118" s="941"/>
      <c r="T118" s="941"/>
      <c r="U118" s="941"/>
      <c r="V118" s="941"/>
      <c r="W118" s="941"/>
      <c r="X118" s="941"/>
      <c r="Y118" s="941"/>
      <c r="Z118" s="941"/>
    </row>
    <row r="119" spans="1:26">
      <c r="A119" s="941"/>
      <c r="B119" s="941"/>
      <c r="C119" s="941"/>
      <c r="D119" s="941"/>
      <c r="E119" s="941"/>
      <c r="F119" s="941"/>
      <c r="G119" s="941"/>
      <c r="H119" s="941"/>
      <c r="I119" s="941"/>
      <c r="J119" s="941"/>
      <c r="K119" s="941"/>
      <c r="L119" s="941"/>
      <c r="M119" s="941"/>
      <c r="N119" s="941"/>
      <c r="O119" s="941"/>
      <c r="P119" s="941"/>
      <c r="Q119" s="941"/>
      <c r="R119" s="941"/>
      <c r="S119" s="941"/>
      <c r="T119" s="941"/>
      <c r="U119" s="941"/>
      <c r="V119" s="941"/>
      <c r="W119" s="941"/>
      <c r="X119" s="941"/>
      <c r="Y119" s="941"/>
      <c r="Z119" s="941"/>
    </row>
    <row r="120" spans="1:26">
      <c r="A120" s="941"/>
      <c r="B120" s="941"/>
      <c r="C120" s="941"/>
      <c r="D120" s="941"/>
      <c r="E120" s="941"/>
      <c r="F120" s="941"/>
      <c r="G120" s="941"/>
      <c r="H120" s="941"/>
      <c r="I120" s="941"/>
      <c r="J120" s="941"/>
      <c r="K120" s="941"/>
      <c r="L120" s="941"/>
      <c r="M120" s="941"/>
      <c r="N120" s="941"/>
      <c r="O120" s="941"/>
      <c r="P120" s="941"/>
      <c r="Q120" s="941"/>
      <c r="R120" s="941"/>
      <c r="S120" s="941"/>
      <c r="T120" s="941"/>
      <c r="U120" s="941"/>
      <c r="V120" s="941"/>
      <c r="W120" s="941"/>
      <c r="X120" s="941"/>
      <c r="Y120" s="941"/>
      <c r="Z120" s="941"/>
    </row>
    <row r="121" spans="1:26">
      <c r="A121" s="941"/>
      <c r="B121" s="941"/>
      <c r="C121" s="941"/>
      <c r="D121" s="941"/>
      <c r="E121" s="941"/>
      <c r="F121" s="941"/>
      <c r="G121" s="941"/>
      <c r="H121" s="941"/>
      <c r="I121" s="941"/>
      <c r="J121" s="941"/>
      <c r="K121" s="941"/>
      <c r="L121" s="941"/>
      <c r="M121" s="941"/>
      <c r="N121" s="941"/>
      <c r="O121" s="941"/>
      <c r="P121" s="941"/>
      <c r="Q121" s="941"/>
      <c r="R121" s="941"/>
      <c r="S121" s="941"/>
      <c r="T121" s="941"/>
      <c r="U121" s="941"/>
      <c r="V121" s="941"/>
      <c r="W121" s="941"/>
      <c r="X121" s="941"/>
      <c r="Y121" s="941"/>
      <c r="Z121" s="941"/>
    </row>
    <row r="122" spans="1:26">
      <c r="A122" s="941"/>
      <c r="B122" s="941"/>
      <c r="C122" s="941"/>
      <c r="D122" s="941"/>
      <c r="E122" s="941"/>
      <c r="F122" s="941"/>
      <c r="G122" s="941"/>
      <c r="H122" s="941"/>
      <c r="I122" s="941"/>
      <c r="J122" s="941"/>
      <c r="K122" s="941"/>
      <c r="L122" s="941"/>
      <c r="M122" s="941"/>
      <c r="N122" s="941"/>
      <c r="O122" s="941"/>
      <c r="P122" s="941"/>
      <c r="Q122" s="941"/>
      <c r="R122" s="941"/>
      <c r="S122" s="941"/>
      <c r="T122" s="941"/>
      <c r="U122" s="941"/>
      <c r="V122" s="941"/>
      <c r="W122" s="941"/>
      <c r="X122" s="941"/>
      <c r="Y122" s="941"/>
      <c r="Z122" s="941"/>
    </row>
    <row r="123" spans="1:26">
      <c r="A123" s="941"/>
      <c r="B123" s="941"/>
      <c r="C123" s="941"/>
      <c r="D123" s="941"/>
      <c r="E123" s="941"/>
      <c r="F123" s="941"/>
      <c r="G123" s="941"/>
      <c r="H123" s="941"/>
      <c r="I123" s="941"/>
      <c r="J123" s="941"/>
      <c r="K123" s="941"/>
      <c r="L123" s="941"/>
      <c r="M123" s="941"/>
      <c r="N123" s="941"/>
      <c r="O123" s="941"/>
      <c r="P123" s="941"/>
      <c r="Q123" s="941"/>
      <c r="R123" s="941"/>
      <c r="S123" s="941"/>
      <c r="T123" s="941"/>
      <c r="U123" s="941"/>
      <c r="V123" s="941"/>
      <c r="W123" s="941"/>
      <c r="X123" s="941"/>
      <c r="Y123" s="941"/>
      <c r="Z123" s="941"/>
    </row>
    <row r="124" spans="1:26">
      <c r="A124" s="941"/>
      <c r="B124" s="941"/>
      <c r="C124" s="941"/>
      <c r="D124" s="941"/>
      <c r="E124" s="941"/>
      <c r="F124" s="941"/>
      <c r="G124" s="941"/>
      <c r="H124" s="941"/>
      <c r="I124" s="941"/>
      <c r="J124" s="941"/>
      <c r="K124" s="941"/>
      <c r="L124" s="941"/>
      <c r="M124" s="941"/>
      <c r="N124" s="941"/>
      <c r="O124" s="941"/>
      <c r="P124" s="941"/>
      <c r="Q124" s="941"/>
      <c r="R124" s="941"/>
      <c r="S124" s="941"/>
      <c r="T124" s="941"/>
      <c r="U124" s="941"/>
      <c r="V124" s="941"/>
      <c r="W124" s="941"/>
      <c r="X124" s="941"/>
      <c r="Y124" s="941"/>
      <c r="Z124" s="941"/>
    </row>
    <row r="125" spans="1:26">
      <c r="A125" s="941"/>
      <c r="B125" s="941"/>
      <c r="C125" s="941"/>
      <c r="D125" s="941"/>
      <c r="E125" s="941"/>
      <c r="F125" s="941"/>
      <c r="G125" s="941"/>
      <c r="H125" s="941"/>
      <c r="I125" s="941"/>
      <c r="J125" s="941"/>
      <c r="K125" s="941"/>
      <c r="L125" s="941"/>
      <c r="M125" s="941"/>
      <c r="N125" s="941"/>
      <c r="O125" s="941"/>
      <c r="P125" s="941"/>
      <c r="Q125" s="941"/>
      <c r="R125" s="941"/>
      <c r="S125" s="941"/>
      <c r="T125" s="941"/>
      <c r="U125" s="941"/>
      <c r="V125" s="941"/>
      <c r="W125" s="941"/>
      <c r="X125" s="941"/>
      <c r="Y125" s="941"/>
      <c r="Z125" s="941"/>
    </row>
    <row r="126" spans="1:26">
      <c r="A126" s="941"/>
      <c r="B126" s="941"/>
      <c r="C126" s="941"/>
      <c r="D126" s="941"/>
      <c r="E126" s="941"/>
      <c r="F126" s="941"/>
      <c r="G126" s="941"/>
      <c r="H126" s="941"/>
      <c r="I126" s="941"/>
      <c r="J126" s="941"/>
      <c r="K126" s="941"/>
      <c r="L126" s="941"/>
      <c r="M126" s="941"/>
      <c r="N126" s="941"/>
      <c r="O126" s="941"/>
      <c r="P126" s="941"/>
      <c r="Q126" s="941"/>
      <c r="R126" s="941"/>
      <c r="S126" s="941"/>
      <c r="T126" s="941"/>
      <c r="U126" s="941"/>
      <c r="V126" s="941"/>
      <c r="W126" s="941"/>
      <c r="X126" s="941"/>
      <c r="Y126" s="941"/>
      <c r="Z126" s="941"/>
    </row>
    <row r="127" spans="1:26">
      <c r="A127" s="941"/>
      <c r="B127" s="941"/>
      <c r="C127" s="941"/>
      <c r="D127" s="941"/>
      <c r="E127" s="941"/>
      <c r="F127" s="941"/>
      <c r="G127" s="941"/>
      <c r="H127" s="941"/>
      <c r="I127" s="941"/>
      <c r="J127" s="941"/>
      <c r="K127" s="941"/>
      <c r="L127" s="941"/>
      <c r="M127" s="941"/>
      <c r="N127" s="941"/>
      <c r="O127" s="941"/>
      <c r="P127" s="941"/>
      <c r="Q127" s="941"/>
      <c r="R127" s="941"/>
      <c r="S127" s="941"/>
      <c r="T127" s="941"/>
      <c r="U127" s="941"/>
      <c r="V127" s="941"/>
      <c r="W127" s="941"/>
      <c r="X127" s="941"/>
      <c r="Y127" s="941"/>
      <c r="Z127" s="941"/>
    </row>
    <row r="128" spans="1:26">
      <c r="A128" s="941"/>
      <c r="B128" s="941"/>
      <c r="C128" s="941"/>
      <c r="D128" s="941"/>
      <c r="E128" s="941"/>
      <c r="F128" s="941"/>
      <c r="G128" s="941"/>
      <c r="H128" s="941"/>
      <c r="I128" s="941"/>
      <c r="J128" s="941"/>
      <c r="K128" s="941"/>
      <c r="L128" s="941"/>
      <c r="M128" s="941"/>
      <c r="N128" s="941"/>
      <c r="O128" s="941"/>
      <c r="P128" s="941"/>
      <c r="Q128" s="941"/>
      <c r="R128" s="941"/>
      <c r="S128" s="941"/>
      <c r="T128" s="941"/>
      <c r="U128" s="941"/>
      <c r="V128" s="941"/>
      <c r="W128" s="941"/>
      <c r="X128" s="941"/>
      <c r="Y128" s="941"/>
      <c r="Z128" s="941"/>
    </row>
    <row r="129" spans="1:26">
      <c r="A129" s="941"/>
      <c r="B129" s="941"/>
      <c r="C129" s="941"/>
      <c r="D129" s="941"/>
      <c r="E129" s="941"/>
      <c r="F129" s="941"/>
      <c r="G129" s="941"/>
      <c r="H129" s="941"/>
      <c r="I129" s="941"/>
      <c r="J129" s="941"/>
      <c r="K129" s="941"/>
      <c r="L129" s="941"/>
      <c r="M129" s="941"/>
      <c r="N129" s="941"/>
      <c r="O129" s="941"/>
      <c r="P129" s="941"/>
      <c r="Q129" s="941"/>
      <c r="R129" s="941"/>
      <c r="S129" s="941"/>
      <c r="T129" s="941"/>
      <c r="U129" s="941"/>
      <c r="V129" s="941"/>
      <c r="W129" s="941"/>
      <c r="X129" s="941"/>
      <c r="Y129" s="941"/>
      <c r="Z129" s="941"/>
    </row>
    <row r="130" spans="1:26">
      <c r="A130" s="941"/>
      <c r="B130" s="941"/>
      <c r="C130" s="941"/>
      <c r="D130" s="941"/>
      <c r="E130" s="941"/>
      <c r="F130" s="941"/>
      <c r="G130" s="941"/>
      <c r="H130" s="941"/>
      <c r="I130" s="941"/>
      <c r="J130" s="941"/>
      <c r="K130" s="941"/>
      <c r="L130" s="941"/>
      <c r="M130" s="941"/>
      <c r="N130" s="941"/>
      <c r="O130" s="941"/>
      <c r="P130" s="941"/>
      <c r="Q130" s="941"/>
      <c r="R130" s="941"/>
      <c r="S130" s="941"/>
      <c r="T130" s="941"/>
      <c r="U130" s="941"/>
      <c r="V130" s="941"/>
      <c r="W130" s="941"/>
      <c r="X130" s="941"/>
      <c r="Y130" s="941"/>
      <c r="Z130" s="941"/>
    </row>
    <row r="131" spans="1:26">
      <c r="A131" s="941"/>
      <c r="B131" s="941"/>
      <c r="C131" s="941"/>
      <c r="D131" s="941"/>
      <c r="E131" s="941"/>
      <c r="F131" s="941"/>
      <c r="G131" s="941"/>
      <c r="H131" s="941"/>
      <c r="I131" s="941"/>
      <c r="J131" s="941"/>
      <c r="K131" s="941"/>
      <c r="L131" s="941"/>
      <c r="M131" s="941"/>
      <c r="N131" s="941"/>
      <c r="O131" s="941"/>
      <c r="P131" s="941"/>
      <c r="Q131" s="941"/>
      <c r="R131" s="941"/>
      <c r="S131" s="941"/>
      <c r="T131" s="941"/>
      <c r="U131" s="941"/>
      <c r="V131" s="941"/>
      <c r="W131" s="941"/>
      <c r="X131" s="941"/>
      <c r="Y131" s="941"/>
      <c r="Z131" s="941"/>
    </row>
    <row r="132" spans="1:26">
      <c r="A132" s="941"/>
      <c r="B132" s="941"/>
      <c r="C132" s="941"/>
      <c r="D132" s="941"/>
      <c r="E132" s="941"/>
      <c r="F132" s="941"/>
      <c r="G132" s="941"/>
      <c r="H132" s="941"/>
      <c r="I132" s="941"/>
      <c r="J132" s="941"/>
      <c r="K132" s="941"/>
      <c r="L132" s="941"/>
      <c r="M132" s="941"/>
      <c r="N132" s="941"/>
      <c r="O132" s="941"/>
      <c r="P132" s="941"/>
      <c r="Q132" s="941"/>
      <c r="R132" s="941"/>
      <c r="S132" s="941"/>
      <c r="T132" s="941"/>
      <c r="U132" s="941"/>
      <c r="V132" s="941"/>
      <c r="W132" s="941"/>
      <c r="X132" s="941"/>
      <c r="Y132" s="941"/>
      <c r="Z132" s="941"/>
    </row>
    <row r="133" spans="1:26">
      <c r="A133" s="941"/>
      <c r="B133" s="941"/>
      <c r="C133" s="941"/>
      <c r="D133" s="941"/>
      <c r="E133" s="941"/>
      <c r="F133" s="941"/>
      <c r="G133" s="941"/>
      <c r="H133" s="941"/>
      <c r="I133" s="941"/>
      <c r="J133" s="941"/>
      <c r="K133" s="941"/>
      <c r="L133" s="941"/>
      <c r="M133" s="941"/>
      <c r="N133" s="941"/>
      <c r="O133" s="941"/>
      <c r="P133" s="941"/>
      <c r="Q133" s="941"/>
      <c r="R133" s="941"/>
      <c r="S133" s="941"/>
      <c r="T133" s="941"/>
      <c r="U133" s="941"/>
      <c r="V133" s="941"/>
      <c r="W133" s="941"/>
      <c r="X133" s="941"/>
      <c r="Y133" s="941"/>
      <c r="Z133" s="941"/>
    </row>
    <row r="134" spans="1:26">
      <c r="A134" s="941"/>
      <c r="B134" s="941"/>
      <c r="C134" s="941"/>
      <c r="D134" s="941"/>
      <c r="E134" s="941"/>
      <c r="F134" s="941"/>
      <c r="G134" s="941"/>
      <c r="H134" s="941"/>
      <c r="I134" s="941"/>
      <c r="J134" s="941"/>
      <c r="K134" s="941"/>
      <c r="L134" s="941"/>
      <c r="M134" s="941"/>
      <c r="N134" s="941"/>
      <c r="O134" s="941"/>
      <c r="P134" s="941"/>
      <c r="Q134" s="941"/>
      <c r="R134" s="941"/>
      <c r="S134" s="941"/>
      <c r="T134" s="941"/>
      <c r="U134" s="941"/>
      <c r="V134" s="941"/>
      <c r="W134" s="941"/>
      <c r="X134" s="941"/>
      <c r="Y134" s="941"/>
      <c r="Z134" s="941"/>
    </row>
    <row r="135" spans="1:26">
      <c r="A135" s="941"/>
      <c r="B135" s="941"/>
      <c r="C135" s="941"/>
      <c r="D135" s="941"/>
      <c r="E135" s="941"/>
      <c r="F135" s="941"/>
      <c r="G135" s="941"/>
      <c r="H135" s="941"/>
      <c r="I135" s="941"/>
      <c r="J135" s="941"/>
      <c r="K135" s="941"/>
      <c r="L135" s="941"/>
      <c r="M135" s="941"/>
      <c r="N135" s="941"/>
      <c r="O135" s="941"/>
      <c r="P135" s="941"/>
      <c r="Q135" s="941"/>
      <c r="R135" s="941"/>
      <c r="S135" s="941"/>
      <c r="T135" s="941"/>
      <c r="U135" s="941"/>
      <c r="V135" s="941"/>
      <c r="W135" s="941"/>
      <c r="X135" s="941"/>
      <c r="Y135" s="941"/>
      <c r="Z135" s="941"/>
    </row>
    <row r="136" spans="1:26">
      <c r="A136" s="941"/>
      <c r="B136" s="941"/>
      <c r="C136" s="941"/>
      <c r="D136" s="941"/>
      <c r="E136" s="941"/>
      <c r="F136" s="941"/>
      <c r="G136" s="941"/>
      <c r="H136" s="941"/>
      <c r="I136" s="941"/>
      <c r="J136" s="941"/>
      <c r="K136" s="941"/>
      <c r="L136" s="941"/>
      <c r="M136" s="941"/>
      <c r="N136" s="941"/>
      <c r="O136" s="941"/>
      <c r="P136" s="941"/>
      <c r="Q136" s="941"/>
      <c r="R136" s="941"/>
      <c r="S136" s="941"/>
      <c r="T136" s="941"/>
      <c r="U136" s="941"/>
      <c r="V136" s="941"/>
      <c r="W136" s="941"/>
      <c r="X136" s="941"/>
      <c r="Y136" s="941"/>
      <c r="Z136" s="941"/>
    </row>
    <row r="137" spans="1:26">
      <c r="A137" s="941"/>
      <c r="B137" s="941"/>
      <c r="C137" s="941"/>
      <c r="D137" s="941"/>
      <c r="E137" s="941"/>
      <c r="F137" s="941"/>
      <c r="G137" s="941"/>
      <c r="H137" s="941"/>
      <c r="I137" s="941"/>
      <c r="J137" s="941"/>
      <c r="K137" s="941"/>
      <c r="L137" s="941"/>
      <c r="M137" s="941"/>
      <c r="N137" s="941"/>
      <c r="O137" s="941"/>
      <c r="P137" s="941"/>
      <c r="Q137" s="941"/>
      <c r="R137" s="941"/>
      <c r="S137" s="941"/>
      <c r="T137" s="941"/>
      <c r="U137" s="941"/>
      <c r="V137" s="941"/>
      <c r="W137" s="941"/>
      <c r="X137" s="941"/>
      <c r="Y137" s="941"/>
      <c r="Z137" s="941"/>
    </row>
    <row r="138" spans="1:26">
      <c r="A138" s="941"/>
      <c r="B138" s="941"/>
      <c r="C138" s="941"/>
      <c r="D138" s="941"/>
      <c r="E138" s="941"/>
      <c r="F138" s="941"/>
      <c r="G138" s="941"/>
      <c r="H138" s="941"/>
      <c r="I138" s="941"/>
      <c r="J138" s="941"/>
      <c r="K138" s="941"/>
      <c r="L138" s="941"/>
      <c r="M138" s="941"/>
      <c r="N138" s="941"/>
      <c r="O138" s="941"/>
      <c r="P138" s="941"/>
      <c r="Q138" s="941"/>
      <c r="R138" s="941"/>
      <c r="S138" s="941"/>
      <c r="T138" s="941"/>
      <c r="U138" s="941"/>
      <c r="V138" s="941"/>
      <c r="W138" s="941"/>
      <c r="X138" s="941"/>
      <c r="Y138" s="941"/>
      <c r="Z138" s="941"/>
    </row>
    <row r="139" spans="1:26">
      <c r="A139" s="941"/>
      <c r="B139" s="941"/>
      <c r="C139" s="941"/>
      <c r="D139" s="941"/>
      <c r="E139" s="941"/>
      <c r="F139" s="941"/>
      <c r="G139" s="941"/>
      <c r="H139" s="941"/>
      <c r="I139" s="941"/>
      <c r="J139" s="941"/>
      <c r="K139" s="941"/>
      <c r="L139" s="941"/>
      <c r="M139" s="941"/>
      <c r="N139" s="941"/>
      <c r="O139" s="941"/>
      <c r="P139" s="941"/>
      <c r="Q139" s="941"/>
      <c r="R139" s="941"/>
      <c r="S139" s="941"/>
      <c r="T139" s="941"/>
      <c r="U139" s="941"/>
      <c r="V139" s="941"/>
      <c r="W139" s="941"/>
      <c r="X139" s="941"/>
      <c r="Y139" s="941"/>
      <c r="Z139" s="941"/>
    </row>
    <row r="140" spans="1:26">
      <c r="A140" s="941"/>
      <c r="B140" s="941"/>
      <c r="C140" s="941"/>
      <c r="D140" s="941"/>
      <c r="E140" s="941"/>
      <c r="F140" s="941"/>
      <c r="G140" s="941"/>
      <c r="H140" s="941"/>
      <c r="I140" s="941"/>
      <c r="J140" s="941"/>
      <c r="K140" s="941"/>
      <c r="L140" s="941"/>
      <c r="M140" s="941"/>
      <c r="N140" s="941"/>
      <c r="O140" s="941"/>
      <c r="P140" s="941"/>
      <c r="Q140" s="941"/>
      <c r="R140" s="941"/>
      <c r="S140" s="941"/>
      <c r="T140" s="941"/>
      <c r="U140" s="941"/>
      <c r="V140" s="941"/>
      <c r="W140" s="941"/>
      <c r="X140" s="941"/>
      <c r="Y140" s="941"/>
      <c r="Z140" s="941"/>
    </row>
    <row r="141" spans="1:26">
      <c r="A141" s="941"/>
      <c r="B141" s="941"/>
      <c r="C141" s="941"/>
      <c r="D141" s="941"/>
      <c r="E141" s="941"/>
      <c r="F141" s="941"/>
      <c r="G141" s="941"/>
      <c r="H141" s="941"/>
      <c r="I141" s="941"/>
      <c r="J141" s="941"/>
      <c r="K141" s="941"/>
      <c r="L141" s="941"/>
      <c r="M141" s="941"/>
      <c r="N141" s="941"/>
      <c r="O141" s="941"/>
      <c r="P141" s="941"/>
      <c r="Q141" s="941"/>
      <c r="R141" s="941"/>
      <c r="S141" s="941"/>
      <c r="T141" s="941"/>
      <c r="U141" s="941"/>
      <c r="V141" s="941"/>
      <c r="W141" s="941"/>
      <c r="X141" s="941"/>
      <c r="Y141" s="941"/>
      <c r="Z141" s="941"/>
    </row>
    <row r="142" spans="1:26">
      <c r="A142" s="941"/>
      <c r="B142" s="941"/>
      <c r="C142" s="941"/>
      <c r="D142" s="941"/>
      <c r="E142" s="941"/>
      <c r="F142" s="941"/>
      <c r="G142" s="941"/>
      <c r="H142" s="941"/>
      <c r="I142" s="941"/>
      <c r="J142" s="941"/>
      <c r="K142" s="941"/>
      <c r="L142" s="941"/>
      <c r="M142" s="941"/>
      <c r="N142" s="941"/>
      <c r="O142" s="941"/>
      <c r="P142" s="941"/>
      <c r="Q142" s="941"/>
      <c r="R142" s="941"/>
      <c r="S142" s="941"/>
      <c r="T142" s="941"/>
      <c r="U142" s="941"/>
      <c r="V142" s="941"/>
      <c r="W142" s="941"/>
      <c r="X142" s="941"/>
      <c r="Y142" s="941"/>
      <c r="Z142" s="941"/>
    </row>
    <row r="143" spans="1:26">
      <c r="A143" s="941"/>
      <c r="B143" s="941"/>
      <c r="C143" s="941"/>
      <c r="D143" s="941"/>
      <c r="E143" s="941"/>
      <c r="F143" s="941"/>
      <c r="G143" s="941"/>
      <c r="H143" s="941"/>
      <c r="I143" s="941"/>
      <c r="J143" s="941"/>
      <c r="K143" s="941"/>
      <c r="L143" s="941"/>
      <c r="M143" s="941"/>
      <c r="N143" s="941"/>
      <c r="O143" s="941"/>
      <c r="P143" s="941"/>
      <c r="Q143" s="941"/>
      <c r="R143" s="941"/>
      <c r="S143" s="941"/>
      <c r="T143" s="941"/>
      <c r="U143" s="941"/>
      <c r="V143" s="941"/>
      <c r="W143" s="941"/>
      <c r="X143" s="941"/>
      <c r="Y143" s="941"/>
      <c r="Z143" s="941"/>
    </row>
    <row r="144" spans="1:26">
      <c r="A144" s="941"/>
      <c r="B144" s="941"/>
      <c r="C144" s="941"/>
      <c r="D144" s="941"/>
      <c r="E144" s="941"/>
      <c r="F144" s="941"/>
      <c r="G144" s="941"/>
      <c r="H144" s="941"/>
      <c r="I144" s="941"/>
      <c r="J144" s="941"/>
      <c r="K144" s="941"/>
      <c r="L144" s="941"/>
      <c r="M144" s="941"/>
      <c r="N144" s="941"/>
      <c r="O144" s="941"/>
      <c r="P144" s="941"/>
      <c r="Q144" s="941"/>
      <c r="R144" s="941"/>
      <c r="S144" s="941"/>
      <c r="T144" s="941"/>
      <c r="U144" s="941"/>
      <c r="V144" s="941"/>
      <c r="W144" s="941"/>
      <c r="X144" s="941"/>
      <c r="Y144" s="941"/>
      <c r="Z144" s="941"/>
    </row>
    <row r="145" spans="1:26">
      <c r="A145" s="941"/>
      <c r="B145" s="941"/>
      <c r="C145" s="941"/>
      <c r="D145" s="941"/>
      <c r="E145" s="941"/>
      <c r="F145" s="941"/>
      <c r="G145" s="941"/>
      <c r="H145" s="941"/>
      <c r="I145" s="941"/>
      <c r="J145" s="941"/>
      <c r="K145" s="941"/>
      <c r="L145" s="941"/>
      <c r="M145" s="941"/>
      <c r="N145" s="941"/>
      <c r="O145" s="941"/>
      <c r="P145" s="941"/>
      <c r="Q145" s="941"/>
      <c r="R145" s="941"/>
      <c r="S145" s="941"/>
      <c r="T145" s="941"/>
      <c r="U145" s="941"/>
      <c r="V145" s="941"/>
      <c r="W145" s="941"/>
      <c r="X145" s="941"/>
      <c r="Y145" s="941"/>
      <c r="Z145" s="941"/>
    </row>
    <row r="146" spans="1:26">
      <c r="A146" s="941"/>
      <c r="B146" s="941"/>
      <c r="C146" s="941"/>
      <c r="D146" s="941"/>
      <c r="E146" s="941"/>
      <c r="F146" s="941"/>
      <c r="G146" s="941"/>
      <c r="H146" s="941"/>
      <c r="I146" s="941"/>
      <c r="J146" s="941"/>
      <c r="K146" s="941"/>
      <c r="L146" s="941"/>
      <c r="M146" s="941"/>
      <c r="N146" s="941"/>
      <c r="O146" s="941"/>
      <c r="P146" s="941"/>
      <c r="Q146" s="941"/>
      <c r="R146" s="941"/>
      <c r="S146" s="941"/>
      <c r="T146" s="941"/>
      <c r="U146" s="941"/>
      <c r="V146" s="941"/>
      <c r="W146" s="941"/>
      <c r="X146" s="941"/>
      <c r="Y146" s="941"/>
      <c r="Z146" s="941"/>
    </row>
    <row r="147" spans="1:26">
      <c r="A147" s="941"/>
      <c r="B147" s="941"/>
      <c r="C147" s="941"/>
      <c r="D147" s="941"/>
      <c r="E147" s="941"/>
      <c r="F147" s="941"/>
      <c r="G147" s="941"/>
      <c r="H147" s="941"/>
      <c r="I147" s="941"/>
      <c r="J147" s="941"/>
      <c r="K147" s="941"/>
      <c r="L147" s="941"/>
      <c r="M147" s="941"/>
      <c r="N147" s="941"/>
      <c r="O147" s="941"/>
      <c r="P147" s="941"/>
      <c r="Q147" s="941"/>
      <c r="R147" s="941"/>
      <c r="S147" s="941"/>
      <c r="T147" s="941"/>
      <c r="U147" s="941"/>
      <c r="V147" s="941"/>
      <c r="W147" s="941"/>
      <c r="X147" s="941"/>
      <c r="Y147" s="941"/>
      <c r="Z147" s="941"/>
    </row>
    <row r="148" spans="1:26">
      <c r="A148" s="941"/>
      <c r="B148" s="941"/>
      <c r="C148" s="941"/>
      <c r="D148" s="941"/>
      <c r="E148" s="941"/>
      <c r="F148" s="941"/>
      <c r="G148" s="941"/>
      <c r="H148" s="941"/>
      <c r="I148" s="941"/>
      <c r="J148" s="941"/>
      <c r="K148" s="941"/>
      <c r="L148" s="941"/>
      <c r="M148" s="941"/>
      <c r="N148" s="941"/>
      <c r="O148" s="941"/>
      <c r="P148" s="941"/>
      <c r="Q148" s="941"/>
      <c r="R148" s="941"/>
      <c r="S148" s="941"/>
      <c r="T148" s="941"/>
      <c r="U148" s="941"/>
      <c r="V148" s="941"/>
      <c r="W148" s="941"/>
      <c r="X148" s="941"/>
      <c r="Y148" s="941"/>
      <c r="Z148" s="941"/>
    </row>
    <row r="149" spans="1:26">
      <c r="A149" s="941"/>
      <c r="B149" s="941"/>
      <c r="C149" s="941"/>
      <c r="D149" s="941"/>
      <c r="E149" s="941"/>
      <c r="F149" s="941"/>
      <c r="G149" s="941"/>
      <c r="H149" s="941"/>
      <c r="I149" s="941"/>
      <c r="J149" s="941"/>
      <c r="K149" s="941"/>
      <c r="L149" s="941"/>
      <c r="M149" s="941"/>
      <c r="N149" s="941"/>
      <c r="O149" s="941"/>
      <c r="P149" s="941"/>
      <c r="Q149" s="941"/>
      <c r="R149" s="941"/>
      <c r="S149" s="941"/>
      <c r="T149" s="941"/>
      <c r="U149" s="941"/>
      <c r="V149" s="941"/>
      <c r="W149" s="941"/>
      <c r="X149" s="941"/>
      <c r="Y149" s="941"/>
      <c r="Z149" s="941"/>
    </row>
    <row r="150" spans="1:26">
      <c r="A150" s="941"/>
      <c r="B150" s="941"/>
      <c r="C150" s="941"/>
      <c r="D150" s="941"/>
      <c r="E150" s="941"/>
      <c r="F150" s="941"/>
      <c r="G150" s="941"/>
      <c r="H150" s="941"/>
      <c r="I150" s="941"/>
      <c r="J150" s="941"/>
      <c r="K150" s="941"/>
      <c r="L150" s="941"/>
      <c r="M150" s="941"/>
      <c r="N150" s="941"/>
      <c r="O150" s="941"/>
      <c r="P150" s="941"/>
      <c r="Q150" s="941"/>
      <c r="R150" s="941"/>
      <c r="S150" s="941"/>
      <c r="T150" s="941"/>
      <c r="U150" s="941"/>
      <c r="V150" s="941"/>
      <c r="W150" s="941"/>
      <c r="X150" s="941"/>
      <c r="Y150" s="941"/>
      <c r="Z150" s="941"/>
    </row>
    <row r="151" spans="1:26">
      <c r="A151" s="941"/>
      <c r="B151" s="941"/>
      <c r="C151" s="941"/>
      <c r="D151" s="941"/>
      <c r="E151" s="941"/>
      <c r="F151" s="941"/>
      <c r="G151" s="941"/>
      <c r="H151" s="941"/>
      <c r="I151" s="941"/>
      <c r="J151" s="941"/>
      <c r="K151" s="941"/>
      <c r="L151" s="941"/>
      <c r="M151" s="941"/>
      <c r="N151" s="941"/>
      <c r="O151" s="941"/>
      <c r="P151" s="941"/>
      <c r="Q151" s="941"/>
      <c r="R151" s="941"/>
      <c r="S151" s="941"/>
      <c r="T151" s="941"/>
      <c r="U151" s="941"/>
      <c r="V151" s="941"/>
      <c r="W151" s="941"/>
      <c r="X151" s="941"/>
      <c r="Y151" s="941"/>
      <c r="Z151" s="941"/>
    </row>
    <row r="152" spans="1:26">
      <c r="A152" s="941"/>
      <c r="B152" s="941"/>
      <c r="C152" s="941"/>
      <c r="D152" s="941"/>
      <c r="E152" s="941"/>
      <c r="F152" s="941"/>
      <c r="G152" s="941"/>
      <c r="H152" s="941"/>
      <c r="I152" s="941"/>
      <c r="J152" s="941"/>
      <c r="K152" s="941"/>
      <c r="L152" s="941"/>
      <c r="M152" s="941"/>
      <c r="N152" s="941"/>
      <c r="O152" s="941"/>
      <c r="P152" s="941"/>
      <c r="Q152" s="941"/>
      <c r="R152" s="941"/>
      <c r="S152" s="941"/>
      <c r="T152" s="941"/>
      <c r="U152" s="941"/>
      <c r="V152" s="941"/>
      <c r="W152" s="941"/>
      <c r="X152" s="941"/>
      <c r="Y152" s="941"/>
      <c r="Z152" s="941"/>
    </row>
    <row r="153" spans="1:26">
      <c r="A153" s="941"/>
      <c r="B153" s="941"/>
      <c r="C153" s="941"/>
      <c r="D153" s="941"/>
      <c r="E153" s="941"/>
      <c r="F153" s="941"/>
      <c r="G153" s="941"/>
      <c r="H153" s="941"/>
      <c r="I153" s="941"/>
      <c r="J153" s="941"/>
      <c r="K153" s="941"/>
      <c r="L153" s="941"/>
      <c r="M153" s="941"/>
      <c r="N153" s="941"/>
      <c r="O153" s="941"/>
      <c r="P153" s="941"/>
      <c r="Q153" s="941"/>
      <c r="R153" s="941"/>
      <c r="S153" s="941"/>
      <c r="T153" s="941"/>
      <c r="U153" s="941"/>
      <c r="V153" s="941"/>
      <c r="W153" s="941"/>
      <c r="X153" s="941"/>
      <c r="Y153" s="941"/>
      <c r="Z153" s="941"/>
    </row>
    <row r="154" spans="1:26">
      <c r="A154" s="941"/>
      <c r="B154" s="941"/>
      <c r="C154" s="941"/>
      <c r="D154" s="941"/>
      <c r="E154" s="941"/>
      <c r="F154" s="941"/>
      <c r="G154" s="941"/>
      <c r="H154" s="941"/>
      <c r="I154" s="941"/>
      <c r="J154" s="941"/>
      <c r="K154" s="941"/>
      <c r="L154" s="941"/>
      <c r="M154" s="941"/>
      <c r="N154" s="941"/>
      <c r="O154" s="941"/>
      <c r="P154" s="941"/>
      <c r="Q154" s="941"/>
      <c r="R154" s="941"/>
      <c r="S154" s="941"/>
      <c r="T154" s="941"/>
      <c r="U154" s="941"/>
      <c r="V154" s="941"/>
      <c r="W154" s="941"/>
      <c r="X154" s="941"/>
      <c r="Y154" s="941"/>
      <c r="Z154" s="941"/>
    </row>
    <row r="155" spans="1:26">
      <c r="A155" s="941"/>
      <c r="B155" s="941"/>
      <c r="C155" s="941"/>
      <c r="D155" s="941"/>
      <c r="E155" s="941"/>
      <c r="F155" s="941"/>
      <c r="G155" s="941"/>
      <c r="H155" s="941"/>
      <c r="I155" s="941"/>
      <c r="J155" s="941"/>
      <c r="K155" s="941"/>
      <c r="L155" s="941"/>
      <c r="M155" s="941"/>
      <c r="N155" s="941"/>
      <c r="O155" s="941"/>
      <c r="P155" s="941"/>
      <c r="Q155" s="941"/>
      <c r="R155" s="941"/>
      <c r="S155" s="941"/>
      <c r="T155" s="941"/>
      <c r="U155" s="941"/>
      <c r="V155" s="941"/>
      <c r="W155" s="941"/>
      <c r="X155" s="941"/>
      <c r="Y155" s="941"/>
      <c r="Z155" s="941"/>
    </row>
    <row r="156" spans="1:26">
      <c r="A156" s="941"/>
      <c r="B156" s="941"/>
      <c r="C156" s="941"/>
      <c r="D156" s="941"/>
      <c r="E156" s="941"/>
      <c r="F156" s="941"/>
      <c r="G156" s="941"/>
      <c r="H156" s="941"/>
      <c r="I156" s="941"/>
      <c r="J156" s="941"/>
      <c r="K156" s="941"/>
      <c r="L156" s="941"/>
      <c r="M156" s="941"/>
      <c r="N156" s="941"/>
      <c r="O156" s="941"/>
      <c r="P156" s="941"/>
      <c r="Q156" s="941"/>
      <c r="R156" s="941"/>
      <c r="S156" s="941"/>
      <c r="T156" s="941"/>
      <c r="U156" s="941"/>
      <c r="V156" s="941"/>
      <c r="W156" s="941"/>
      <c r="X156" s="941"/>
      <c r="Y156" s="941"/>
      <c r="Z156" s="941"/>
    </row>
    <row r="157" spans="1:26">
      <c r="A157" s="941"/>
      <c r="B157" s="941"/>
      <c r="C157" s="941"/>
      <c r="D157" s="941"/>
      <c r="E157" s="941"/>
      <c r="F157" s="941"/>
      <c r="G157" s="941"/>
      <c r="H157" s="941"/>
      <c r="I157" s="941"/>
      <c r="J157" s="941"/>
      <c r="K157" s="941"/>
      <c r="L157" s="941"/>
      <c r="M157" s="941"/>
      <c r="N157" s="941"/>
      <c r="O157" s="941"/>
      <c r="P157" s="941"/>
      <c r="Q157" s="941"/>
      <c r="R157" s="941"/>
      <c r="S157" s="941"/>
      <c r="T157" s="941"/>
      <c r="U157" s="941"/>
      <c r="V157" s="941"/>
      <c r="W157" s="941"/>
      <c r="X157" s="941"/>
      <c r="Y157" s="941"/>
      <c r="Z157" s="941"/>
    </row>
    <row r="158" spans="1:26">
      <c r="A158" s="941"/>
      <c r="B158" s="941"/>
      <c r="C158" s="941"/>
      <c r="D158" s="941"/>
      <c r="E158" s="941"/>
      <c r="F158" s="941"/>
      <c r="G158" s="941"/>
      <c r="H158" s="941"/>
      <c r="I158" s="941"/>
      <c r="J158" s="941"/>
      <c r="K158" s="941"/>
      <c r="L158" s="941"/>
      <c r="M158" s="941"/>
      <c r="N158" s="941"/>
      <c r="O158" s="941"/>
      <c r="P158" s="941"/>
      <c r="Q158" s="941"/>
      <c r="R158" s="941"/>
      <c r="S158" s="941"/>
      <c r="T158" s="941"/>
      <c r="U158" s="941"/>
      <c r="V158" s="941"/>
      <c r="W158" s="941"/>
      <c r="X158" s="941"/>
      <c r="Y158" s="941"/>
      <c r="Z158" s="941"/>
    </row>
    <row r="159" spans="1:26">
      <c r="A159" s="941"/>
      <c r="B159" s="941"/>
      <c r="C159" s="941"/>
      <c r="D159" s="941"/>
      <c r="E159" s="941"/>
      <c r="F159" s="941"/>
      <c r="G159" s="941"/>
      <c r="H159" s="941"/>
      <c r="I159" s="941"/>
      <c r="J159" s="941"/>
      <c r="K159" s="941"/>
      <c r="L159" s="941"/>
      <c r="M159" s="941"/>
      <c r="N159" s="941"/>
      <c r="O159" s="941"/>
      <c r="P159" s="941"/>
      <c r="Q159" s="941"/>
      <c r="R159" s="941"/>
      <c r="S159" s="941"/>
      <c r="T159" s="941"/>
      <c r="U159" s="941"/>
      <c r="V159" s="941"/>
      <c r="W159" s="941"/>
      <c r="X159" s="941"/>
      <c r="Y159" s="941"/>
      <c r="Z159" s="941"/>
    </row>
    <row r="160" spans="1:26">
      <c r="A160" s="941"/>
      <c r="B160" s="941"/>
      <c r="C160" s="941"/>
      <c r="D160" s="941"/>
      <c r="E160" s="941"/>
      <c r="F160" s="941"/>
      <c r="G160" s="941"/>
      <c r="H160" s="941"/>
      <c r="I160" s="941"/>
      <c r="J160" s="941"/>
      <c r="K160" s="941"/>
      <c r="L160" s="941"/>
      <c r="M160" s="941"/>
      <c r="N160" s="941"/>
      <c r="O160" s="941"/>
      <c r="P160" s="941"/>
      <c r="Q160" s="941"/>
      <c r="R160" s="941"/>
      <c r="S160" s="941"/>
      <c r="T160" s="941"/>
      <c r="U160" s="941"/>
      <c r="V160" s="941"/>
      <c r="W160" s="941"/>
      <c r="X160" s="941"/>
      <c r="Y160" s="941"/>
      <c r="Z160" s="941"/>
    </row>
    <row r="161" spans="1:26">
      <c r="A161" s="941"/>
      <c r="B161" s="941"/>
      <c r="C161" s="941"/>
      <c r="D161" s="941"/>
      <c r="E161" s="941"/>
      <c r="F161" s="941"/>
      <c r="G161" s="941"/>
      <c r="H161" s="941"/>
      <c r="I161" s="941"/>
      <c r="J161" s="941"/>
      <c r="K161" s="941"/>
      <c r="L161" s="941"/>
      <c r="M161" s="941"/>
      <c r="N161" s="941"/>
      <c r="O161" s="941"/>
      <c r="P161" s="941"/>
      <c r="Q161" s="941"/>
      <c r="R161" s="941"/>
      <c r="S161" s="941"/>
      <c r="T161" s="941"/>
      <c r="U161" s="941"/>
      <c r="V161" s="941"/>
      <c r="W161" s="941"/>
      <c r="X161" s="941"/>
      <c r="Y161" s="941"/>
      <c r="Z161" s="941"/>
    </row>
    <row r="162" spans="1:26">
      <c r="A162" s="941"/>
      <c r="B162" s="941"/>
      <c r="C162" s="941"/>
      <c r="D162" s="941"/>
      <c r="E162" s="941"/>
      <c r="F162" s="941"/>
      <c r="G162" s="941"/>
      <c r="H162" s="941"/>
      <c r="I162" s="941"/>
      <c r="J162" s="941"/>
      <c r="K162" s="941"/>
      <c r="L162" s="941"/>
      <c r="M162" s="941"/>
      <c r="N162" s="941"/>
      <c r="O162" s="941"/>
      <c r="P162" s="941"/>
      <c r="Q162" s="941"/>
      <c r="R162" s="941"/>
      <c r="S162" s="941"/>
      <c r="T162" s="941"/>
      <c r="U162" s="941"/>
      <c r="V162" s="941"/>
      <c r="W162" s="941"/>
      <c r="X162" s="941"/>
      <c r="Y162" s="941"/>
      <c r="Z162" s="941"/>
    </row>
    <row r="163" spans="1:26">
      <c r="A163" s="941"/>
      <c r="B163" s="941"/>
      <c r="C163" s="941"/>
      <c r="D163" s="941"/>
      <c r="E163" s="941"/>
      <c r="F163" s="941"/>
      <c r="G163" s="941"/>
      <c r="H163" s="941"/>
      <c r="I163" s="941"/>
      <c r="J163" s="941"/>
      <c r="K163" s="941"/>
      <c r="L163" s="941"/>
      <c r="M163" s="941"/>
      <c r="N163" s="941"/>
      <c r="O163" s="941"/>
      <c r="P163" s="941"/>
      <c r="Q163" s="941"/>
      <c r="R163" s="941"/>
      <c r="S163" s="941"/>
      <c r="T163" s="941"/>
      <c r="U163" s="941"/>
      <c r="V163" s="941"/>
      <c r="W163" s="941"/>
      <c r="X163" s="941"/>
      <c r="Y163" s="941"/>
      <c r="Z163" s="941"/>
    </row>
    <row r="164" spans="1:26">
      <c r="A164" s="941"/>
      <c r="B164" s="941"/>
      <c r="C164" s="941"/>
      <c r="D164" s="941"/>
      <c r="E164" s="941"/>
      <c r="F164" s="941"/>
      <c r="G164" s="941"/>
      <c r="H164" s="941"/>
      <c r="I164" s="941"/>
      <c r="J164" s="941"/>
      <c r="K164" s="941"/>
      <c r="L164" s="941"/>
      <c r="M164" s="941"/>
      <c r="N164" s="941"/>
      <c r="O164" s="941"/>
      <c r="P164" s="941"/>
      <c r="Q164" s="941"/>
      <c r="R164" s="941"/>
      <c r="S164" s="941"/>
      <c r="T164" s="941"/>
      <c r="U164" s="941"/>
      <c r="V164" s="941"/>
      <c r="W164" s="941"/>
      <c r="X164" s="941"/>
      <c r="Y164" s="941"/>
      <c r="Z164" s="941"/>
    </row>
    <row r="165" spans="1:26">
      <c r="A165" s="941"/>
      <c r="B165" s="941"/>
      <c r="C165" s="941"/>
      <c r="D165" s="941"/>
      <c r="E165" s="941"/>
      <c r="F165" s="941"/>
      <c r="G165" s="941"/>
      <c r="H165" s="941"/>
      <c r="I165" s="941"/>
      <c r="J165" s="941"/>
      <c r="K165" s="941"/>
      <c r="L165" s="941"/>
      <c r="M165" s="941"/>
      <c r="N165" s="941"/>
      <c r="O165" s="941"/>
      <c r="P165" s="941"/>
      <c r="Q165" s="941"/>
      <c r="R165" s="941"/>
      <c r="S165" s="941"/>
      <c r="T165" s="941"/>
      <c r="U165" s="941"/>
      <c r="V165" s="941"/>
      <c r="W165" s="941"/>
      <c r="X165" s="941"/>
      <c r="Y165" s="941"/>
      <c r="Z165" s="941"/>
    </row>
    <row r="166" spans="1:26">
      <c r="A166" s="941"/>
      <c r="B166" s="941"/>
      <c r="C166" s="941"/>
      <c r="D166" s="941"/>
      <c r="E166" s="941"/>
      <c r="F166" s="941"/>
      <c r="G166" s="941"/>
      <c r="H166" s="941"/>
      <c r="I166" s="941"/>
      <c r="J166" s="941"/>
      <c r="K166" s="941"/>
      <c r="L166" s="941"/>
      <c r="M166" s="941"/>
      <c r="N166" s="941"/>
      <c r="O166" s="941"/>
      <c r="P166" s="941"/>
      <c r="Q166" s="941"/>
      <c r="R166" s="941"/>
      <c r="S166" s="941"/>
      <c r="T166" s="941"/>
      <c r="U166" s="941"/>
      <c r="V166" s="941"/>
      <c r="W166" s="941"/>
      <c r="X166" s="941"/>
      <c r="Y166" s="941"/>
      <c r="Z166" s="941"/>
    </row>
    <row r="167" spans="1:26">
      <c r="A167" s="941"/>
      <c r="B167" s="941"/>
      <c r="C167" s="941"/>
      <c r="D167" s="941"/>
      <c r="E167" s="941"/>
      <c r="F167" s="941"/>
      <c r="G167" s="941"/>
      <c r="H167" s="941"/>
      <c r="I167" s="941"/>
      <c r="J167" s="941"/>
      <c r="K167" s="941"/>
      <c r="L167" s="941"/>
      <c r="M167" s="941"/>
      <c r="N167" s="941"/>
      <c r="O167" s="941"/>
      <c r="P167" s="941"/>
      <c r="Q167" s="941"/>
      <c r="R167" s="941"/>
      <c r="S167" s="941"/>
      <c r="T167" s="941"/>
      <c r="U167" s="941"/>
      <c r="V167" s="941"/>
      <c r="W167" s="941"/>
      <c r="X167" s="941"/>
      <c r="Y167" s="941"/>
      <c r="Z167" s="941"/>
    </row>
    <row r="168" spans="1:26">
      <c r="A168" s="941"/>
      <c r="B168" s="941"/>
      <c r="C168" s="941"/>
      <c r="D168" s="941"/>
      <c r="E168" s="941"/>
      <c r="F168" s="941"/>
      <c r="G168" s="941"/>
      <c r="H168" s="941"/>
      <c r="I168" s="941"/>
      <c r="J168" s="941"/>
      <c r="K168" s="941"/>
      <c r="L168" s="941"/>
      <c r="M168" s="941"/>
      <c r="N168" s="941"/>
      <c r="O168" s="941"/>
      <c r="P168" s="941"/>
      <c r="Q168" s="941"/>
      <c r="R168" s="941"/>
      <c r="S168" s="941"/>
      <c r="T168" s="941"/>
      <c r="U168" s="941"/>
      <c r="V168" s="941"/>
      <c r="W168" s="941"/>
      <c r="X168" s="941"/>
      <c r="Y168" s="941"/>
      <c r="Z168" s="941"/>
    </row>
    <row r="169" spans="1:26">
      <c r="A169" s="941"/>
      <c r="B169" s="941"/>
      <c r="C169" s="941"/>
      <c r="D169" s="941"/>
      <c r="E169" s="941"/>
      <c r="F169" s="941"/>
      <c r="G169" s="941"/>
      <c r="H169" s="941"/>
      <c r="I169" s="941"/>
      <c r="J169" s="941"/>
      <c r="K169" s="941"/>
      <c r="L169" s="941"/>
      <c r="M169" s="941"/>
      <c r="N169" s="941"/>
      <c r="O169" s="941"/>
      <c r="P169" s="941"/>
      <c r="Q169" s="941"/>
      <c r="R169" s="941"/>
      <c r="S169" s="941"/>
      <c r="T169" s="941"/>
      <c r="U169" s="941"/>
      <c r="V169" s="941"/>
      <c r="W169" s="941"/>
      <c r="X169" s="941"/>
      <c r="Y169" s="941"/>
      <c r="Z169" s="941"/>
    </row>
    <row r="170" spans="1:26">
      <c r="A170" s="941"/>
      <c r="B170" s="941"/>
      <c r="C170" s="941"/>
      <c r="D170" s="941"/>
      <c r="E170" s="941"/>
      <c r="F170" s="941"/>
      <c r="G170" s="941"/>
      <c r="H170" s="941"/>
      <c r="I170" s="941"/>
      <c r="J170" s="941"/>
      <c r="K170" s="941"/>
      <c r="L170" s="941"/>
      <c r="M170" s="941"/>
      <c r="N170" s="941"/>
      <c r="O170" s="941"/>
      <c r="P170" s="941"/>
      <c r="Q170" s="941"/>
      <c r="R170" s="941"/>
      <c r="S170" s="941"/>
      <c r="T170" s="941"/>
      <c r="U170" s="941"/>
      <c r="V170" s="941"/>
      <c r="W170" s="941"/>
      <c r="X170" s="941"/>
      <c r="Y170" s="941"/>
      <c r="Z170" s="941"/>
    </row>
    <row r="171" spans="1:26">
      <c r="A171" s="941"/>
      <c r="B171" s="941"/>
      <c r="C171" s="941"/>
      <c r="D171" s="941"/>
      <c r="E171" s="941"/>
      <c r="F171" s="941"/>
      <c r="G171" s="941"/>
      <c r="H171" s="941"/>
      <c r="I171" s="941"/>
      <c r="J171" s="941"/>
      <c r="K171" s="941"/>
      <c r="L171" s="941"/>
      <c r="M171" s="941"/>
      <c r="N171" s="941"/>
      <c r="O171" s="941"/>
      <c r="P171" s="941"/>
      <c r="Q171" s="941"/>
      <c r="R171" s="941"/>
      <c r="S171" s="941"/>
      <c r="T171" s="941"/>
      <c r="U171" s="941"/>
      <c r="V171" s="941"/>
      <c r="W171" s="941"/>
      <c r="X171" s="941"/>
      <c r="Y171" s="941"/>
      <c r="Z171" s="941"/>
    </row>
    <row r="172" spans="1:26">
      <c r="A172" s="941"/>
      <c r="B172" s="941"/>
      <c r="C172" s="941"/>
      <c r="D172" s="941"/>
      <c r="E172" s="941"/>
      <c r="F172" s="941"/>
      <c r="G172" s="941"/>
      <c r="H172" s="941"/>
      <c r="I172" s="941"/>
      <c r="J172" s="941"/>
      <c r="K172" s="941"/>
      <c r="L172" s="941"/>
      <c r="M172" s="941"/>
      <c r="N172" s="941"/>
      <c r="O172" s="941"/>
      <c r="P172" s="941"/>
      <c r="Q172" s="941"/>
      <c r="R172" s="941"/>
      <c r="S172" s="941"/>
      <c r="T172" s="941"/>
      <c r="U172" s="941"/>
      <c r="V172" s="941"/>
      <c r="W172" s="941"/>
      <c r="X172" s="941"/>
      <c r="Y172" s="941"/>
      <c r="Z172" s="941"/>
    </row>
    <row r="173" spans="1:26">
      <c r="A173" s="941"/>
      <c r="B173" s="941"/>
      <c r="C173" s="941"/>
      <c r="D173" s="941"/>
      <c r="E173" s="941"/>
      <c r="F173" s="941"/>
      <c r="G173" s="941"/>
      <c r="H173" s="941"/>
      <c r="I173" s="941"/>
      <c r="J173" s="941"/>
      <c r="K173" s="941"/>
      <c r="L173" s="941"/>
      <c r="M173" s="941"/>
      <c r="N173" s="941"/>
      <c r="O173" s="941"/>
      <c r="P173" s="941"/>
      <c r="Q173" s="941"/>
      <c r="R173" s="941"/>
      <c r="S173" s="941"/>
      <c r="T173" s="941"/>
      <c r="U173" s="941"/>
      <c r="V173" s="941"/>
      <c r="W173" s="941"/>
      <c r="X173" s="941"/>
      <c r="Y173" s="941"/>
      <c r="Z173" s="941"/>
    </row>
    <row r="174" spans="1:26">
      <c r="A174" s="941"/>
      <c r="B174" s="941"/>
      <c r="C174" s="941"/>
      <c r="D174" s="941"/>
      <c r="E174" s="941"/>
      <c r="F174" s="941"/>
      <c r="G174" s="941"/>
      <c r="H174" s="941"/>
      <c r="I174" s="941"/>
      <c r="J174" s="941"/>
      <c r="K174" s="941"/>
      <c r="L174" s="941"/>
      <c r="M174" s="941"/>
      <c r="N174" s="941"/>
      <c r="O174" s="941"/>
      <c r="P174" s="941"/>
      <c r="Q174" s="941"/>
      <c r="R174" s="941"/>
      <c r="S174" s="941"/>
      <c r="T174" s="941"/>
      <c r="U174" s="941"/>
      <c r="V174" s="941"/>
      <c r="W174" s="941"/>
      <c r="X174" s="941"/>
      <c r="Y174" s="941"/>
      <c r="Z174" s="941"/>
    </row>
    <row r="175" spans="1:26">
      <c r="A175" s="941"/>
      <c r="B175" s="941"/>
      <c r="C175" s="941"/>
      <c r="D175" s="941"/>
      <c r="E175" s="941"/>
      <c r="F175" s="941"/>
      <c r="G175" s="941"/>
      <c r="H175" s="941"/>
      <c r="I175" s="941"/>
      <c r="J175" s="941"/>
      <c r="K175" s="941"/>
      <c r="L175" s="941"/>
      <c r="M175" s="941"/>
      <c r="N175" s="941"/>
      <c r="O175" s="941"/>
      <c r="P175" s="941"/>
      <c r="Q175" s="941"/>
      <c r="R175" s="941"/>
      <c r="S175" s="941"/>
      <c r="T175" s="941"/>
      <c r="U175" s="941"/>
      <c r="V175" s="941"/>
      <c r="W175" s="941"/>
      <c r="X175" s="941"/>
      <c r="Y175" s="941"/>
      <c r="Z175" s="941"/>
    </row>
    <row r="176" spans="1:26">
      <c r="A176" s="941"/>
      <c r="B176" s="941"/>
      <c r="C176" s="941"/>
      <c r="D176" s="941"/>
      <c r="E176" s="941"/>
      <c r="F176" s="941"/>
      <c r="G176" s="941"/>
      <c r="H176" s="941"/>
      <c r="I176" s="941"/>
      <c r="J176" s="941"/>
      <c r="K176" s="941"/>
      <c r="L176" s="941"/>
      <c r="M176" s="941"/>
      <c r="N176" s="941"/>
      <c r="O176" s="941"/>
      <c r="P176" s="941"/>
      <c r="Q176" s="941"/>
      <c r="R176" s="941"/>
      <c r="S176" s="941"/>
      <c r="T176" s="941"/>
      <c r="U176" s="941"/>
      <c r="V176" s="941"/>
      <c r="W176" s="941"/>
      <c r="X176" s="941"/>
      <c r="Y176" s="941"/>
      <c r="Z176" s="941"/>
    </row>
    <row r="177" spans="1:26">
      <c r="A177" s="941"/>
      <c r="B177" s="941"/>
      <c r="C177" s="941"/>
      <c r="D177" s="941"/>
      <c r="E177" s="941"/>
      <c r="F177" s="941"/>
      <c r="G177" s="941"/>
      <c r="H177" s="941"/>
      <c r="I177" s="941"/>
      <c r="J177" s="941"/>
      <c r="K177" s="941"/>
      <c r="L177" s="941"/>
      <c r="M177" s="941"/>
      <c r="N177" s="941"/>
      <c r="O177" s="941"/>
      <c r="P177" s="941"/>
      <c r="Q177" s="941"/>
      <c r="R177" s="941"/>
      <c r="S177" s="941"/>
      <c r="T177" s="941"/>
      <c r="U177" s="941"/>
      <c r="V177" s="941"/>
      <c r="W177" s="941"/>
      <c r="X177" s="941"/>
      <c r="Y177" s="941"/>
      <c r="Z177" s="941"/>
    </row>
    <row r="178" spans="1:26">
      <c r="A178" s="941"/>
      <c r="B178" s="941"/>
      <c r="C178" s="941"/>
      <c r="D178" s="941"/>
      <c r="E178" s="941"/>
      <c r="F178" s="941"/>
      <c r="G178" s="941"/>
      <c r="H178" s="941"/>
      <c r="I178" s="941"/>
      <c r="J178" s="941"/>
      <c r="K178" s="941"/>
      <c r="L178" s="941"/>
      <c r="M178" s="941"/>
      <c r="N178" s="941"/>
      <c r="O178" s="941"/>
      <c r="P178" s="941"/>
      <c r="Q178" s="941"/>
      <c r="R178" s="941"/>
      <c r="S178" s="941"/>
      <c r="T178" s="941"/>
      <c r="U178" s="941"/>
      <c r="V178" s="941"/>
      <c r="W178" s="941"/>
      <c r="X178" s="941"/>
      <c r="Y178" s="941"/>
      <c r="Z178" s="941"/>
    </row>
    <row r="179" spans="1:26">
      <c r="A179" s="941"/>
      <c r="B179" s="941"/>
      <c r="C179" s="941"/>
      <c r="D179" s="941"/>
      <c r="E179" s="941"/>
      <c r="F179" s="941"/>
      <c r="G179" s="941"/>
      <c r="H179" s="941"/>
      <c r="I179" s="941"/>
      <c r="J179" s="941"/>
      <c r="K179" s="941"/>
      <c r="L179" s="941"/>
      <c r="M179" s="941"/>
      <c r="N179" s="941"/>
      <c r="O179" s="941"/>
      <c r="P179" s="941"/>
      <c r="Q179" s="941"/>
      <c r="R179" s="941"/>
      <c r="S179" s="941"/>
      <c r="T179" s="941"/>
      <c r="U179" s="941"/>
      <c r="V179" s="941"/>
      <c r="W179" s="941"/>
      <c r="X179" s="941"/>
      <c r="Y179" s="941"/>
      <c r="Z179" s="941"/>
    </row>
    <row r="180" spans="1:26">
      <c r="A180" s="941"/>
      <c r="B180" s="941"/>
      <c r="C180" s="941"/>
      <c r="D180" s="941"/>
      <c r="E180" s="941"/>
      <c r="F180" s="941"/>
      <c r="G180" s="941"/>
      <c r="H180" s="941"/>
      <c r="I180" s="941"/>
      <c r="J180" s="941"/>
      <c r="K180" s="941"/>
      <c r="L180" s="941"/>
      <c r="M180" s="941"/>
      <c r="N180" s="941"/>
      <c r="O180" s="941"/>
      <c r="P180" s="941"/>
      <c r="Q180" s="941"/>
      <c r="R180" s="941"/>
      <c r="S180" s="941"/>
      <c r="T180" s="941"/>
      <c r="U180" s="941"/>
      <c r="V180" s="941"/>
      <c r="W180" s="941"/>
      <c r="X180" s="941"/>
      <c r="Y180" s="941"/>
      <c r="Z180" s="941"/>
    </row>
    <row r="181" spans="1:26">
      <c r="A181" s="941"/>
      <c r="B181" s="941"/>
      <c r="C181" s="941"/>
      <c r="D181" s="941"/>
      <c r="E181" s="941"/>
      <c r="F181" s="941"/>
      <c r="G181" s="941"/>
      <c r="H181" s="941"/>
      <c r="I181" s="941"/>
      <c r="J181" s="941"/>
      <c r="K181" s="941"/>
      <c r="L181" s="941"/>
      <c r="M181" s="941"/>
      <c r="N181" s="941"/>
      <c r="O181" s="941"/>
      <c r="P181" s="941"/>
      <c r="Q181" s="941"/>
      <c r="R181" s="941"/>
      <c r="S181" s="941"/>
      <c r="T181" s="941"/>
      <c r="U181" s="941"/>
      <c r="V181" s="941"/>
      <c r="W181" s="941"/>
      <c r="X181" s="941"/>
      <c r="Y181" s="941"/>
      <c r="Z181" s="941"/>
    </row>
    <row r="182" spans="1:26">
      <c r="A182" s="941"/>
      <c r="B182" s="941"/>
      <c r="C182" s="941"/>
      <c r="D182" s="941"/>
      <c r="E182" s="941"/>
      <c r="F182" s="941"/>
      <c r="G182" s="941"/>
      <c r="H182" s="941"/>
      <c r="I182" s="941"/>
      <c r="J182" s="941"/>
      <c r="K182" s="941"/>
      <c r="L182" s="941"/>
      <c r="M182" s="941"/>
      <c r="N182" s="941"/>
      <c r="O182" s="941"/>
      <c r="P182" s="941"/>
      <c r="Q182" s="941"/>
      <c r="R182" s="941"/>
      <c r="S182" s="941"/>
      <c r="T182" s="941"/>
      <c r="U182" s="941"/>
      <c r="V182" s="941"/>
      <c r="W182" s="941"/>
      <c r="X182" s="941"/>
      <c r="Y182" s="941"/>
      <c r="Z182" s="941"/>
    </row>
    <row r="183" spans="1:26">
      <c r="A183" s="941"/>
      <c r="B183" s="941"/>
      <c r="C183" s="941"/>
      <c r="D183" s="941"/>
      <c r="E183" s="941"/>
      <c r="F183" s="941"/>
      <c r="G183" s="941"/>
      <c r="H183" s="941"/>
      <c r="I183" s="941"/>
      <c r="J183" s="941"/>
      <c r="K183" s="941"/>
      <c r="L183" s="941"/>
      <c r="M183" s="941"/>
      <c r="N183" s="941"/>
      <c r="O183" s="941"/>
      <c r="P183" s="941"/>
      <c r="Q183" s="941"/>
      <c r="R183" s="941"/>
      <c r="S183" s="941"/>
      <c r="T183" s="941"/>
      <c r="U183" s="941"/>
      <c r="V183" s="941"/>
      <c r="W183" s="941"/>
      <c r="X183" s="941"/>
      <c r="Y183" s="941"/>
      <c r="Z183" s="941"/>
    </row>
    <row r="184" spans="1:26">
      <c r="A184" s="941"/>
      <c r="B184" s="941"/>
      <c r="C184" s="941"/>
      <c r="D184" s="941"/>
      <c r="E184" s="941"/>
      <c r="F184" s="941"/>
      <c r="G184" s="941"/>
      <c r="H184" s="941"/>
      <c r="I184" s="941"/>
      <c r="J184" s="941"/>
      <c r="K184" s="941"/>
      <c r="L184" s="941"/>
      <c r="M184" s="941"/>
      <c r="N184" s="941"/>
      <c r="O184" s="941"/>
      <c r="P184" s="941"/>
      <c r="Q184" s="941"/>
      <c r="R184" s="941"/>
      <c r="S184" s="941"/>
      <c r="T184" s="941"/>
      <c r="U184" s="941"/>
      <c r="V184" s="941"/>
      <c r="W184" s="941"/>
      <c r="X184" s="941"/>
      <c r="Y184" s="941"/>
      <c r="Z184" s="941"/>
    </row>
    <row r="185" spans="1:26">
      <c r="A185" s="941"/>
      <c r="B185" s="941"/>
      <c r="C185" s="941"/>
      <c r="D185" s="941"/>
      <c r="E185" s="941"/>
      <c r="F185" s="941"/>
      <c r="G185" s="941"/>
      <c r="H185" s="941"/>
      <c r="I185" s="941"/>
      <c r="J185" s="941"/>
      <c r="K185" s="941"/>
      <c r="L185" s="941"/>
      <c r="M185" s="941"/>
      <c r="N185" s="941"/>
      <c r="O185" s="941"/>
      <c r="P185" s="941"/>
      <c r="Q185" s="941"/>
      <c r="R185" s="941"/>
      <c r="S185" s="941"/>
      <c r="T185" s="941"/>
      <c r="U185" s="941"/>
      <c r="V185" s="941"/>
      <c r="W185" s="941"/>
      <c r="X185" s="941"/>
      <c r="Y185" s="941"/>
      <c r="Z185" s="941"/>
    </row>
    <row r="186" spans="1:26">
      <c r="A186" s="941"/>
      <c r="B186" s="941"/>
      <c r="C186" s="941"/>
      <c r="D186" s="941"/>
      <c r="E186" s="941"/>
      <c r="F186" s="941"/>
      <c r="G186" s="941"/>
      <c r="H186" s="941"/>
      <c r="I186" s="941"/>
      <c r="J186" s="941"/>
      <c r="K186" s="941"/>
      <c r="L186" s="941"/>
      <c r="M186" s="941"/>
      <c r="N186" s="941"/>
      <c r="O186" s="941"/>
      <c r="P186" s="941"/>
      <c r="Q186" s="941"/>
      <c r="R186" s="941"/>
      <c r="S186" s="941"/>
      <c r="T186" s="941"/>
      <c r="U186" s="941"/>
      <c r="V186" s="941"/>
      <c r="W186" s="941"/>
      <c r="X186" s="941"/>
      <c r="Y186" s="941"/>
      <c r="Z186" s="941"/>
    </row>
    <row r="187" spans="1:26">
      <c r="A187" s="941"/>
      <c r="B187" s="941"/>
      <c r="C187" s="941"/>
      <c r="D187" s="941"/>
      <c r="E187" s="941"/>
      <c r="F187" s="941"/>
      <c r="G187" s="941"/>
      <c r="H187" s="941"/>
      <c r="I187" s="941"/>
      <c r="J187" s="941"/>
      <c r="K187" s="941"/>
      <c r="L187" s="941"/>
      <c r="M187" s="941"/>
      <c r="N187" s="941"/>
      <c r="O187" s="941"/>
      <c r="P187" s="941"/>
      <c r="Q187" s="941"/>
      <c r="R187" s="941"/>
      <c r="S187" s="941"/>
      <c r="T187" s="941"/>
      <c r="U187" s="941"/>
      <c r="V187" s="941"/>
      <c r="W187" s="941"/>
      <c r="X187" s="941"/>
      <c r="Y187" s="941"/>
      <c r="Z187" s="941"/>
    </row>
    <row r="188" spans="1:26">
      <c r="A188" s="941"/>
      <c r="B188" s="941"/>
      <c r="C188" s="941"/>
      <c r="D188" s="941"/>
      <c r="E188" s="941"/>
      <c r="F188" s="941"/>
      <c r="G188" s="941"/>
      <c r="H188" s="941"/>
      <c r="I188" s="941"/>
      <c r="J188" s="941"/>
      <c r="K188" s="941"/>
      <c r="L188" s="941"/>
      <c r="M188" s="941"/>
      <c r="N188" s="941"/>
      <c r="O188" s="941"/>
      <c r="P188" s="941"/>
      <c r="Q188" s="941"/>
      <c r="R188" s="941"/>
      <c r="S188" s="941"/>
      <c r="T188" s="941"/>
      <c r="U188" s="941"/>
      <c r="V188" s="941"/>
      <c r="W188" s="941"/>
      <c r="X188" s="941"/>
      <c r="Y188" s="941"/>
      <c r="Z188" s="941"/>
    </row>
    <row r="189" spans="1:26">
      <c r="A189" s="941"/>
      <c r="B189" s="941"/>
      <c r="C189" s="941"/>
      <c r="D189" s="941"/>
      <c r="E189" s="941"/>
      <c r="F189" s="941"/>
      <c r="G189" s="941"/>
      <c r="H189" s="941"/>
      <c r="I189" s="941"/>
      <c r="J189" s="941"/>
      <c r="K189" s="941"/>
      <c r="L189" s="941"/>
      <c r="M189" s="941"/>
      <c r="N189" s="941"/>
      <c r="O189" s="941"/>
      <c r="P189" s="941"/>
      <c r="Q189" s="941"/>
      <c r="R189" s="941"/>
      <c r="S189" s="941"/>
      <c r="T189" s="941"/>
      <c r="U189" s="941"/>
      <c r="V189" s="941"/>
      <c r="W189" s="941"/>
      <c r="X189" s="941"/>
      <c r="Y189" s="941"/>
      <c r="Z189" s="941"/>
    </row>
    <row r="190" spans="1:26">
      <c r="A190" s="941"/>
      <c r="B190" s="941"/>
      <c r="C190" s="941"/>
      <c r="D190" s="941"/>
      <c r="E190" s="941"/>
      <c r="F190" s="941"/>
      <c r="G190" s="941"/>
      <c r="H190" s="941"/>
      <c r="I190" s="941"/>
      <c r="J190" s="941"/>
      <c r="K190" s="941"/>
      <c r="L190" s="941"/>
      <c r="M190" s="941"/>
      <c r="N190" s="941"/>
      <c r="O190" s="941"/>
      <c r="P190" s="941"/>
      <c r="Q190" s="941"/>
      <c r="R190" s="941"/>
      <c r="S190" s="941"/>
      <c r="T190" s="941"/>
      <c r="U190" s="941"/>
      <c r="V190" s="941"/>
      <c r="W190" s="941"/>
      <c r="X190" s="941"/>
      <c r="Y190" s="941"/>
      <c r="Z190" s="941"/>
    </row>
    <row r="191" spans="1:26">
      <c r="A191" s="941"/>
      <c r="B191" s="941"/>
      <c r="C191" s="941"/>
      <c r="D191" s="941"/>
      <c r="E191" s="941"/>
      <c r="F191" s="941"/>
      <c r="G191" s="941"/>
      <c r="H191" s="941"/>
      <c r="I191" s="941"/>
      <c r="J191" s="941"/>
      <c r="K191" s="941"/>
      <c r="L191" s="941"/>
      <c r="M191" s="941"/>
      <c r="N191" s="941"/>
      <c r="O191" s="941"/>
      <c r="P191" s="941"/>
      <c r="Q191" s="941"/>
      <c r="R191" s="941"/>
      <c r="S191" s="941"/>
      <c r="T191" s="941"/>
      <c r="U191" s="941"/>
      <c r="V191" s="941"/>
      <c r="W191" s="941"/>
      <c r="X191" s="941"/>
      <c r="Y191" s="941"/>
      <c r="Z191" s="941"/>
    </row>
    <row r="192" spans="1:26">
      <c r="A192" s="941"/>
      <c r="B192" s="941"/>
      <c r="C192" s="941"/>
      <c r="D192" s="941"/>
      <c r="E192" s="941"/>
      <c r="F192" s="941"/>
      <c r="G192" s="941"/>
      <c r="H192" s="941"/>
      <c r="I192" s="941"/>
      <c r="J192" s="941"/>
      <c r="K192" s="941"/>
      <c r="L192" s="941"/>
      <c r="M192" s="941"/>
      <c r="N192" s="941"/>
      <c r="O192" s="941"/>
      <c r="P192" s="941"/>
      <c r="Q192" s="941"/>
      <c r="R192" s="941"/>
      <c r="S192" s="941"/>
      <c r="T192" s="941"/>
      <c r="U192" s="941"/>
      <c r="V192" s="941"/>
      <c r="W192" s="941"/>
      <c r="X192" s="941"/>
      <c r="Y192" s="941"/>
      <c r="Z192" s="941"/>
    </row>
    <row r="193" spans="1:26">
      <c r="A193" s="941"/>
      <c r="B193" s="941"/>
      <c r="C193" s="941"/>
      <c r="D193" s="941"/>
      <c r="E193" s="941"/>
      <c r="F193" s="941"/>
      <c r="G193" s="941"/>
      <c r="H193" s="941"/>
      <c r="I193" s="941"/>
      <c r="J193" s="941"/>
      <c r="K193" s="941"/>
      <c r="L193" s="941"/>
      <c r="M193" s="941"/>
      <c r="N193" s="941"/>
      <c r="O193" s="941"/>
      <c r="P193" s="941"/>
      <c r="Q193" s="941"/>
      <c r="R193" s="941"/>
      <c r="S193" s="941"/>
      <c r="T193" s="941"/>
      <c r="U193" s="941"/>
      <c r="V193" s="941"/>
      <c r="W193" s="941"/>
      <c r="X193" s="941"/>
      <c r="Y193" s="941"/>
      <c r="Z193" s="941"/>
    </row>
    <row r="194" spans="1:26">
      <c r="A194" s="941"/>
      <c r="B194" s="941"/>
      <c r="C194" s="941"/>
      <c r="D194" s="941"/>
      <c r="E194" s="941"/>
      <c r="F194" s="941"/>
      <c r="G194" s="941"/>
      <c r="H194" s="941"/>
      <c r="I194" s="941"/>
      <c r="J194" s="941"/>
      <c r="K194" s="941"/>
      <c r="L194" s="941"/>
      <c r="M194" s="941"/>
      <c r="N194" s="941"/>
      <c r="O194" s="941"/>
      <c r="P194" s="941"/>
      <c r="Q194" s="941"/>
      <c r="R194" s="941"/>
      <c r="S194" s="941"/>
      <c r="T194" s="941"/>
      <c r="U194" s="941"/>
      <c r="V194" s="941"/>
      <c r="W194" s="941"/>
      <c r="X194" s="941"/>
      <c r="Y194" s="941"/>
      <c r="Z194" s="941"/>
    </row>
    <row r="195" spans="1:26">
      <c r="A195" s="941"/>
      <c r="B195" s="941"/>
      <c r="C195" s="941"/>
      <c r="D195" s="941"/>
      <c r="E195" s="941"/>
      <c r="F195" s="941"/>
      <c r="G195" s="941"/>
      <c r="H195" s="941"/>
      <c r="I195" s="941"/>
      <c r="J195" s="941"/>
      <c r="K195" s="941"/>
      <c r="L195" s="941"/>
      <c r="M195" s="941"/>
      <c r="N195" s="941"/>
      <c r="O195" s="941"/>
      <c r="P195" s="941"/>
      <c r="Q195" s="941"/>
      <c r="R195" s="941"/>
      <c r="S195" s="941"/>
      <c r="T195" s="941"/>
      <c r="U195" s="941"/>
      <c r="V195" s="941"/>
      <c r="W195" s="941"/>
      <c r="X195" s="941"/>
      <c r="Y195" s="941"/>
      <c r="Z195" s="941"/>
    </row>
    <row r="196" spans="1:26">
      <c r="A196" s="941"/>
      <c r="B196" s="941"/>
      <c r="C196" s="941"/>
      <c r="D196" s="941"/>
      <c r="E196" s="941"/>
      <c r="F196" s="941"/>
      <c r="G196" s="941"/>
      <c r="H196" s="941"/>
      <c r="I196" s="941"/>
      <c r="J196" s="941"/>
      <c r="K196" s="941"/>
      <c r="L196" s="941"/>
      <c r="M196" s="941"/>
      <c r="N196" s="941"/>
      <c r="O196" s="941"/>
      <c r="P196" s="941"/>
      <c r="Q196" s="941"/>
      <c r="R196" s="941"/>
      <c r="S196" s="941"/>
      <c r="T196" s="941"/>
      <c r="U196" s="941"/>
      <c r="V196" s="941"/>
      <c r="W196" s="941"/>
      <c r="X196" s="941"/>
      <c r="Y196" s="941"/>
      <c r="Z196" s="941"/>
    </row>
    <row r="197" spans="1:26">
      <c r="A197" s="941"/>
      <c r="B197" s="941"/>
      <c r="C197" s="941"/>
      <c r="D197" s="941"/>
      <c r="E197" s="941"/>
      <c r="F197" s="941"/>
      <c r="G197" s="941"/>
      <c r="H197" s="941"/>
      <c r="I197" s="941"/>
      <c r="J197" s="941"/>
      <c r="K197" s="941"/>
      <c r="L197" s="941"/>
      <c r="M197" s="941"/>
      <c r="N197" s="941"/>
      <c r="O197" s="941"/>
      <c r="P197" s="941"/>
      <c r="Q197" s="941"/>
      <c r="R197" s="941"/>
      <c r="S197" s="941"/>
      <c r="T197" s="941"/>
      <c r="U197" s="941"/>
      <c r="V197" s="941"/>
      <c r="W197" s="941"/>
      <c r="X197" s="941"/>
      <c r="Y197" s="941"/>
      <c r="Z197" s="941"/>
    </row>
    <row r="198" spans="1:26">
      <c r="A198" s="941"/>
      <c r="B198" s="941"/>
      <c r="C198" s="941"/>
      <c r="D198" s="941"/>
      <c r="E198" s="941"/>
      <c r="F198" s="941"/>
      <c r="G198" s="941"/>
      <c r="H198" s="941"/>
      <c r="I198" s="941"/>
      <c r="J198" s="941"/>
      <c r="K198" s="941"/>
      <c r="L198" s="941"/>
      <c r="M198" s="941"/>
      <c r="N198" s="941"/>
      <c r="O198" s="941"/>
      <c r="P198" s="941"/>
      <c r="Q198" s="941"/>
      <c r="R198" s="941"/>
      <c r="S198" s="941"/>
      <c r="T198" s="941"/>
      <c r="U198" s="941"/>
      <c r="V198" s="941"/>
      <c r="W198" s="941"/>
      <c r="X198" s="941"/>
      <c r="Y198" s="941"/>
      <c r="Z198" s="941"/>
    </row>
    <row r="199" spans="1:26">
      <c r="A199" s="941"/>
      <c r="B199" s="941"/>
      <c r="C199" s="941"/>
      <c r="D199" s="941"/>
      <c r="E199" s="941"/>
      <c r="F199" s="941"/>
      <c r="G199" s="941"/>
      <c r="H199" s="941"/>
      <c r="I199" s="941"/>
      <c r="J199" s="941"/>
      <c r="K199" s="941"/>
      <c r="L199" s="941"/>
      <c r="M199" s="941"/>
      <c r="N199" s="941"/>
      <c r="O199" s="941"/>
      <c r="P199" s="941"/>
      <c r="Q199" s="941"/>
      <c r="R199" s="941"/>
      <c r="S199" s="941"/>
      <c r="T199" s="941"/>
      <c r="U199" s="941"/>
      <c r="V199" s="941"/>
      <c r="W199" s="941"/>
      <c r="X199" s="941"/>
      <c r="Y199" s="941"/>
      <c r="Z199" s="941"/>
    </row>
    <row r="200" spans="1:26">
      <c r="A200" s="941"/>
      <c r="B200" s="941"/>
      <c r="C200" s="941"/>
      <c r="D200" s="941"/>
      <c r="E200" s="941"/>
      <c r="F200" s="941"/>
      <c r="G200" s="941"/>
      <c r="H200" s="941"/>
      <c r="I200" s="941"/>
      <c r="J200" s="941"/>
      <c r="K200" s="941"/>
      <c r="L200" s="941"/>
      <c r="M200" s="941"/>
      <c r="N200" s="941"/>
      <c r="O200" s="941"/>
      <c r="P200" s="941"/>
      <c r="Q200" s="941"/>
      <c r="R200" s="941"/>
      <c r="S200" s="941"/>
      <c r="T200" s="941"/>
      <c r="U200" s="941"/>
      <c r="V200" s="941"/>
      <c r="W200" s="941"/>
      <c r="X200" s="941"/>
      <c r="Y200" s="941"/>
      <c r="Z200" s="941"/>
    </row>
    <row r="201" spans="1:26">
      <c r="A201" s="941"/>
      <c r="B201" s="941"/>
      <c r="C201" s="941"/>
      <c r="D201" s="941"/>
      <c r="E201" s="941"/>
      <c r="F201" s="941"/>
      <c r="G201" s="941"/>
      <c r="H201" s="941"/>
      <c r="I201" s="941"/>
      <c r="J201" s="941"/>
      <c r="K201" s="941"/>
      <c r="L201" s="941"/>
      <c r="M201" s="941"/>
      <c r="N201" s="941"/>
      <c r="O201" s="941"/>
      <c r="P201" s="941"/>
      <c r="Q201" s="941"/>
      <c r="R201" s="941"/>
      <c r="S201" s="941"/>
      <c r="T201" s="941"/>
      <c r="U201" s="941"/>
      <c r="V201" s="941"/>
      <c r="W201" s="941"/>
      <c r="X201" s="941"/>
      <c r="Y201" s="941"/>
      <c r="Z201" s="941"/>
    </row>
    <row r="202" spans="1:26">
      <c r="A202" s="941"/>
      <c r="B202" s="941"/>
      <c r="C202" s="941"/>
      <c r="D202" s="941"/>
      <c r="E202" s="941"/>
      <c r="F202" s="941"/>
      <c r="G202" s="941"/>
      <c r="H202" s="941"/>
      <c r="I202" s="941"/>
      <c r="J202" s="941"/>
      <c r="K202" s="941"/>
      <c r="L202" s="941"/>
      <c r="M202" s="941"/>
      <c r="N202" s="941"/>
      <c r="O202" s="941"/>
      <c r="P202" s="941"/>
      <c r="Q202" s="941"/>
      <c r="R202" s="941"/>
      <c r="S202" s="941"/>
      <c r="T202" s="941"/>
      <c r="U202" s="941"/>
      <c r="V202" s="941"/>
      <c r="W202" s="941"/>
      <c r="X202" s="941"/>
      <c r="Y202" s="941"/>
      <c r="Z202" s="941"/>
    </row>
    <row r="203" spans="1:26">
      <c r="A203" s="941"/>
      <c r="B203" s="941"/>
      <c r="C203" s="941"/>
      <c r="D203" s="941"/>
      <c r="E203" s="941"/>
      <c r="F203" s="941"/>
      <c r="G203" s="941"/>
      <c r="H203" s="941"/>
      <c r="I203" s="941"/>
      <c r="J203" s="941"/>
      <c r="K203" s="941"/>
      <c r="L203" s="941"/>
      <c r="M203" s="941"/>
      <c r="N203" s="941"/>
      <c r="O203" s="941"/>
      <c r="P203" s="941"/>
      <c r="Q203" s="941"/>
      <c r="R203" s="941"/>
      <c r="S203" s="941"/>
      <c r="T203" s="941"/>
      <c r="U203" s="941"/>
      <c r="V203" s="941"/>
      <c r="W203" s="941"/>
      <c r="X203" s="941"/>
      <c r="Y203" s="941"/>
      <c r="Z203" s="941"/>
    </row>
    <row r="204" spans="1:26">
      <c r="A204" s="941"/>
      <c r="B204" s="941"/>
      <c r="C204" s="941"/>
      <c r="D204" s="941"/>
      <c r="E204" s="941"/>
      <c r="F204" s="941"/>
      <c r="G204" s="941"/>
      <c r="H204" s="941"/>
      <c r="I204" s="941"/>
      <c r="J204" s="941"/>
      <c r="K204" s="941"/>
      <c r="L204" s="941"/>
      <c r="M204" s="941"/>
      <c r="N204" s="941"/>
      <c r="O204" s="941"/>
      <c r="P204" s="941"/>
      <c r="Q204" s="941"/>
      <c r="R204" s="941"/>
      <c r="S204" s="941"/>
      <c r="T204" s="941"/>
      <c r="U204" s="941"/>
      <c r="V204" s="941"/>
      <c r="W204" s="941"/>
      <c r="X204" s="941"/>
      <c r="Y204" s="941"/>
      <c r="Z204" s="941"/>
    </row>
    <row r="205" spans="1:26">
      <c r="A205" s="941"/>
      <c r="B205" s="941"/>
      <c r="C205" s="941"/>
      <c r="D205" s="941"/>
      <c r="E205" s="941"/>
      <c r="F205" s="941"/>
      <c r="G205" s="941"/>
      <c r="H205" s="941"/>
      <c r="I205" s="941"/>
      <c r="J205" s="941"/>
      <c r="K205" s="941"/>
      <c r="L205" s="941"/>
      <c r="M205" s="941"/>
      <c r="N205" s="941"/>
      <c r="O205" s="941"/>
      <c r="P205" s="941"/>
      <c r="Q205" s="941"/>
      <c r="R205" s="941"/>
      <c r="S205" s="941"/>
      <c r="T205" s="941"/>
      <c r="U205" s="941"/>
      <c r="V205" s="941"/>
      <c r="W205" s="941"/>
      <c r="X205" s="941"/>
      <c r="Y205" s="941"/>
      <c r="Z205" s="941"/>
    </row>
    <row r="206" spans="1:26">
      <c r="A206" s="941"/>
      <c r="B206" s="941"/>
      <c r="C206" s="941"/>
      <c r="D206" s="941"/>
      <c r="E206" s="941"/>
      <c r="F206" s="941"/>
      <c r="G206" s="941"/>
      <c r="H206" s="941"/>
      <c r="I206" s="941"/>
      <c r="J206" s="941"/>
      <c r="K206" s="941"/>
      <c r="L206" s="941"/>
      <c r="M206" s="941"/>
      <c r="N206" s="941"/>
      <c r="O206" s="941"/>
      <c r="P206" s="941"/>
      <c r="Q206" s="941"/>
      <c r="R206" s="941"/>
      <c r="S206" s="941"/>
      <c r="T206" s="941"/>
      <c r="U206" s="941"/>
      <c r="V206" s="941"/>
      <c r="W206" s="941"/>
      <c r="X206" s="941"/>
      <c r="Y206" s="941"/>
      <c r="Z206" s="941"/>
    </row>
    <row r="207" spans="1:26">
      <c r="A207" s="941"/>
      <c r="B207" s="941"/>
      <c r="C207" s="941"/>
      <c r="D207" s="941"/>
      <c r="E207" s="941"/>
      <c r="F207" s="941"/>
      <c r="G207" s="941"/>
      <c r="H207" s="941"/>
      <c r="I207" s="941"/>
      <c r="J207" s="941"/>
      <c r="K207" s="941"/>
      <c r="L207" s="941"/>
      <c r="M207" s="941"/>
      <c r="N207" s="941"/>
      <c r="O207" s="941"/>
      <c r="P207" s="941"/>
      <c r="Q207" s="941"/>
      <c r="R207" s="941"/>
      <c r="S207" s="941"/>
      <c r="T207" s="941"/>
      <c r="U207" s="941"/>
      <c r="V207" s="941"/>
      <c r="W207" s="941"/>
      <c r="X207" s="941"/>
      <c r="Y207" s="941"/>
      <c r="Z207" s="941"/>
    </row>
    <row r="208" spans="1:26">
      <c r="A208" s="941"/>
      <c r="B208" s="941"/>
      <c r="C208" s="941"/>
      <c r="D208" s="941"/>
      <c r="E208" s="941"/>
      <c r="F208" s="941"/>
      <c r="G208" s="941"/>
      <c r="H208" s="941"/>
      <c r="I208" s="941"/>
      <c r="J208" s="941"/>
      <c r="K208" s="941"/>
      <c r="L208" s="941"/>
      <c r="M208" s="941"/>
      <c r="N208" s="941"/>
      <c r="O208" s="941"/>
      <c r="P208" s="941"/>
      <c r="Q208" s="941"/>
      <c r="R208" s="941"/>
      <c r="S208" s="941"/>
      <c r="T208" s="941"/>
      <c r="U208" s="941"/>
      <c r="V208" s="941"/>
      <c r="W208" s="941"/>
      <c r="X208" s="941"/>
      <c r="Y208" s="941"/>
      <c r="Z208" s="941"/>
    </row>
    <row r="209" spans="1:26">
      <c r="A209" s="941"/>
      <c r="B209" s="941"/>
      <c r="C209" s="941"/>
      <c r="D209" s="941"/>
      <c r="E209" s="941"/>
      <c r="F209" s="941"/>
      <c r="G209" s="941"/>
      <c r="H209" s="941"/>
      <c r="I209" s="941"/>
      <c r="J209" s="941"/>
      <c r="K209" s="941"/>
      <c r="L209" s="941"/>
      <c r="M209" s="941"/>
      <c r="N209" s="941"/>
      <c r="O209" s="941"/>
      <c r="P209" s="941"/>
      <c r="Q209" s="941"/>
      <c r="R209" s="941"/>
      <c r="S209" s="941"/>
      <c r="T209" s="941"/>
      <c r="U209" s="941"/>
      <c r="V209" s="941"/>
      <c r="W209" s="941"/>
      <c r="X209" s="941"/>
      <c r="Y209" s="941"/>
      <c r="Z209" s="941"/>
    </row>
    <row r="210" spans="1:26">
      <c r="A210" s="941"/>
      <c r="B210" s="941"/>
      <c r="C210" s="941"/>
      <c r="D210" s="941"/>
      <c r="E210" s="941"/>
      <c r="F210" s="941"/>
      <c r="G210" s="941"/>
      <c r="H210" s="941"/>
      <c r="I210" s="941"/>
      <c r="J210" s="941"/>
      <c r="K210" s="941"/>
      <c r="L210" s="941"/>
      <c r="M210" s="941"/>
      <c r="N210" s="941"/>
      <c r="O210" s="941"/>
      <c r="P210" s="941"/>
      <c r="Q210" s="941"/>
      <c r="R210" s="941"/>
      <c r="S210" s="941"/>
      <c r="T210" s="941"/>
      <c r="U210" s="941"/>
      <c r="V210" s="941"/>
      <c r="W210" s="941"/>
      <c r="X210" s="941"/>
      <c r="Y210" s="941"/>
      <c r="Z210" s="941"/>
    </row>
    <row r="211" spans="1:26">
      <c r="A211" s="941"/>
      <c r="B211" s="941"/>
      <c r="C211" s="941"/>
      <c r="D211" s="941"/>
      <c r="E211" s="941"/>
      <c r="F211" s="941"/>
      <c r="G211" s="941"/>
      <c r="H211" s="941"/>
      <c r="I211" s="941"/>
      <c r="J211" s="941"/>
      <c r="K211" s="941"/>
      <c r="L211" s="941"/>
      <c r="M211" s="941"/>
      <c r="N211" s="941"/>
      <c r="O211" s="941"/>
      <c r="P211" s="941"/>
      <c r="Q211" s="941"/>
      <c r="R211" s="941"/>
      <c r="S211" s="941"/>
      <c r="T211" s="941"/>
      <c r="U211" s="941"/>
      <c r="V211" s="941"/>
      <c r="W211" s="941"/>
      <c r="X211" s="941"/>
      <c r="Y211" s="941"/>
      <c r="Z211" s="941"/>
    </row>
    <row r="212" spans="1:26">
      <c r="A212" s="941"/>
      <c r="B212" s="941"/>
      <c r="C212" s="941"/>
      <c r="D212" s="941"/>
      <c r="E212" s="941"/>
      <c r="F212" s="941"/>
      <c r="G212" s="941"/>
      <c r="H212" s="941"/>
      <c r="I212" s="941"/>
      <c r="J212" s="941"/>
      <c r="K212" s="941"/>
      <c r="L212" s="941"/>
      <c r="M212" s="941"/>
      <c r="N212" s="941"/>
      <c r="O212" s="941"/>
      <c r="P212" s="941"/>
      <c r="Q212" s="941"/>
      <c r="R212" s="941"/>
      <c r="S212" s="941"/>
      <c r="T212" s="941"/>
      <c r="U212" s="941"/>
      <c r="V212" s="941"/>
      <c r="W212" s="941"/>
      <c r="X212" s="941"/>
      <c r="Y212" s="941"/>
      <c r="Z212" s="941"/>
    </row>
    <row r="213" spans="1:26">
      <c r="A213" s="941"/>
      <c r="B213" s="941"/>
      <c r="C213" s="941"/>
      <c r="D213" s="941"/>
      <c r="E213" s="941"/>
      <c r="F213" s="941"/>
      <c r="G213" s="941"/>
      <c r="H213" s="941"/>
      <c r="I213" s="941"/>
      <c r="J213" s="941"/>
      <c r="K213" s="941"/>
      <c r="L213" s="941"/>
      <c r="M213" s="941"/>
      <c r="N213" s="941"/>
      <c r="O213" s="941"/>
      <c r="P213" s="941"/>
      <c r="Q213" s="941"/>
      <c r="R213" s="941"/>
      <c r="S213" s="941"/>
      <c r="T213" s="941"/>
      <c r="U213" s="941"/>
      <c r="V213" s="941"/>
      <c r="W213" s="941"/>
      <c r="X213" s="941"/>
      <c r="Y213" s="941"/>
      <c r="Z213" s="941"/>
    </row>
    <row r="214" spans="1:26">
      <c r="A214" s="941"/>
      <c r="B214" s="941"/>
      <c r="C214" s="941"/>
      <c r="D214" s="941"/>
      <c r="E214" s="941"/>
      <c r="F214" s="941"/>
      <c r="G214" s="941"/>
      <c r="H214" s="941"/>
      <c r="I214" s="941"/>
      <c r="J214" s="941"/>
      <c r="K214" s="941"/>
      <c r="L214" s="941"/>
      <c r="M214" s="941"/>
      <c r="N214" s="941"/>
      <c r="O214" s="941"/>
      <c r="P214" s="941"/>
      <c r="Q214" s="941"/>
      <c r="R214" s="941"/>
      <c r="S214" s="941"/>
      <c r="T214" s="941"/>
      <c r="U214" s="941"/>
      <c r="V214" s="941"/>
      <c r="W214" s="941"/>
      <c r="X214" s="941"/>
      <c r="Y214" s="941"/>
      <c r="Z214" s="941"/>
    </row>
    <row r="215" spans="1:26">
      <c r="A215" s="941"/>
      <c r="B215" s="941"/>
      <c r="C215" s="941"/>
      <c r="D215" s="941"/>
      <c r="E215" s="941"/>
      <c r="F215" s="941"/>
      <c r="G215" s="941"/>
      <c r="H215" s="941"/>
      <c r="I215" s="941"/>
      <c r="J215" s="941"/>
      <c r="K215" s="941"/>
      <c r="L215" s="941"/>
      <c r="M215" s="941"/>
      <c r="N215" s="941"/>
      <c r="O215" s="941"/>
      <c r="P215" s="941"/>
      <c r="Q215" s="941"/>
      <c r="R215" s="941"/>
      <c r="S215" s="941"/>
      <c r="T215" s="941"/>
      <c r="U215" s="941"/>
      <c r="V215" s="941"/>
      <c r="W215" s="941"/>
      <c r="X215" s="941"/>
      <c r="Y215" s="941"/>
      <c r="Z215" s="941"/>
    </row>
    <row r="216" spans="1:26">
      <c r="A216" s="941"/>
      <c r="B216" s="941"/>
      <c r="C216" s="941"/>
      <c r="D216" s="941"/>
      <c r="E216" s="941"/>
      <c r="F216" s="941"/>
      <c r="G216" s="941"/>
      <c r="H216" s="941"/>
      <c r="I216" s="941"/>
      <c r="J216" s="941"/>
      <c r="K216" s="941"/>
      <c r="L216" s="941"/>
      <c r="M216" s="941"/>
      <c r="N216" s="941"/>
      <c r="O216" s="941"/>
      <c r="P216" s="941"/>
      <c r="Q216" s="941"/>
      <c r="R216" s="941"/>
      <c r="S216" s="941"/>
      <c r="T216" s="941"/>
      <c r="U216" s="941"/>
      <c r="V216" s="941"/>
      <c r="W216" s="941"/>
      <c r="X216" s="941"/>
      <c r="Y216" s="941"/>
      <c r="Z216" s="941"/>
    </row>
    <row r="217" spans="1:26">
      <c r="A217" s="941"/>
      <c r="B217" s="941"/>
      <c r="C217" s="941"/>
      <c r="D217" s="941"/>
      <c r="E217" s="941"/>
      <c r="F217" s="941"/>
      <c r="G217" s="941"/>
      <c r="H217" s="941"/>
      <c r="I217" s="941"/>
      <c r="J217" s="941"/>
      <c r="K217" s="941"/>
      <c r="L217" s="941"/>
      <c r="M217" s="941"/>
      <c r="N217" s="941"/>
      <c r="O217" s="941"/>
      <c r="P217" s="941"/>
      <c r="Q217" s="941"/>
      <c r="R217" s="941"/>
      <c r="S217" s="941"/>
      <c r="T217" s="941"/>
      <c r="U217" s="941"/>
      <c r="V217" s="941"/>
      <c r="W217" s="941"/>
      <c r="X217" s="941"/>
      <c r="Y217" s="941"/>
      <c r="Z217" s="941"/>
    </row>
    <row r="218" spans="1:26">
      <c r="A218" s="941"/>
      <c r="B218" s="941"/>
      <c r="C218" s="941"/>
      <c r="D218" s="941"/>
      <c r="E218" s="941"/>
      <c r="F218" s="941"/>
      <c r="G218" s="941"/>
      <c r="H218" s="941"/>
      <c r="I218" s="941"/>
      <c r="J218" s="941"/>
      <c r="K218" s="941"/>
      <c r="L218" s="941"/>
      <c r="M218" s="941"/>
      <c r="N218" s="941"/>
      <c r="O218" s="941"/>
      <c r="P218" s="941"/>
      <c r="Q218" s="941"/>
      <c r="R218" s="941"/>
      <c r="S218" s="941"/>
      <c r="T218" s="941"/>
      <c r="U218" s="941"/>
      <c r="V218" s="941"/>
      <c r="W218" s="941"/>
      <c r="X218" s="941"/>
      <c r="Y218" s="941"/>
      <c r="Z218" s="941"/>
    </row>
    <row r="219" spans="1:26">
      <c r="A219" s="941"/>
      <c r="B219" s="941"/>
      <c r="C219" s="941"/>
      <c r="D219" s="941"/>
      <c r="E219" s="941"/>
      <c r="F219" s="941"/>
      <c r="G219" s="941"/>
      <c r="H219" s="941"/>
      <c r="I219" s="941"/>
      <c r="J219" s="941"/>
      <c r="K219" s="941"/>
      <c r="L219" s="941"/>
      <c r="M219" s="941"/>
      <c r="N219" s="941"/>
      <c r="O219" s="941"/>
      <c r="P219" s="941"/>
      <c r="Q219" s="941"/>
      <c r="R219" s="941"/>
      <c r="S219" s="941"/>
      <c r="T219" s="941"/>
      <c r="U219" s="941"/>
      <c r="V219" s="941"/>
      <c r="W219" s="941"/>
      <c r="X219" s="941"/>
      <c r="Y219" s="941"/>
      <c r="Z219" s="941"/>
    </row>
    <row r="220" spans="1:26">
      <c r="A220" s="941"/>
      <c r="B220" s="941"/>
      <c r="C220" s="941"/>
      <c r="D220" s="941"/>
      <c r="E220" s="941"/>
      <c r="F220" s="941"/>
      <c r="G220" s="941"/>
      <c r="H220" s="941"/>
      <c r="I220" s="941"/>
      <c r="J220" s="941"/>
      <c r="K220" s="941"/>
      <c r="L220" s="941"/>
      <c r="M220" s="941"/>
      <c r="N220" s="941"/>
      <c r="O220" s="941"/>
      <c r="P220" s="941"/>
      <c r="Q220" s="941"/>
      <c r="R220" s="941"/>
      <c r="S220" s="941"/>
      <c r="T220" s="941"/>
      <c r="U220" s="941"/>
      <c r="V220" s="941"/>
      <c r="W220" s="941"/>
      <c r="X220" s="941"/>
      <c r="Y220" s="941"/>
      <c r="Z220" s="941"/>
    </row>
    <row r="221" spans="1:26">
      <c r="A221" s="941"/>
      <c r="B221" s="941"/>
      <c r="C221" s="941"/>
      <c r="D221" s="941"/>
      <c r="E221" s="941"/>
      <c r="F221" s="941"/>
      <c r="G221" s="941"/>
      <c r="H221" s="941"/>
      <c r="I221" s="941"/>
      <c r="J221" s="941"/>
      <c r="K221" s="941"/>
      <c r="L221" s="941"/>
      <c r="M221" s="941"/>
      <c r="N221" s="941"/>
      <c r="O221" s="941"/>
      <c r="P221" s="941"/>
      <c r="Q221" s="941"/>
      <c r="R221" s="941"/>
      <c r="S221" s="941"/>
      <c r="T221" s="941"/>
      <c r="U221" s="941"/>
      <c r="V221" s="941"/>
      <c r="W221" s="941"/>
      <c r="X221" s="941"/>
      <c r="Y221" s="941"/>
      <c r="Z221" s="941"/>
    </row>
    <row r="222" spans="1:26">
      <c r="A222" s="941"/>
      <c r="B222" s="941"/>
      <c r="C222" s="941"/>
      <c r="D222" s="941"/>
      <c r="E222" s="941"/>
      <c r="F222" s="941"/>
      <c r="G222" s="941"/>
      <c r="H222" s="941"/>
      <c r="I222" s="941"/>
      <c r="J222" s="941"/>
      <c r="K222" s="941"/>
      <c r="L222" s="941"/>
      <c r="M222" s="941"/>
      <c r="N222" s="941"/>
      <c r="O222" s="941"/>
      <c r="P222" s="941"/>
      <c r="Q222" s="941"/>
      <c r="R222" s="941"/>
      <c r="S222" s="941"/>
      <c r="T222" s="941"/>
      <c r="U222" s="941"/>
      <c r="V222" s="941"/>
      <c r="W222" s="941"/>
      <c r="X222" s="941"/>
      <c r="Y222" s="941"/>
      <c r="Z222" s="941"/>
    </row>
    <row r="223" spans="1:26">
      <c r="A223" s="941"/>
      <c r="B223" s="941"/>
      <c r="C223" s="941"/>
      <c r="D223" s="941"/>
      <c r="E223" s="941"/>
      <c r="F223" s="941"/>
      <c r="G223" s="941"/>
      <c r="H223" s="941"/>
      <c r="I223" s="941"/>
      <c r="J223" s="941"/>
      <c r="K223" s="941"/>
      <c r="L223" s="941"/>
      <c r="M223" s="941"/>
      <c r="N223" s="941"/>
      <c r="O223" s="941"/>
      <c r="P223" s="941"/>
      <c r="Q223" s="941"/>
      <c r="R223" s="941"/>
      <c r="S223" s="941"/>
      <c r="T223" s="941"/>
      <c r="U223" s="941"/>
      <c r="V223" s="941"/>
      <c r="W223" s="941"/>
      <c r="X223" s="941"/>
      <c r="Y223" s="941"/>
      <c r="Z223" s="941"/>
    </row>
    <row r="224" spans="1:26">
      <c r="A224" s="941"/>
      <c r="B224" s="941"/>
      <c r="C224" s="941"/>
      <c r="D224" s="941"/>
      <c r="E224" s="941"/>
      <c r="F224" s="941"/>
      <c r="G224" s="941"/>
      <c r="H224" s="941"/>
      <c r="I224" s="941"/>
      <c r="J224" s="941"/>
      <c r="K224" s="941"/>
      <c r="L224" s="941"/>
      <c r="M224" s="941"/>
      <c r="N224" s="941"/>
      <c r="O224" s="941"/>
      <c r="P224" s="941"/>
      <c r="Q224" s="941"/>
      <c r="R224" s="941"/>
      <c r="S224" s="941"/>
      <c r="T224" s="941"/>
      <c r="U224" s="941"/>
      <c r="V224" s="941"/>
      <c r="W224" s="941"/>
      <c r="X224" s="941"/>
      <c r="Y224" s="941"/>
      <c r="Z224" s="941"/>
    </row>
    <row r="225" spans="1:26">
      <c r="A225" s="941"/>
      <c r="B225" s="941"/>
      <c r="C225" s="941"/>
      <c r="D225" s="941"/>
      <c r="E225" s="941"/>
      <c r="F225" s="941"/>
      <c r="G225" s="941"/>
      <c r="H225" s="941"/>
      <c r="I225" s="941"/>
      <c r="J225" s="941"/>
      <c r="K225" s="941"/>
      <c r="L225" s="941"/>
      <c r="M225" s="941"/>
      <c r="N225" s="941"/>
      <c r="O225" s="941"/>
      <c r="P225" s="941"/>
      <c r="Q225" s="941"/>
      <c r="R225" s="941"/>
      <c r="S225" s="941"/>
      <c r="T225" s="941"/>
      <c r="U225" s="941"/>
      <c r="V225" s="941"/>
      <c r="W225" s="941"/>
      <c r="X225" s="941"/>
      <c r="Y225" s="941"/>
      <c r="Z225" s="941"/>
    </row>
    <row r="226" spans="1:26">
      <c r="A226" s="941"/>
      <c r="B226" s="941"/>
      <c r="C226" s="941"/>
      <c r="D226" s="941"/>
      <c r="E226" s="941"/>
      <c r="F226" s="941"/>
      <c r="G226" s="941"/>
      <c r="H226" s="941"/>
      <c r="I226" s="941"/>
      <c r="J226" s="941"/>
      <c r="K226" s="941"/>
      <c r="L226" s="941"/>
      <c r="M226" s="941"/>
      <c r="N226" s="941"/>
      <c r="O226" s="941"/>
      <c r="P226" s="941"/>
      <c r="Q226" s="941"/>
      <c r="R226" s="941"/>
      <c r="S226" s="941"/>
      <c r="T226" s="941"/>
      <c r="U226" s="941"/>
      <c r="V226" s="941"/>
      <c r="W226" s="941"/>
      <c r="X226" s="941"/>
      <c r="Y226" s="941"/>
      <c r="Z226" s="941"/>
    </row>
    <row r="227" spans="1:26">
      <c r="A227" s="941"/>
      <c r="B227" s="941"/>
      <c r="C227" s="941"/>
      <c r="D227" s="941"/>
      <c r="E227" s="941"/>
      <c r="F227" s="941"/>
      <c r="G227" s="941"/>
      <c r="H227" s="941"/>
      <c r="I227" s="941"/>
      <c r="J227" s="941"/>
      <c r="K227" s="941"/>
      <c r="L227" s="941"/>
      <c r="M227" s="941"/>
      <c r="N227" s="941"/>
      <c r="O227" s="941"/>
      <c r="P227" s="941"/>
      <c r="Q227" s="941"/>
      <c r="R227" s="941"/>
      <c r="S227" s="941"/>
      <c r="T227" s="941"/>
      <c r="U227" s="941"/>
      <c r="V227" s="941"/>
      <c r="W227" s="941"/>
      <c r="X227" s="941"/>
      <c r="Y227" s="941"/>
      <c r="Z227" s="941"/>
    </row>
    <row r="228" spans="1:26">
      <c r="A228" s="941"/>
      <c r="B228" s="941"/>
      <c r="C228" s="941"/>
      <c r="D228" s="941"/>
      <c r="E228" s="941"/>
      <c r="F228" s="941"/>
      <c r="G228" s="941"/>
      <c r="H228" s="941"/>
      <c r="I228" s="941"/>
      <c r="J228" s="941"/>
      <c r="K228" s="941"/>
      <c r="L228" s="941"/>
      <c r="M228" s="941"/>
      <c r="N228" s="941"/>
      <c r="O228" s="941"/>
      <c r="P228" s="941"/>
      <c r="Q228" s="941"/>
      <c r="R228" s="941"/>
      <c r="S228" s="941"/>
      <c r="T228" s="941"/>
      <c r="U228" s="941"/>
      <c r="V228" s="941"/>
      <c r="W228" s="941"/>
      <c r="X228" s="941"/>
      <c r="Y228" s="941"/>
      <c r="Z228" s="941"/>
    </row>
    <row r="229" spans="1:26">
      <c r="A229" s="941"/>
      <c r="B229" s="941"/>
      <c r="C229" s="941"/>
      <c r="D229" s="941"/>
      <c r="E229" s="941"/>
      <c r="F229" s="941"/>
      <c r="G229" s="941"/>
      <c r="H229" s="941"/>
      <c r="I229" s="941"/>
      <c r="J229" s="941"/>
      <c r="K229" s="941"/>
      <c r="L229" s="941"/>
      <c r="M229" s="941"/>
      <c r="N229" s="941"/>
      <c r="O229" s="941"/>
      <c r="P229" s="941"/>
      <c r="Q229" s="941"/>
      <c r="R229" s="941"/>
      <c r="S229" s="941"/>
      <c r="T229" s="941"/>
      <c r="U229" s="941"/>
      <c r="V229" s="941"/>
      <c r="W229" s="941"/>
      <c r="X229" s="941"/>
      <c r="Y229" s="941"/>
      <c r="Z229" s="941"/>
    </row>
    <row r="230" spans="1:26">
      <c r="A230" s="941"/>
      <c r="B230" s="941"/>
      <c r="C230" s="941"/>
      <c r="D230" s="941"/>
      <c r="E230" s="941"/>
      <c r="F230" s="941"/>
      <c r="G230" s="941"/>
      <c r="H230" s="941"/>
      <c r="I230" s="941"/>
      <c r="J230" s="941"/>
      <c r="K230" s="941"/>
      <c r="L230" s="941"/>
      <c r="M230" s="941"/>
      <c r="N230" s="941"/>
      <c r="O230" s="941"/>
      <c r="P230" s="941"/>
      <c r="Q230" s="941"/>
      <c r="R230" s="941"/>
      <c r="S230" s="941"/>
      <c r="T230" s="941"/>
      <c r="U230" s="941"/>
      <c r="V230" s="941"/>
      <c r="W230" s="941"/>
      <c r="X230" s="941"/>
      <c r="Y230" s="941"/>
      <c r="Z230" s="941"/>
    </row>
    <row r="231" spans="1:26">
      <c r="A231" s="941"/>
      <c r="B231" s="941"/>
      <c r="C231" s="941"/>
      <c r="D231" s="941"/>
      <c r="E231" s="941"/>
      <c r="F231" s="941"/>
      <c r="G231" s="941"/>
      <c r="H231" s="941"/>
      <c r="I231" s="941"/>
      <c r="J231" s="941"/>
      <c r="K231" s="941"/>
      <c r="L231" s="941"/>
      <c r="M231" s="941"/>
      <c r="N231" s="941"/>
      <c r="O231" s="941"/>
      <c r="P231" s="941"/>
      <c r="Q231" s="941"/>
      <c r="R231" s="941"/>
      <c r="S231" s="941"/>
      <c r="T231" s="941"/>
      <c r="U231" s="941"/>
      <c r="V231" s="941"/>
      <c r="W231" s="941"/>
      <c r="X231" s="941"/>
      <c r="Y231" s="941"/>
      <c r="Z231" s="941"/>
    </row>
    <row r="232" spans="1:26">
      <c r="A232" s="941"/>
      <c r="B232" s="941"/>
      <c r="C232" s="941"/>
      <c r="D232" s="941"/>
      <c r="E232" s="941"/>
      <c r="F232" s="941"/>
      <c r="G232" s="941"/>
      <c r="H232" s="941"/>
      <c r="I232" s="941"/>
      <c r="J232" s="941"/>
      <c r="K232" s="941"/>
      <c r="L232" s="941"/>
      <c r="M232" s="941"/>
      <c r="N232" s="941"/>
      <c r="O232" s="941"/>
      <c r="P232" s="941"/>
      <c r="Q232" s="941"/>
      <c r="R232" s="941"/>
      <c r="S232" s="941"/>
      <c r="T232" s="941"/>
      <c r="U232" s="941"/>
      <c r="V232" s="941"/>
      <c r="W232" s="941"/>
      <c r="X232" s="941"/>
      <c r="Y232" s="941"/>
      <c r="Z232" s="941"/>
    </row>
    <row r="233" spans="1:26">
      <c r="A233" s="941"/>
      <c r="B233" s="941"/>
      <c r="C233" s="941"/>
      <c r="D233" s="941"/>
      <c r="E233" s="941"/>
      <c r="F233" s="941"/>
      <c r="G233" s="941"/>
      <c r="H233" s="941"/>
      <c r="I233" s="941"/>
      <c r="J233" s="941"/>
      <c r="K233" s="941"/>
      <c r="L233" s="941"/>
      <c r="M233" s="941"/>
      <c r="N233" s="941"/>
      <c r="O233" s="941"/>
      <c r="P233" s="941"/>
      <c r="Q233" s="941"/>
      <c r="R233" s="941"/>
      <c r="S233" s="941"/>
      <c r="T233" s="941"/>
      <c r="U233" s="941"/>
      <c r="V233" s="941"/>
      <c r="W233" s="941"/>
      <c r="X233" s="941"/>
      <c r="Y233" s="941"/>
      <c r="Z233" s="941"/>
    </row>
    <row r="234" spans="1:26">
      <c r="A234" s="941"/>
      <c r="B234" s="941"/>
      <c r="C234" s="941"/>
      <c r="D234" s="941"/>
      <c r="E234" s="941"/>
      <c r="F234" s="941"/>
      <c r="G234" s="941"/>
      <c r="H234" s="941"/>
      <c r="I234" s="941"/>
      <c r="J234" s="941"/>
      <c r="K234" s="941"/>
      <c r="L234" s="941"/>
      <c r="M234" s="941"/>
      <c r="N234" s="941"/>
      <c r="O234" s="941"/>
      <c r="P234" s="941"/>
      <c r="Q234" s="941"/>
      <c r="R234" s="941"/>
      <c r="S234" s="941"/>
      <c r="T234" s="941"/>
      <c r="U234" s="941"/>
      <c r="V234" s="941"/>
      <c r="W234" s="941"/>
      <c r="X234" s="941"/>
      <c r="Y234" s="941"/>
      <c r="Z234" s="941"/>
    </row>
    <row r="235" spans="1:26">
      <c r="A235" s="941"/>
      <c r="B235" s="941"/>
      <c r="C235" s="941"/>
      <c r="D235" s="941"/>
      <c r="E235" s="941"/>
      <c r="F235" s="941"/>
      <c r="G235" s="941"/>
      <c r="H235" s="941"/>
      <c r="I235" s="941"/>
      <c r="J235" s="941"/>
      <c r="K235" s="941"/>
      <c r="L235" s="941"/>
      <c r="M235" s="941"/>
      <c r="N235" s="941"/>
      <c r="O235" s="941"/>
      <c r="P235" s="941"/>
      <c r="Q235" s="941"/>
      <c r="R235" s="941"/>
      <c r="S235" s="941"/>
      <c r="T235" s="941"/>
      <c r="U235" s="941"/>
      <c r="V235" s="941"/>
      <c r="W235" s="941"/>
      <c r="X235" s="941"/>
      <c r="Y235" s="941"/>
      <c r="Z235" s="941"/>
    </row>
    <row r="236" spans="1:26">
      <c r="A236" s="941"/>
      <c r="B236" s="941"/>
      <c r="C236" s="941"/>
      <c r="D236" s="941"/>
      <c r="E236" s="941"/>
      <c r="F236" s="941"/>
      <c r="G236" s="941"/>
      <c r="H236" s="941"/>
      <c r="I236" s="941"/>
      <c r="J236" s="941"/>
      <c r="K236" s="941"/>
      <c r="L236" s="941"/>
      <c r="M236" s="941"/>
      <c r="N236" s="941"/>
      <c r="O236" s="941"/>
      <c r="P236" s="941"/>
      <c r="Q236" s="941"/>
      <c r="R236" s="941"/>
      <c r="S236" s="941"/>
      <c r="T236" s="941"/>
      <c r="U236" s="941"/>
      <c r="V236" s="941"/>
      <c r="W236" s="941"/>
      <c r="X236" s="941"/>
      <c r="Y236" s="941"/>
      <c r="Z236" s="941"/>
    </row>
    <row r="237" spans="1:26">
      <c r="A237" s="941"/>
      <c r="B237" s="941"/>
      <c r="C237" s="941"/>
      <c r="D237" s="941"/>
      <c r="E237" s="941"/>
      <c r="F237" s="941"/>
      <c r="G237" s="941"/>
      <c r="H237" s="941"/>
      <c r="I237" s="941"/>
      <c r="J237" s="941"/>
      <c r="K237" s="941"/>
      <c r="L237" s="941"/>
      <c r="M237" s="941"/>
      <c r="N237" s="941"/>
      <c r="O237" s="941"/>
      <c r="P237" s="941"/>
      <c r="Q237" s="941"/>
      <c r="R237" s="941"/>
      <c r="S237" s="941"/>
      <c r="T237" s="941"/>
      <c r="U237" s="941"/>
      <c r="V237" s="941"/>
      <c r="W237" s="941"/>
      <c r="X237" s="941"/>
      <c r="Y237" s="941"/>
      <c r="Z237" s="941"/>
    </row>
    <row r="238" spans="1:26">
      <c r="A238" s="941"/>
      <c r="B238" s="941"/>
      <c r="C238" s="941"/>
      <c r="D238" s="941"/>
      <c r="E238" s="941"/>
      <c r="F238" s="941"/>
      <c r="G238" s="941"/>
      <c r="H238" s="941"/>
      <c r="I238" s="941"/>
      <c r="J238" s="941"/>
      <c r="K238" s="941"/>
      <c r="L238" s="941"/>
      <c r="M238" s="941"/>
      <c r="N238" s="941"/>
      <c r="O238" s="941"/>
      <c r="P238" s="941"/>
      <c r="Q238" s="941"/>
      <c r="R238" s="941"/>
      <c r="S238" s="941"/>
      <c r="T238" s="941"/>
      <c r="U238" s="941"/>
      <c r="V238" s="941"/>
      <c r="W238" s="941"/>
      <c r="X238" s="941"/>
      <c r="Y238" s="941"/>
      <c r="Z238" s="941"/>
    </row>
    <row r="239" spans="1:26">
      <c r="A239" s="941"/>
      <c r="B239" s="941"/>
      <c r="C239" s="941"/>
      <c r="D239" s="941"/>
      <c r="E239" s="941"/>
      <c r="F239" s="941"/>
      <c r="G239" s="941"/>
      <c r="H239" s="941"/>
      <c r="I239" s="941"/>
      <c r="J239" s="941"/>
      <c r="K239" s="941"/>
      <c r="L239" s="941"/>
      <c r="M239" s="941"/>
      <c r="N239" s="941"/>
      <c r="O239" s="941"/>
      <c r="P239" s="941"/>
      <c r="Q239" s="941"/>
      <c r="R239" s="941"/>
      <c r="S239" s="941"/>
      <c r="T239" s="941"/>
      <c r="U239" s="941"/>
      <c r="V239" s="941"/>
      <c r="W239" s="941"/>
      <c r="X239" s="941"/>
      <c r="Y239" s="941"/>
      <c r="Z239" s="941"/>
    </row>
    <row r="240" spans="1:26">
      <c r="A240" s="941"/>
      <c r="B240" s="941"/>
      <c r="C240" s="941"/>
      <c r="D240" s="941"/>
      <c r="E240" s="941"/>
      <c r="F240" s="941"/>
      <c r="G240" s="941"/>
      <c r="H240" s="941"/>
      <c r="I240" s="941"/>
      <c r="J240" s="941"/>
      <c r="K240" s="941"/>
      <c r="L240" s="941"/>
      <c r="M240" s="941"/>
      <c r="N240" s="941"/>
      <c r="O240" s="941"/>
      <c r="P240" s="941"/>
      <c r="Q240" s="941"/>
      <c r="R240" s="941"/>
      <c r="S240" s="941"/>
      <c r="T240" s="941"/>
      <c r="U240" s="941"/>
      <c r="V240" s="941"/>
      <c r="W240" s="941"/>
      <c r="X240" s="941"/>
      <c r="Y240" s="941"/>
      <c r="Z240" s="941"/>
    </row>
    <row r="241" spans="1:26">
      <c r="A241" s="941"/>
      <c r="B241" s="941"/>
      <c r="C241" s="941"/>
      <c r="D241" s="941"/>
      <c r="E241" s="941"/>
      <c r="F241" s="941"/>
      <c r="G241" s="941"/>
      <c r="H241" s="941"/>
      <c r="I241" s="941"/>
      <c r="J241" s="941"/>
      <c r="K241" s="941"/>
      <c r="L241" s="941"/>
      <c r="M241" s="941"/>
      <c r="N241" s="941"/>
      <c r="O241" s="941"/>
      <c r="P241" s="941"/>
      <c r="Q241" s="941"/>
      <c r="R241" s="941"/>
      <c r="S241" s="941"/>
      <c r="T241" s="941"/>
      <c r="U241" s="941"/>
      <c r="V241" s="941"/>
      <c r="W241" s="941"/>
      <c r="X241" s="941"/>
      <c r="Y241" s="941"/>
      <c r="Z241" s="941"/>
    </row>
    <row r="242" spans="1:26">
      <c r="A242" s="941"/>
      <c r="B242" s="941"/>
      <c r="C242" s="941"/>
      <c r="D242" s="941"/>
      <c r="E242" s="941"/>
      <c r="F242" s="941"/>
      <c r="G242" s="941"/>
      <c r="H242" s="941"/>
      <c r="I242" s="941"/>
      <c r="J242" s="941"/>
      <c r="K242" s="941"/>
      <c r="L242" s="941"/>
      <c r="M242" s="941"/>
      <c r="N242" s="941"/>
      <c r="O242" s="941"/>
      <c r="P242" s="941"/>
      <c r="Q242" s="941"/>
      <c r="R242" s="941"/>
      <c r="S242" s="941"/>
      <c r="T242" s="941"/>
      <c r="U242" s="941"/>
      <c r="V242" s="941"/>
      <c r="W242" s="941"/>
      <c r="X242" s="941"/>
      <c r="Y242" s="941"/>
      <c r="Z242" s="941"/>
    </row>
    <row r="243" spans="1:26">
      <c r="A243" s="941"/>
      <c r="B243" s="941"/>
      <c r="C243" s="941"/>
      <c r="D243" s="941"/>
      <c r="E243" s="941"/>
      <c r="F243" s="941"/>
      <c r="G243" s="941"/>
      <c r="H243" s="941"/>
      <c r="I243" s="941"/>
      <c r="J243" s="941"/>
      <c r="K243" s="941"/>
      <c r="L243" s="941"/>
      <c r="M243" s="941"/>
      <c r="N243" s="941"/>
      <c r="O243" s="941"/>
      <c r="P243" s="941"/>
      <c r="Q243" s="941"/>
      <c r="R243" s="941"/>
      <c r="S243" s="941"/>
      <c r="T243" s="941"/>
      <c r="U243" s="941"/>
      <c r="V243" s="941"/>
      <c r="W243" s="941"/>
      <c r="X243" s="941"/>
      <c r="Y243" s="941"/>
      <c r="Z243" s="941"/>
    </row>
    <row r="244" spans="1:26">
      <c r="A244" s="941"/>
      <c r="B244" s="941"/>
      <c r="C244" s="941"/>
      <c r="D244" s="941"/>
      <c r="E244" s="941"/>
      <c r="F244" s="941"/>
      <c r="G244" s="941"/>
      <c r="H244" s="941"/>
      <c r="I244" s="941"/>
      <c r="J244" s="941"/>
      <c r="K244" s="941"/>
      <c r="L244" s="941"/>
      <c r="M244" s="941"/>
      <c r="N244" s="941"/>
      <c r="O244" s="941"/>
      <c r="P244" s="941"/>
      <c r="Q244" s="941"/>
      <c r="R244" s="941"/>
      <c r="S244" s="941"/>
      <c r="T244" s="941"/>
      <c r="U244" s="941"/>
      <c r="V244" s="941"/>
      <c r="W244" s="941"/>
      <c r="X244" s="941"/>
      <c r="Y244" s="941"/>
      <c r="Z244" s="941"/>
    </row>
    <row r="245" spans="1:26">
      <c r="A245" s="941"/>
      <c r="B245" s="941"/>
      <c r="C245" s="941"/>
      <c r="D245" s="941"/>
      <c r="E245" s="941"/>
      <c r="F245" s="941"/>
      <c r="G245" s="941"/>
      <c r="H245" s="941"/>
      <c r="I245" s="941"/>
      <c r="J245" s="941"/>
      <c r="K245" s="941"/>
      <c r="L245" s="941"/>
      <c r="M245" s="941"/>
      <c r="N245" s="941"/>
      <c r="O245" s="941"/>
      <c r="P245" s="941"/>
      <c r="Q245" s="941"/>
      <c r="R245" s="941"/>
      <c r="S245" s="941"/>
      <c r="T245" s="941"/>
      <c r="U245" s="941"/>
      <c r="V245" s="941"/>
      <c r="W245" s="941"/>
      <c r="X245" s="941"/>
      <c r="Y245" s="941"/>
      <c r="Z245" s="941"/>
    </row>
    <row r="246" spans="1:26">
      <c r="A246" s="941"/>
      <c r="B246" s="941"/>
      <c r="C246" s="941"/>
      <c r="D246" s="941"/>
      <c r="E246" s="941"/>
      <c r="F246" s="941"/>
      <c r="G246" s="941"/>
      <c r="H246" s="941"/>
      <c r="I246" s="941"/>
      <c r="J246" s="941"/>
      <c r="K246" s="941"/>
      <c r="L246" s="941"/>
      <c r="M246" s="941"/>
      <c r="N246" s="941"/>
      <c r="O246" s="941"/>
      <c r="P246" s="941"/>
      <c r="Q246" s="941"/>
      <c r="R246" s="941"/>
      <c r="S246" s="941"/>
      <c r="T246" s="941"/>
      <c r="U246" s="941"/>
      <c r="V246" s="941"/>
      <c r="W246" s="941"/>
      <c r="X246" s="941"/>
      <c r="Y246" s="941"/>
      <c r="Z246" s="941"/>
    </row>
    <row r="247" spans="1:26">
      <c r="A247" s="941"/>
      <c r="B247" s="941"/>
      <c r="C247" s="941"/>
      <c r="D247" s="941"/>
      <c r="E247" s="941"/>
      <c r="F247" s="941"/>
      <c r="G247" s="941"/>
      <c r="H247" s="941"/>
      <c r="I247" s="941"/>
      <c r="J247" s="941"/>
      <c r="K247" s="941"/>
      <c r="L247" s="941"/>
      <c r="M247" s="941"/>
      <c r="N247" s="941"/>
      <c r="O247" s="941"/>
      <c r="P247" s="941"/>
      <c r="Q247" s="941"/>
      <c r="R247" s="941"/>
      <c r="S247" s="941"/>
      <c r="T247" s="941"/>
      <c r="U247" s="941"/>
      <c r="V247" s="941"/>
      <c r="W247" s="941"/>
      <c r="X247" s="941"/>
      <c r="Y247" s="941"/>
      <c r="Z247" s="941"/>
    </row>
    <row r="248" spans="1:26">
      <c r="A248" s="941"/>
      <c r="B248" s="941"/>
      <c r="C248" s="941"/>
      <c r="D248" s="941"/>
      <c r="E248" s="941"/>
      <c r="F248" s="941"/>
      <c r="G248" s="941"/>
      <c r="H248" s="941"/>
      <c r="I248" s="941"/>
      <c r="J248" s="941"/>
      <c r="K248" s="941"/>
      <c r="L248" s="941"/>
      <c r="M248" s="941"/>
      <c r="N248" s="941"/>
      <c r="O248" s="941"/>
      <c r="P248" s="941"/>
      <c r="Q248" s="941"/>
      <c r="R248" s="941"/>
      <c r="S248" s="941"/>
      <c r="T248" s="941"/>
      <c r="U248" s="941"/>
      <c r="V248" s="941"/>
      <c r="W248" s="941"/>
      <c r="X248" s="941"/>
      <c r="Y248" s="941"/>
      <c r="Z248" s="941"/>
    </row>
    <row r="249" spans="1:26">
      <c r="A249" s="941"/>
      <c r="B249" s="941"/>
      <c r="C249" s="941"/>
      <c r="D249" s="941"/>
      <c r="E249" s="941"/>
      <c r="F249" s="941"/>
      <c r="G249" s="941"/>
      <c r="H249" s="941"/>
      <c r="I249" s="941"/>
      <c r="J249" s="941"/>
      <c r="K249" s="941"/>
      <c r="L249" s="941"/>
      <c r="M249" s="941"/>
      <c r="N249" s="941"/>
      <c r="O249" s="941"/>
      <c r="P249" s="941"/>
      <c r="Q249" s="941"/>
      <c r="R249" s="941"/>
      <c r="S249" s="941"/>
      <c r="T249" s="941"/>
      <c r="U249" s="941"/>
      <c r="V249" s="941"/>
      <c r="W249" s="941"/>
      <c r="X249" s="941"/>
      <c r="Y249" s="941"/>
      <c r="Z249" s="941"/>
    </row>
    <row r="250" spans="1:26">
      <c r="A250" s="941"/>
      <c r="B250" s="941"/>
      <c r="C250" s="941"/>
      <c r="D250" s="941"/>
      <c r="E250" s="941"/>
      <c r="F250" s="941"/>
      <c r="G250" s="941"/>
      <c r="H250" s="941"/>
      <c r="I250" s="941"/>
      <c r="J250" s="941"/>
      <c r="K250" s="941"/>
      <c r="L250" s="941"/>
      <c r="M250" s="941"/>
      <c r="N250" s="941"/>
      <c r="O250" s="941"/>
      <c r="P250" s="941"/>
      <c r="Q250" s="941"/>
      <c r="R250" s="941"/>
      <c r="S250" s="941"/>
      <c r="T250" s="941"/>
      <c r="U250" s="941"/>
      <c r="V250" s="941"/>
      <c r="W250" s="941"/>
      <c r="X250" s="941"/>
      <c r="Y250" s="941"/>
      <c r="Z250" s="941"/>
    </row>
    <row r="251" spans="1:26">
      <c r="A251" s="941"/>
      <c r="B251" s="941"/>
      <c r="C251" s="941"/>
      <c r="D251" s="941"/>
      <c r="E251" s="941"/>
      <c r="F251" s="941"/>
      <c r="G251" s="941"/>
      <c r="H251" s="941"/>
      <c r="I251" s="941"/>
      <c r="J251" s="941"/>
      <c r="K251" s="941"/>
      <c r="L251" s="941"/>
      <c r="M251" s="941"/>
      <c r="N251" s="941"/>
      <c r="O251" s="941"/>
      <c r="P251" s="941"/>
      <c r="Q251" s="941"/>
      <c r="R251" s="941"/>
      <c r="S251" s="941"/>
      <c r="T251" s="941"/>
      <c r="U251" s="941"/>
      <c r="V251" s="941"/>
      <c r="W251" s="941"/>
      <c r="X251" s="941"/>
      <c r="Y251" s="941"/>
      <c r="Z251" s="941"/>
    </row>
    <row r="252" spans="1:26">
      <c r="A252" s="941"/>
      <c r="B252" s="941"/>
      <c r="C252" s="941"/>
      <c r="D252" s="941"/>
      <c r="E252" s="941"/>
      <c r="F252" s="941"/>
      <c r="G252" s="941"/>
      <c r="H252" s="941"/>
      <c r="I252" s="941"/>
      <c r="J252" s="941"/>
      <c r="K252" s="941"/>
      <c r="L252" s="941"/>
      <c r="M252" s="941"/>
      <c r="N252" s="941"/>
      <c r="O252" s="941"/>
      <c r="P252" s="941"/>
      <c r="Q252" s="941"/>
      <c r="R252" s="941"/>
      <c r="S252" s="941"/>
      <c r="T252" s="941"/>
      <c r="U252" s="941"/>
      <c r="V252" s="941"/>
      <c r="W252" s="941"/>
      <c r="X252" s="941"/>
      <c r="Y252" s="941"/>
      <c r="Z252" s="941"/>
    </row>
    <row r="253" spans="1:26">
      <c r="A253" s="941"/>
      <c r="B253" s="941"/>
      <c r="C253" s="941"/>
      <c r="D253" s="941"/>
      <c r="E253" s="941"/>
      <c r="F253" s="941"/>
      <c r="G253" s="941"/>
      <c r="H253" s="941"/>
      <c r="I253" s="941"/>
      <c r="J253" s="941"/>
      <c r="K253" s="941"/>
      <c r="L253" s="941"/>
      <c r="M253" s="941"/>
      <c r="N253" s="941"/>
      <c r="O253" s="941"/>
      <c r="P253" s="941"/>
      <c r="Q253" s="941"/>
      <c r="R253" s="941"/>
      <c r="S253" s="941"/>
      <c r="T253" s="941"/>
      <c r="U253" s="941"/>
      <c r="V253" s="941"/>
      <c r="W253" s="941"/>
      <c r="X253" s="941"/>
      <c r="Y253" s="941"/>
      <c r="Z253" s="941"/>
    </row>
    <row r="254" spans="1:26">
      <c r="A254" s="941"/>
      <c r="B254" s="941"/>
      <c r="C254" s="941"/>
      <c r="D254" s="941"/>
      <c r="E254" s="941"/>
      <c r="F254" s="941"/>
      <c r="G254" s="941"/>
      <c r="H254" s="941"/>
      <c r="I254" s="941"/>
      <c r="J254" s="941"/>
      <c r="K254" s="941"/>
      <c r="L254" s="941"/>
      <c r="M254" s="941"/>
      <c r="N254" s="941"/>
      <c r="O254" s="941"/>
      <c r="P254" s="941"/>
      <c r="Q254" s="941"/>
      <c r="R254" s="941"/>
      <c r="S254" s="941"/>
      <c r="T254" s="941"/>
      <c r="U254" s="941"/>
      <c r="V254" s="941"/>
      <c r="W254" s="941"/>
      <c r="X254" s="941"/>
      <c r="Y254" s="941"/>
      <c r="Z254" s="941"/>
    </row>
    <row r="255" spans="1:26">
      <c r="A255" s="941"/>
      <c r="B255" s="941"/>
      <c r="C255" s="941"/>
      <c r="D255" s="941"/>
      <c r="E255" s="941"/>
      <c r="F255" s="941"/>
      <c r="G255" s="941"/>
      <c r="H255" s="941"/>
      <c r="I255" s="941"/>
      <c r="J255" s="941"/>
      <c r="K255" s="941"/>
      <c r="L255" s="941"/>
      <c r="M255" s="941"/>
      <c r="N255" s="941"/>
      <c r="O255" s="941"/>
      <c r="P255" s="941"/>
      <c r="Q255" s="941"/>
      <c r="R255" s="941"/>
      <c r="S255" s="941"/>
      <c r="T255" s="941"/>
      <c r="U255" s="941"/>
      <c r="V255" s="941"/>
      <c r="W255" s="941"/>
      <c r="X255" s="941"/>
      <c r="Y255" s="941"/>
      <c r="Z255" s="941"/>
    </row>
    <row r="256" spans="1:26">
      <c r="A256" s="941"/>
      <c r="B256" s="941"/>
      <c r="C256" s="941"/>
      <c r="D256" s="941"/>
      <c r="E256" s="941"/>
      <c r="F256" s="941"/>
      <c r="G256" s="941"/>
      <c r="H256" s="941"/>
      <c r="I256" s="941"/>
      <c r="J256" s="941"/>
      <c r="K256" s="941"/>
      <c r="L256" s="941"/>
      <c r="M256" s="941"/>
      <c r="N256" s="941"/>
      <c r="O256" s="941"/>
      <c r="P256" s="941"/>
      <c r="Q256" s="941"/>
      <c r="R256" s="941"/>
      <c r="S256" s="941"/>
      <c r="T256" s="941"/>
      <c r="U256" s="941"/>
      <c r="V256" s="941"/>
      <c r="W256" s="941"/>
      <c r="X256" s="941"/>
      <c r="Y256" s="941"/>
      <c r="Z256" s="941"/>
    </row>
    <row r="257" spans="1:26">
      <c r="A257" s="941"/>
      <c r="B257" s="941"/>
      <c r="C257" s="941"/>
      <c r="D257" s="941"/>
      <c r="E257" s="941"/>
      <c r="F257" s="941"/>
      <c r="G257" s="941"/>
      <c r="H257" s="941"/>
      <c r="I257" s="941"/>
      <c r="J257" s="941"/>
      <c r="K257" s="941"/>
      <c r="L257" s="941"/>
      <c r="M257" s="941"/>
      <c r="N257" s="941"/>
      <c r="O257" s="941"/>
      <c r="P257" s="941"/>
      <c r="Q257" s="941"/>
      <c r="R257" s="941"/>
      <c r="S257" s="941"/>
      <c r="T257" s="941"/>
      <c r="U257" s="941"/>
      <c r="V257" s="941"/>
      <c r="W257" s="941"/>
      <c r="X257" s="941"/>
      <c r="Y257" s="941"/>
      <c r="Z257" s="941"/>
    </row>
    <row r="258" spans="1:26">
      <c r="A258" s="941"/>
      <c r="B258" s="941"/>
      <c r="C258" s="941"/>
      <c r="D258" s="941"/>
      <c r="E258" s="941"/>
      <c r="F258" s="941"/>
      <c r="G258" s="941"/>
      <c r="H258" s="941"/>
      <c r="I258" s="941"/>
      <c r="J258" s="941"/>
      <c r="K258" s="941"/>
      <c r="L258" s="941"/>
      <c r="M258" s="941"/>
      <c r="N258" s="941"/>
      <c r="O258" s="941"/>
      <c r="P258" s="941"/>
      <c r="Q258" s="941"/>
      <c r="R258" s="941"/>
      <c r="S258" s="941"/>
      <c r="T258" s="941"/>
      <c r="U258" s="941"/>
      <c r="V258" s="941"/>
      <c r="W258" s="941"/>
      <c r="X258" s="941"/>
      <c r="Y258" s="941"/>
      <c r="Z258" s="941"/>
    </row>
    <row r="259" spans="1:26">
      <c r="A259" s="941"/>
      <c r="B259" s="941"/>
      <c r="C259" s="941"/>
      <c r="D259" s="941"/>
      <c r="E259" s="941"/>
      <c r="F259" s="941"/>
      <c r="G259" s="941"/>
      <c r="H259" s="941"/>
      <c r="I259" s="941"/>
      <c r="J259" s="941"/>
      <c r="K259" s="941"/>
      <c r="L259" s="941"/>
      <c r="M259" s="941"/>
      <c r="N259" s="941"/>
      <c r="O259" s="941"/>
      <c r="P259" s="941"/>
      <c r="Q259" s="941"/>
      <c r="R259" s="941"/>
      <c r="S259" s="941"/>
      <c r="T259" s="941"/>
      <c r="U259" s="941"/>
      <c r="V259" s="941"/>
      <c r="W259" s="941"/>
      <c r="X259" s="941"/>
      <c r="Y259" s="941"/>
      <c r="Z259" s="941"/>
    </row>
    <row r="260" spans="1:26">
      <c r="A260" s="941"/>
      <c r="B260" s="941"/>
      <c r="C260" s="941"/>
      <c r="D260" s="941"/>
      <c r="E260" s="941"/>
      <c r="F260" s="941"/>
      <c r="G260" s="941"/>
      <c r="H260" s="941"/>
      <c r="I260" s="941"/>
      <c r="J260" s="941"/>
      <c r="K260" s="941"/>
      <c r="L260" s="941"/>
      <c r="M260" s="941"/>
      <c r="N260" s="941"/>
      <c r="O260" s="941"/>
      <c r="P260" s="941"/>
      <c r="Q260" s="941"/>
      <c r="R260" s="941"/>
      <c r="S260" s="941"/>
      <c r="T260" s="941"/>
      <c r="U260" s="941"/>
      <c r="V260" s="941"/>
      <c r="W260" s="941"/>
      <c r="X260" s="941"/>
      <c r="Y260" s="941"/>
      <c r="Z260" s="941"/>
    </row>
    <row r="261" spans="1:26">
      <c r="A261" s="941"/>
      <c r="B261" s="941"/>
      <c r="C261" s="941"/>
      <c r="D261" s="941"/>
      <c r="E261" s="941"/>
      <c r="F261" s="941"/>
      <c r="G261" s="941"/>
      <c r="H261" s="941"/>
      <c r="I261" s="941"/>
      <c r="J261" s="941"/>
      <c r="K261" s="941"/>
      <c r="L261" s="941"/>
      <c r="M261" s="941"/>
      <c r="N261" s="941"/>
      <c r="O261" s="941"/>
      <c r="P261" s="941"/>
      <c r="Q261" s="941"/>
      <c r="R261" s="941"/>
      <c r="S261" s="941"/>
      <c r="T261" s="941"/>
      <c r="U261" s="941"/>
      <c r="V261" s="941"/>
      <c r="W261" s="941"/>
      <c r="X261" s="941"/>
      <c r="Y261" s="941"/>
      <c r="Z261" s="941"/>
    </row>
    <row r="262" spans="1:26">
      <c r="A262" s="941"/>
      <c r="B262" s="941"/>
      <c r="C262" s="941"/>
      <c r="D262" s="941"/>
      <c r="E262" s="941"/>
      <c r="F262" s="941"/>
      <c r="G262" s="941"/>
      <c r="H262" s="941"/>
      <c r="I262" s="941"/>
      <c r="J262" s="941"/>
      <c r="K262" s="941"/>
      <c r="L262" s="941"/>
      <c r="M262" s="941"/>
      <c r="N262" s="941"/>
      <c r="O262" s="941"/>
      <c r="P262" s="941"/>
      <c r="Q262" s="941"/>
      <c r="R262" s="941"/>
      <c r="S262" s="941"/>
      <c r="T262" s="941"/>
      <c r="U262" s="941"/>
      <c r="V262" s="941"/>
      <c r="W262" s="941"/>
      <c r="X262" s="941"/>
      <c r="Y262" s="941"/>
      <c r="Z262" s="941"/>
    </row>
    <row r="263" spans="1:26">
      <c r="A263" s="941"/>
      <c r="B263" s="941"/>
      <c r="C263" s="941"/>
      <c r="D263" s="941"/>
      <c r="E263" s="941"/>
      <c r="F263" s="941"/>
      <c r="G263" s="941"/>
      <c r="H263" s="941"/>
      <c r="I263" s="941"/>
      <c r="J263" s="941"/>
      <c r="K263" s="941"/>
      <c r="L263" s="941"/>
      <c r="M263" s="941"/>
      <c r="N263" s="941"/>
      <c r="O263" s="941"/>
      <c r="P263" s="941"/>
      <c r="Q263" s="941"/>
      <c r="R263" s="941"/>
      <c r="S263" s="941"/>
      <c r="T263" s="941"/>
      <c r="U263" s="941"/>
      <c r="V263" s="941"/>
      <c r="W263" s="941"/>
      <c r="X263" s="941"/>
      <c r="Y263" s="941"/>
      <c r="Z263" s="941"/>
    </row>
    <row r="264" spans="1:26">
      <c r="A264" s="941"/>
      <c r="B264" s="941"/>
      <c r="C264" s="941"/>
      <c r="D264" s="941"/>
      <c r="E264" s="941"/>
      <c r="F264" s="941"/>
      <c r="G264" s="941"/>
      <c r="H264" s="941"/>
      <c r="I264" s="941"/>
      <c r="J264" s="941"/>
      <c r="K264" s="941"/>
      <c r="L264" s="941"/>
      <c r="M264" s="941"/>
      <c r="N264" s="941"/>
      <c r="O264" s="941"/>
      <c r="P264" s="941"/>
      <c r="Q264" s="941"/>
      <c r="R264" s="941"/>
      <c r="S264" s="941"/>
      <c r="T264" s="941"/>
      <c r="U264" s="941"/>
      <c r="V264" s="941"/>
      <c r="W264" s="941"/>
      <c r="X264" s="941"/>
      <c r="Y264" s="941"/>
      <c r="Z264" s="941"/>
    </row>
    <row r="265" spans="1:26">
      <c r="A265" s="941"/>
      <c r="B265" s="941"/>
      <c r="C265" s="941"/>
      <c r="D265" s="941"/>
      <c r="E265" s="941"/>
      <c r="F265" s="941"/>
      <c r="G265" s="941"/>
      <c r="H265" s="941"/>
      <c r="I265" s="941"/>
      <c r="J265" s="941"/>
      <c r="K265" s="941"/>
      <c r="L265" s="941"/>
      <c r="M265" s="941"/>
      <c r="N265" s="941"/>
      <c r="O265" s="941"/>
      <c r="P265" s="941"/>
      <c r="Q265" s="941"/>
      <c r="R265" s="941"/>
      <c r="S265" s="941"/>
      <c r="T265" s="941"/>
      <c r="U265" s="941"/>
      <c r="V265" s="941"/>
      <c r="W265" s="941"/>
      <c r="X265" s="941"/>
      <c r="Y265" s="941"/>
      <c r="Z265" s="941"/>
    </row>
    <row r="266" spans="1:26">
      <c r="A266" s="941"/>
      <c r="B266" s="941"/>
      <c r="C266" s="941"/>
      <c r="D266" s="941"/>
      <c r="E266" s="941"/>
      <c r="F266" s="941"/>
      <c r="G266" s="941"/>
      <c r="H266" s="941"/>
      <c r="I266" s="941"/>
      <c r="J266" s="941"/>
      <c r="K266" s="941"/>
      <c r="L266" s="941"/>
      <c r="M266" s="941"/>
      <c r="N266" s="941"/>
      <c r="O266" s="941"/>
      <c r="P266" s="941"/>
      <c r="Q266" s="941"/>
      <c r="R266" s="941"/>
      <c r="S266" s="941"/>
      <c r="T266" s="941"/>
      <c r="U266" s="941"/>
      <c r="V266" s="941"/>
      <c r="W266" s="941"/>
      <c r="X266" s="941"/>
      <c r="Y266" s="941"/>
      <c r="Z266" s="941"/>
    </row>
    <row r="267" spans="1:26">
      <c r="A267" s="941"/>
      <c r="B267" s="941"/>
      <c r="C267" s="941"/>
      <c r="D267" s="941"/>
      <c r="E267" s="941"/>
      <c r="F267" s="941"/>
      <c r="G267" s="941"/>
      <c r="H267" s="941"/>
      <c r="I267" s="941"/>
      <c r="J267" s="941"/>
      <c r="K267" s="941"/>
      <c r="L267" s="941"/>
      <c r="M267" s="941"/>
      <c r="N267" s="941"/>
      <c r="O267" s="941"/>
      <c r="P267" s="941"/>
      <c r="Q267" s="941"/>
      <c r="R267" s="941"/>
      <c r="S267" s="941"/>
      <c r="T267" s="941"/>
      <c r="U267" s="941"/>
      <c r="V267" s="941"/>
      <c r="W267" s="941"/>
      <c r="X267" s="941"/>
      <c r="Y267" s="941"/>
      <c r="Z267" s="941"/>
    </row>
    <row r="268" spans="1:26">
      <c r="A268" s="941"/>
      <c r="B268" s="941"/>
      <c r="C268" s="941"/>
      <c r="D268" s="941"/>
      <c r="E268" s="941"/>
      <c r="F268" s="941"/>
      <c r="G268" s="941"/>
      <c r="H268" s="941"/>
      <c r="I268" s="941"/>
      <c r="J268" s="941"/>
      <c r="K268" s="941"/>
      <c r="L268" s="941"/>
      <c r="M268" s="941"/>
      <c r="N268" s="941"/>
      <c r="O268" s="941"/>
      <c r="P268" s="941"/>
      <c r="Q268" s="941"/>
      <c r="R268" s="941"/>
      <c r="S268" s="941"/>
      <c r="T268" s="941"/>
      <c r="U268" s="941"/>
      <c r="V268" s="941"/>
      <c r="W268" s="941"/>
      <c r="X268" s="941"/>
      <c r="Y268" s="941"/>
      <c r="Z268" s="941"/>
    </row>
    <row r="269" spans="1:26">
      <c r="A269" s="941"/>
      <c r="B269" s="941"/>
      <c r="C269" s="941"/>
      <c r="D269" s="941"/>
      <c r="E269" s="941"/>
      <c r="F269" s="941"/>
      <c r="G269" s="941"/>
      <c r="H269" s="941"/>
      <c r="I269" s="941"/>
      <c r="J269" s="941"/>
      <c r="K269" s="941"/>
      <c r="L269" s="941"/>
      <c r="M269" s="941"/>
      <c r="N269" s="941"/>
      <c r="O269" s="941"/>
      <c r="P269" s="941"/>
      <c r="Q269" s="941"/>
      <c r="R269" s="941"/>
      <c r="S269" s="941"/>
      <c r="T269" s="941"/>
      <c r="U269" s="941"/>
      <c r="V269" s="941"/>
      <c r="W269" s="941"/>
      <c r="X269" s="941"/>
      <c r="Y269" s="941"/>
      <c r="Z269" s="941"/>
    </row>
    <row r="270" spans="1:26">
      <c r="A270" s="941"/>
      <c r="B270" s="941"/>
      <c r="C270" s="941"/>
      <c r="D270" s="941"/>
      <c r="E270" s="941"/>
      <c r="F270" s="941"/>
      <c r="G270" s="941"/>
      <c r="H270" s="941"/>
      <c r="I270" s="941"/>
      <c r="J270" s="941"/>
      <c r="K270" s="941"/>
      <c r="L270" s="941"/>
      <c r="M270" s="941"/>
      <c r="N270" s="941"/>
      <c r="O270" s="941"/>
      <c r="P270" s="941"/>
      <c r="Q270" s="941"/>
      <c r="R270" s="941"/>
      <c r="S270" s="941"/>
      <c r="T270" s="941"/>
      <c r="U270" s="941"/>
      <c r="V270" s="941"/>
      <c r="W270" s="941"/>
      <c r="X270" s="941"/>
      <c r="Y270" s="941"/>
      <c r="Z270" s="941"/>
    </row>
    <row r="271" spans="1:26">
      <c r="A271" s="941"/>
      <c r="B271" s="941"/>
      <c r="C271" s="941"/>
      <c r="D271" s="941"/>
      <c r="E271" s="941"/>
      <c r="F271" s="941"/>
      <c r="G271" s="941"/>
      <c r="H271" s="941"/>
      <c r="I271" s="941"/>
      <c r="J271" s="941"/>
      <c r="K271" s="941"/>
      <c r="L271" s="941"/>
      <c r="M271" s="941"/>
      <c r="N271" s="941"/>
      <c r="O271" s="941"/>
      <c r="P271" s="941"/>
      <c r="Q271" s="941"/>
      <c r="R271" s="941"/>
      <c r="S271" s="941"/>
      <c r="T271" s="941"/>
      <c r="U271" s="941"/>
      <c r="V271" s="941"/>
      <c r="W271" s="941"/>
      <c r="X271" s="941"/>
      <c r="Y271" s="941"/>
      <c r="Z271" s="941"/>
    </row>
    <row r="272" spans="1:26">
      <c r="A272" s="941"/>
      <c r="B272" s="941"/>
      <c r="C272" s="941"/>
      <c r="D272" s="941"/>
      <c r="E272" s="941"/>
      <c r="F272" s="941"/>
      <c r="G272" s="941"/>
      <c r="H272" s="941"/>
      <c r="I272" s="941"/>
      <c r="J272" s="941"/>
      <c r="K272" s="941"/>
      <c r="L272" s="941"/>
      <c r="M272" s="941"/>
      <c r="N272" s="941"/>
      <c r="O272" s="941"/>
      <c r="P272" s="941"/>
      <c r="Q272" s="941"/>
      <c r="R272" s="941"/>
      <c r="S272" s="941"/>
      <c r="T272" s="941"/>
      <c r="U272" s="941"/>
      <c r="V272" s="941"/>
      <c r="W272" s="941"/>
      <c r="X272" s="941"/>
      <c r="Y272" s="941"/>
      <c r="Z272" s="941"/>
    </row>
    <row r="273" spans="1:26">
      <c r="A273" s="941"/>
      <c r="B273" s="941"/>
      <c r="C273" s="941"/>
      <c r="D273" s="941"/>
      <c r="E273" s="941"/>
      <c r="F273" s="941"/>
      <c r="G273" s="941"/>
      <c r="H273" s="941"/>
      <c r="I273" s="941"/>
      <c r="J273" s="941"/>
      <c r="K273" s="941"/>
      <c r="L273" s="941"/>
      <c r="M273" s="941"/>
      <c r="N273" s="941"/>
      <c r="O273" s="941"/>
      <c r="P273" s="941"/>
      <c r="Q273" s="941"/>
      <c r="R273" s="941"/>
      <c r="S273" s="941"/>
      <c r="T273" s="941"/>
      <c r="U273" s="941"/>
      <c r="V273" s="941"/>
      <c r="W273" s="941"/>
      <c r="X273" s="941"/>
      <c r="Y273" s="941"/>
      <c r="Z273" s="941"/>
    </row>
    <row r="274" spans="1:26">
      <c r="A274" s="941"/>
      <c r="B274" s="941"/>
      <c r="C274" s="941"/>
      <c r="D274" s="941"/>
      <c r="E274" s="941"/>
      <c r="F274" s="941"/>
      <c r="G274" s="941"/>
      <c r="H274" s="941"/>
      <c r="I274" s="941"/>
      <c r="J274" s="941"/>
      <c r="K274" s="941"/>
      <c r="L274" s="941"/>
      <c r="M274" s="941"/>
      <c r="N274" s="941"/>
      <c r="O274" s="941"/>
      <c r="P274" s="941"/>
      <c r="Q274" s="941"/>
      <c r="R274" s="941"/>
      <c r="S274" s="941"/>
      <c r="T274" s="941"/>
      <c r="U274" s="941"/>
      <c r="V274" s="941"/>
      <c r="W274" s="941"/>
      <c r="X274" s="941"/>
      <c r="Y274" s="941"/>
      <c r="Z274" s="941"/>
    </row>
    <row r="275" spans="1:26">
      <c r="A275" s="941"/>
      <c r="B275" s="941"/>
      <c r="C275" s="941"/>
      <c r="D275" s="941"/>
      <c r="E275" s="941"/>
      <c r="F275" s="941"/>
      <c r="G275" s="941"/>
      <c r="H275" s="941"/>
      <c r="I275" s="941"/>
      <c r="J275" s="941"/>
      <c r="K275" s="941"/>
      <c r="L275" s="941"/>
      <c r="M275" s="941"/>
      <c r="N275" s="941"/>
      <c r="O275" s="941"/>
      <c r="P275" s="941"/>
      <c r="Q275" s="941"/>
      <c r="R275" s="941"/>
      <c r="S275" s="941"/>
      <c r="T275" s="941"/>
      <c r="U275" s="941"/>
      <c r="V275" s="941"/>
      <c r="W275" s="941"/>
      <c r="X275" s="941"/>
      <c r="Y275" s="941"/>
      <c r="Z275" s="941"/>
    </row>
    <row r="276" spans="1:26">
      <c r="A276" s="941"/>
      <c r="B276" s="941"/>
      <c r="C276" s="941"/>
      <c r="D276" s="941"/>
      <c r="E276" s="941"/>
      <c r="F276" s="941"/>
      <c r="G276" s="941"/>
      <c r="H276" s="941"/>
      <c r="I276" s="941"/>
      <c r="J276" s="941"/>
      <c r="K276" s="941"/>
      <c r="L276" s="941"/>
      <c r="M276" s="941"/>
      <c r="N276" s="941"/>
      <c r="O276" s="941"/>
      <c r="P276" s="941"/>
      <c r="Q276" s="941"/>
      <c r="R276" s="941"/>
      <c r="S276" s="941"/>
      <c r="T276" s="941"/>
      <c r="U276" s="941"/>
      <c r="V276" s="941"/>
      <c r="W276" s="941"/>
      <c r="X276" s="941"/>
      <c r="Y276" s="941"/>
      <c r="Z276" s="941"/>
    </row>
    <row r="277" spans="1:26">
      <c r="A277" s="941"/>
      <c r="B277" s="941"/>
      <c r="C277" s="941"/>
      <c r="D277" s="941"/>
      <c r="E277" s="941"/>
      <c r="F277" s="941"/>
      <c r="G277" s="941"/>
      <c r="H277" s="941"/>
      <c r="I277" s="941"/>
      <c r="J277" s="941"/>
      <c r="K277" s="941"/>
      <c r="L277" s="941"/>
      <c r="M277" s="941"/>
      <c r="N277" s="941"/>
      <c r="O277" s="941"/>
      <c r="P277" s="941"/>
      <c r="Q277" s="941"/>
      <c r="R277" s="941"/>
      <c r="S277" s="941"/>
      <c r="T277" s="941"/>
      <c r="U277" s="941"/>
      <c r="V277" s="941"/>
      <c r="W277" s="941"/>
      <c r="X277" s="941"/>
      <c r="Y277" s="941"/>
      <c r="Z277" s="941"/>
    </row>
    <row r="278" spans="1:26">
      <c r="A278" s="941"/>
      <c r="B278" s="941"/>
      <c r="C278" s="941"/>
      <c r="D278" s="941"/>
      <c r="E278" s="941"/>
      <c r="F278" s="941"/>
      <c r="G278" s="941"/>
      <c r="H278" s="941"/>
      <c r="I278" s="941"/>
      <c r="J278" s="941"/>
      <c r="K278" s="941"/>
      <c r="L278" s="941"/>
      <c r="M278" s="941"/>
      <c r="N278" s="941"/>
      <c r="O278" s="941"/>
      <c r="P278" s="941"/>
      <c r="Q278" s="941"/>
      <c r="R278" s="941"/>
      <c r="S278" s="941"/>
      <c r="T278" s="941"/>
      <c r="U278" s="941"/>
      <c r="V278" s="941"/>
      <c r="W278" s="941"/>
      <c r="X278" s="941"/>
      <c r="Y278" s="941"/>
      <c r="Z278" s="941"/>
    </row>
    <row r="279" spans="1:26">
      <c r="A279" s="941"/>
      <c r="B279" s="941"/>
      <c r="C279" s="941"/>
      <c r="D279" s="941"/>
      <c r="E279" s="941"/>
      <c r="F279" s="941"/>
      <c r="G279" s="941"/>
      <c r="H279" s="941"/>
      <c r="I279" s="941"/>
      <c r="J279" s="941"/>
      <c r="K279" s="941"/>
      <c r="L279" s="941"/>
      <c r="M279" s="941"/>
      <c r="N279" s="941"/>
      <c r="O279" s="941"/>
      <c r="P279" s="941"/>
      <c r="Q279" s="941"/>
      <c r="R279" s="941"/>
      <c r="S279" s="941"/>
      <c r="T279" s="941"/>
      <c r="U279" s="941"/>
      <c r="V279" s="941"/>
      <c r="W279" s="941"/>
      <c r="X279" s="941"/>
      <c r="Y279" s="941"/>
      <c r="Z279" s="941"/>
    </row>
    <row r="280" spans="1:26">
      <c r="A280" s="941"/>
      <c r="B280" s="941"/>
      <c r="C280" s="941"/>
      <c r="D280" s="941"/>
      <c r="E280" s="941"/>
      <c r="F280" s="941"/>
      <c r="G280" s="941"/>
      <c r="H280" s="941"/>
      <c r="I280" s="941"/>
      <c r="J280" s="941"/>
      <c r="K280" s="941"/>
      <c r="L280" s="941"/>
      <c r="M280" s="941"/>
      <c r="N280" s="941"/>
      <c r="O280" s="941"/>
      <c r="P280" s="941"/>
      <c r="Q280" s="941"/>
      <c r="R280" s="941"/>
      <c r="S280" s="941"/>
      <c r="T280" s="941"/>
      <c r="U280" s="941"/>
      <c r="V280" s="941"/>
      <c r="W280" s="941"/>
      <c r="X280" s="941"/>
      <c r="Y280" s="941"/>
      <c r="Z280" s="941"/>
    </row>
    <row r="281" spans="1:26">
      <c r="A281" s="941"/>
      <c r="B281" s="941"/>
      <c r="C281" s="941"/>
      <c r="D281" s="941"/>
      <c r="E281" s="941"/>
      <c r="F281" s="941"/>
      <c r="G281" s="941"/>
      <c r="H281" s="941"/>
      <c r="I281" s="941"/>
      <c r="J281" s="941"/>
      <c r="K281" s="941"/>
      <c r="L281" s="941"/>
      <c r="M281" s="941"/>
      <c r="N281" s="941"/>
      <c r="O281" s="941"/>
      <c r="P281" s="941"/>
      <c r="Q281" s="941"/>
      <c r="R281" s="941"/>
      <c r="S281" s="941"/>
      <c r="T281" s="941"/>
      <c r="U281" s="941"/>
      <c r="V281" s="941"/>
      <c r="W281" s="941"/>
      <c r="X281" s="941"/>
      <c r="Y281" s="941"/>
      <c r="Z281" s="941"/>
    </row>
    <row r="282" spans="1:26">
      <c r="A282" s="941"/>
      <c r="B282" s="941"/>
      <c r="C282" s="941"/>
      <c r="D282" s="941"/>
      <c r="E282" s="941"/>
      <c r="F282" s="941"/>
      <c r="G282" s="941"/>
      <c r="H282" s="941"/>
      <c r="I282" s="941"/>
      <c r="J282" s="941"/>
      <c r="K282" s="941"/>
      <c r="L282" s="941"/>
      <c r="M282" s="941"/>
      <c r="N282" s="941"/>
      <c r="O282" s="941"/>
      <c r="P282" s="941"/>
      <c r="Q282" s="941"/>
      <c r="R282" s="941"/>
      <c r="S282" s="941"/>
      <c r="T282" s="941"/>
      <c r="U282" s="941"/>
      <c r="V282" s="941"/>
      <c r="W282" s="941"/>
      <c r="X282" s="941"/>
      <c r="Y282" s="941"/>
      <c r="Z282" s="941"/>
    </row>
    <row r="283" spans="1:26">
      <c r="A283" s="941"/>
      <c r="B283" s="941"/>
      <c r="C283" s="941"/>
      <c r="D283" s="941"/>
      <c r="E283" s="941"/>
      <c r="F283" s="941"/>
      <c r="G283" s="941"/>
      <c r="H283" s="941"/>
      <c r="I283" s="941"/>
      <c r="J283" s="941"/>
      <c r="K283" s="941"/>
      <c r="L283" s="941"/>
      <c r="M283" s="941"/>
      <c r="N283" s="941"/>
      <c r="O283" s="941"/>
      <c r="P283" s="941"/>
      <c r="Q283" s="941"/>
      <c r="R283" s="941"/>
      <c r="S283" s="941"/>
      <c r="T283" s="941"/>
      <c r="U283" s="941"/>
      <c r="V283" s="941"/>
      <c r="W283" s="941"/>
      <c r="X283" s="941"/>
      <c r="Y283" s="941"/>
      <c r="Z283" s="941"/>
    </row>
    <row r="284" spans="1:26">
      <c r="A284" s="941"/>
      <c r="B284" s="941"/>
      <c r="C284" s="941"/>
      <c r="D284" s="941"/>
      <c r="E284" s="941"/>
      <c r="F284" s="941"/>
      <c r="G284" s="941"/>
      <c r="H284" s="941"/>
      <c r="I284" s="941"/>
      <c r="J284" s="941"/>
      <c r="K284" s="941"/>
      <c r="L284" s="941"/>
      <c r="M284" s="941"/>
      <c r="N284" s="941"/>
      <c r="O284" s="941"/>
      <c r="P284" s="941"/>
      <c r="Q284" s="941"/>
      <c r="R284" s="941"/>
      <c r="S284" s="941"/>
      <c r="T284" s="941"/>
      <c r="U284" s="941"/>
      <c r="V284" s="941"/>
      <c r="W284" s="941"/>
      <c r="X284" s="941"/>
      <c r="Y284" s="941"/>
      <c r="Z284" s="941"/>
    </row>
    <row r="285" spans="1:26">
      <c r="A285" s="941"/>
      <c r="B285" s="941"/>
      <c r="C285" s="941"/>
      <c r="D285" s="941"/>
      <c r="E285" s="941"/>
      <c r="F285" s="941"/>
      <c r="G285" s="941"/>
      <c r="H285" s="941"/>
      <c r="I285" s="941"/>
      <c r="J285" s="941"/>
      <c r="K285" s="941"/>
      <c r="L285" s="941"/>
      <c r="M285" s="941"/>
      <c r="N285" s="941"/>
      <c r="O285" s="941"/>
      <c r="P285" s="941"/>
      <c r="Q285" s="941"/>
      <c r="R285" s="941"/>
      <c r="S285" s="941"/>
      <c r="T285" s="941"/>
      <c r="U285" s="941"/>
      <c r="V285" s="941"/>
      <c r="W285" s="941"/>
      <c r="X285" s="941"/>
      <c r="Y285" s="941"/>
      <c r="Z285" s="941"/>
    </row>
    <row r="286" spans="1:26">
      <c r="A286" s="941"/>
      <c r="B286" s="941"/>
      <c r="C286" s="941"/>
      <c r="D286" s="941"/>
      <c r="E286" s="941"/>
      <c r="F286" s="941"/>
      <c r="G286" s="941"/>
      <c r="H286" s="941"/>
      <c r="I286" s="941"/>
      <c r="J286" s="941"/>
      <c r="K286" s="941"/>
      <c r="L286" s="941"/>
      <c r="M286" s="941"/>
      <c r="N286" s="941"/>
      <c r="O286" s="941"/>
      <c r="P286" s="941"/>
      <c r="Q286" s="941"/>
      <c r="R286" s="941"/>
      <c r="S286" s="941"/>
      <c r="T286" s="941"/>
      <c r="U286" s="941"/>
      <c r="V286" s="941"/>
      <c r="W286" s="941"/>
      <c r="X286" s="941"/>
      <c r="Y286" s="941"/>
      <c r="Z286" s="941"/>
    </row>
    <row r="287" spans="1:26">
      <c r="A287" s="941"/>
      <c r="B287" s="941"/>
      <c r="C287" s="941"/>
      <c r="D287" s="941"/>
      <c r="E287" s="941"/>
      <c r="F287" s="941"/>
      <c r="G287" s="941"/>
      <c r="H287" s="941"/>
      <c r="I287" s="941"/>
      <c r="J287" s="941"/>
      <c r="K287" s="941"/>
      <c r="L287" s="941"/>
      <c r="M287" s="941"/>
      <c r="N287" s="941"/>
      <c r="O287" s="941"/>
      <c r="P287" s="941"/>
      <c r="Q287" s="941"/>
      <c r="R287" s="941"/>
      <c r="S287" s="941"/>
      <c r="T287" s="941"/>
      <c r="U287" s="941"/>
      <c r="V287" s="941"/>
      <c r="W287" s="941"/>
      <c r="X287" s="941"/>
      <c r="Y287" s="941"/>
      <c r="Z287" s="941"/>
    </row>
    <row r="288" spans="1:26">
      <c r="A288" s="941"/>
      <c r="B288" s="941"/>
      <c r="C288" s="941"/>
      <c r="D288" s="941"/>
      <c r="E288" s="941"/>
      <c r="F288" s="941"/>
      <c r="G288" s="941"/>
      <c r="H288" s="941"/>
      <c r="I288" s="941"/>
      <c r="J288" s="941"/>
      <c r="K288" s="941"/>
      <c r="L288" s="941"/>
      <c r="M288" s="941"/>
      <c r="N288" s="941"/>
      <c r="O288" s="941"/>
      <c r="P288" s="941"/>
      <c r="Q288" s="941"/>
      <c r="R288" s="941"/>
      <c r="S288" s="941"/>
      <c r="T288" s="941"/>
      <c r="U288" s="941"/>
      <c r="V288" s="941"/>
      <c r="W288" s="941"/>
      <c r="X288" s="941"/>
      <c r="Y288" s="941"/>
      <c r="Z288" s="941"/>
    </row>
    <row r="289" spans="1:26">
      <c r="A289" s="941"/>
      <c r="B289" s="941"/>
      <c r="C289" s="941"/>
      <c r="D289" s="941"/>
      <c r="E289" s="941"/>
      <c r="F289" s="941"/>
      <c r="G289" s="941"/>
      <c r="H289" s="941"/>
      <c r="I289" s="941"/>
      <c r="J289" s="941"/>
      <c r="K289" s="941"/>
      <c r="L289" s="941"/>
      <c r="M289" s="941"/>
      <c r="N289" s="941"/>
      <c r="O289" s="941"/>
      <c r="P289" s="941"/>
      <c r="Q289" s="941"/>
      <c r="R289" s="941"/>
      <c r="S289" s="941"/>
      <c r="T289" s="941"/>
      <c r="U289" s="941"/>
      <c r="V289" s="941"/>
      <c r="W289" s="941"/>
      <c r="X289" s="941"/>
      <c r="Y289" s="941"/>
      <c r="Z289" s="941"/>
    </row>
    <row r="290" spans="1:26">
      <c r="A290" s="941"/>
      <c r="B290" s="941"/>
      <c r="C290" s="941"/>
      <c r="D290" s="941"/>
      <c r="E290" s="941"/>
      <c r="F290" s="941"/>
      <c r="G290" s="941"/>
      <c r="H290" s="941"/>
      <c r="I290" s="941"/>
      <c r="J290" s="941"/>
      <c r="K290" s="941"/>
      <c r="L290" s="941"/>
      <c r="M290" s="941"/>
      <c r="N290" s="941"/>
      <c r="O290" s="941"/>
      <c r="P290" s="941"/>
      <c r="Q290" s="941"/>
      <c r="R290" s="941"/>
      <c r="S290" s="941"/>
      <c r="T290" s="941"/>
      <c r="U290" s="941"/>
      <c r="V290" s="941"/>
      <c r="W290" s="941"/>
      <c r="X290" s="941"/>
      <c r="Y290" s="941"/>
      <c r="Z290" s="941"/>
    </row>
    <row r="291" spans="1:26">
      <c r="A291" s="941"/>
      <c r="B291" s="941"/>
      <c r="C291" s="941"/>
      <c r="D291" s="941"/>
      <c r="E291" s="941"/>
      <c r="F291" s="941"/>
      <c r="G291" s="941"/>
      <c r="H291" s="941"/>
      <c r="I291" s="941"/>
      <c r="J291" s="941"/>
      <c r="K291" s="941"/>
      <c r="L291" s="941"/>
      <c r="M291" s="941"/>
      <c r="N291" s="941"/>
      <c r="O291" s="941"/>
      <c r="P291" s="941"/>
      <c r="Q291" s="941"/>
      <c r="R291" s="941"/>
      <c r="S291" s="941"/>
      <c r="T291" s="941"/>
      <c r="U291" s="941"/>
      <c r="V291" s="941"/>
      <c r="W291" s="941"/>
      <c r="X291" s="941"/>
      <c r="Y291" s="941"/>
      <c r="Z291" s="941"/>
    </row>
    <row r="292" spans="1:26">
      <c r="A292" s="941"/>
      <c r="B292" s="941"/>
      <c r="C292" s="941"/>
      <c r="D292" s="941"/>
      <c r="E292" s="941"/>
      <c r="F292" s="941"/>
      <c r="G292" s="941"/>
      <c r="H292" s="941"/>
      <c r="I292" s="941"/>
      <c r="J292" s="941"/>
      <c r="K292" s="941"/>
      <c r="L292" s="941"/>
      <c r="M292" s="941"/>
      <c r="N292" s="941"/>
      <c r="O292" s="941"/>
      <c r="P292" s="941"/>
      <c r="Q292" s="941"/>
      <c r="R292" s="941"/>
      <c r="S292" s="941"/>
      <c r="T292" s="941"/>
      <c r="U292" s="941"/>
      <c r="V292" s="941"/>
      <c r="W292" s="941"/>
      <c r="X292" s="941"/>
      <c r="Y292" s="941"/>
      <c r="Z292" s="941"/>
    </row>
    <row r="293" spans="1:26">
      <c r="A293" s="941"/>
      <c r="B293" s="941"/>
      <c r="C293" s="941"/>
      <c r="D293" s="941"/>
      <c r="E293" s="941"/>
      <c r="F293" s="941"/>
      <c r="G293" s="941"/>
      <c r="H293" s="941"/>
      <c r="I293" s="941"/>
      <c r="J293" s="941"/>
      <c r="K293" s="941"/>
      <c r="L293" s="941"/>
      <c r="M293" s="941"/>
      <c r="N293" s="941"/>
      <c r="O293" s="941"/>
      <c r="P293" s="941"/>
      <c r="Q293" s="941"/>
      <c r="R293" s="941"/>
      <c r="S293" s="941"/>
      <c r="T293" s="941"/>
      <c r="U293" s="941"/>
      <c r="V293" s="941"/>
      <c r="W293" s="941"/>
      <c r="X293" s="941"/>
      <c r="Y293" s="941"/>
      <c r="Z293" s="941"/>
    </row>
    <row r="294" spans="1:26">
      <c r="A294" s="941"/>
      <c r="B294" s="941"/>
      <c r="C294" s="941"/>
      <c r="D294" s="941"/>
      <c r="E294" s="941"/>
      <c r="F294" s="941"/>
      <c r="G294" s="941"/>
      <c r="H294" s="941"/>
      <c r="I294" s="941"/>
      <c r="J294" s="941"/>
      <c r="K294" s="941"/>
      <c r="L294" s="941"/>
      <c r="M294" s="941"/>
      <c r="N294" s="941"/>
      <c r="O294" s="941"/>
      <c r="P294" s="941"/>
      <c r="Q294" s="941"/>
      <c r="R294" s="941"/>
      <c r="S294" s="941"/>
      <c r="T294" s="941"/>
      <c r="U294" s="941"/>
      <c r="V294" s="941"/>
      <c r="W294" s="941"/>
      <c r="X294" s="941"/>
      <c r="Y294" s="941"/>
      <c r="Z294" s="941"/>
    </row>
    <row r="295" spans="1:26">
      <c r="A295" s="941"/>
      <c r="B295" s="941"/>
      <c r="C295" s="941"/>
      <c r="D295" s="941"/>
      <c r="E295" s="941"/>
      <c r="F295" s="941"/>
      <c r="G295" s="941"/>
      <c r="H295" s="941"/>
      <c r="I295" s="941"/>
      <c r="J295" s="941"/>
      <c r="K295" s="941"/>
      <c r="L295" s="941"/>
      <c r="M295" s="941"/>
      <c r="N295" s="941"/>
      <c r="O295" s="941"/>
      <c r="P295" s="941"/>
      <c r="Q295" s="941"/>
      <c r="R295" s="941"/>
      <c r="S295" s="941"/>
      <c r="T295" s="941"/>
      <c r="U295" s="941"/>
      <c r="V295" s="941"/>
      <c r="W295" s="941"/>
      <c r="X295" s="941"/>
      <c r="Y295" s="941"/>
      <c r="Z295" s="941"/>
    </row>
    <row r="296" spans="1:26">
      <c r="A296" s="941"/>
      <c r="B296" s="941"/>
      <c r="C296" s="941"/>
      <c r="D296" s="941"/>
      <c r="E296" s="941"/>
      <c r="F296" s="941"/>
      <c r="G296" s="941"/>
      <c r="H296" s="941"/>
      <c r="I296" s="941"/>
      <c r="J296" s="941"/>
      <c r="K296" s="941"/>
      <c r="L296" s="941"/>
      <c r="M296" s="941"/>
      <c r="N296" s="941"/>
      <c r="O296" s="941"/>
      <c r="P296" s="941"/>
      <c r="Q296" s="941"/>
      <c r="R296" s="941"/>
      <c r="S296" s="941"/>
      <c r="T296" s="941"/>
      <c r="U296" s="941"/>
      <c r="V296" s="941"/>
      <c r="W296" s="941"/>
      <c r="X296" s="941"/>
      <c r="Y296" s="941"/>
      <c r="Z296" s="941"/>
    </row>
    <row r="297" spans="1:26">
      <c r="A297" s="941"/>
      <c r="B297" s="941"/>
      <c r="C297" s="941"/>
      <c r="D297" s="941"/>
      <c r="E297" s="941"/>
      <c r="F297" s="941"/>
      <c r="G297" s="941"/>
      <c r="H297" s="941"/>
      <c r="I297" s="941"/>
      <c r="J297" s="941"/>
      <c r="K297" s="941"/>
      <c r="L297" s="941"/>
      <c r="M297" s="941"/>
      <c r="N297" s="941"/>
      <c r="O297" s="941"/>
      <c r="P297" s="941"/>
      <c r="Q297" s="941"/>
      <c r="R297" s="941"/>
      <c r="S297" s="941"/>
      <c r="T297" s="941"/>
      <c r="U297" s="941"/>
      <c r="V297" s="941"/>
      <c r="W297" s="941"/>
      <c r="X297" s="941"/>
      <c r="Y297" s="941"/>
      <c r="Z297" s="941"/>
    </row>
    <row r="298" spans="1:26">
      <c r="A298" s="941"/>
      <c r="B298" s="941"/>
      <c r="C298" s="941"/>
      <c r="D298" s="941"/>
      <c r="E298" s="941"/>
      <c r="F298" s="941"/>
      <c r="G298" s="941"/>
      <c r="H298" s="941"/>
      <c r="I298" s="941"/>
      <c r="J298" s="941"/>
      <c r="K298" s="941"/>
      <c r="L298" s="941"/>
      <c r="M298" s="941"/>
      <c r="N298" s="941"/>
      <c r="O298" s="941"/>
      <c r="P298" s="941"/>
      <c r="Q298" s="941"/>
      <c r="R298" s="941"/>
      <c r="S298" s="941"/>
      <c r="T298" s="941"/>
      <c r="U298" s="941"/>
      <c r="V298" s="941"/>
      <c r="W298" s="941"/>
      <c r="X298" s="941"/>
      <c r="Y298" s="941"/>
      <c r="Z298" s="941"/>
    </row>
    <row r="299" spans="1:26">
      <c r="A299" s="941"/>
      <c r="B299" s="941"/>
      <c r="C299" s="941"/>
      <c r="D299" s="941"/>
      <c r="E299" s="941"/>
      <c r="F299" s="941"/>
      <c r="G299" s="941"/>
      <c r="H299" s="941"/>
      <c r="I299" s="941"/>
      <c r="J299" s="941"/>
      <c r="K299" s="941"/>
      <c r="L299" s="941"/>
      <c r="M299" s="941"/>
      <c r="N299" s="941"/>
      <c r="O299" s="941"/>
      <c r="P299" s="941"/>
      <c r="Q299" s="941"/>
      <c r="R299" s="941"/>
      <c r="S299" s="941"/>
      <c r="T299" s="941"/>
      <c r="U299" s="941"/>
      <c r="V299" s="941"/>
      <c r="W299" s="941"/>
      <c r="X299" s="941"/>
      <c r="Y299" s="941"/>
      <c r="Z299" s="941"/>
    </row>
    <row r="300" spans="1:26">
      <c r="A300" s="941"/>
      <c r="B300" s="941"/>
      <c r="C300" s="941"/>
      <c r="D300" s="941"/>
      <c r="E300" s="941"/>
      <c r="F300" s="941"/>
      <c r="G300" s="941"/>
      <c r="H300" s="941"/>
      <c r="I300" s="941"/>
      <c r="J300" s="941"/>
      <c r="K300" s="941"/>
      <c r="L300" s="941"/>
      <c r="M300" s="941"/>
      <c r="N300" s="941"/>
      <c r="O300" s="941"/>
      <c r="P300" s="941"/>
      <c r="Q300" s="941"/>
      <c r="R300" s="941"/>
      <c r="S300" s="941"/>
      <c r="T300" s="941"/>
      <c r="U300" s="941"/>
      <c r="V300" s="941"/>
      <c r="W300" s="941"/>
      <c r="X300" s="941"/>
      <c r="Y300" s="941"/>
      <c r="Z300" s="941"/>
    </row>
    <row r="301" spans="1:26">
      <c r="A301" s="941"/>
      <c r="B301" s="941"/>
      <c r="C301" s="941"/>
      <c r="D301" s="941"/>
      <c r="E301" s="941"/>
      <c r="F301" s="941"/>
      <c r="G301" s="941"/>
      <c r="H301" s="941"/>
      <c r="I301" s="941"/>
      <c r="J301" s="941"/>
      <c r="K301" s="941"/>
      <c r="L301" s="941"/>
      <c r="M301" s="941"/>
      <c r="N301" s="941"/>
      <c r="O301" s="941"/>
      <c r="P301" s="941"/>
      <c r="Q301" s="941"/>
      <c r="R301" s="941"/>
      <c r="S301" s="941"/>
      <c r="T301" s="941"/>
      <c r="U301" s="941"/>
      <c r="V301" s="941"/>
      <c r="W301" s="941"/>
      <c r="X301" s="941"/>
      <c r="Y301" s="941"/>
      <c r="Z301" s="941"/>
    </row>
    <row r="302" spans="1:26">
      <c r="A302" s="941"/>
      <c r="B302" s="941"/>
      <c r="C302" s="941"/>
      <c r="D302" s="941"/>
      <c r="E302" s="941"/>
      <c r="F302" s="941"/>
      <c r="G302" s="941"/>
      <c r="H302" s="941"/>
      <c r="I302" s="941"/>
      <c r="J302" s="941"/>
      <c r="K302" s="941"/>
      <c r="L302" s="941"/>
      <c r="M302" s="941"/>
      <c r="N302" s="941"/>
      <c r="O302" s="941"/>
      <c r="P302" s="941"/>
      <c r="Q302" s="941"/>
      <c r="R302" s="941"/>
      <c r="S302" s="941"/>
      <c r="T302" s="941"/>
      <c r="U302" s="941"/>
      <c r="V302" s="941"/>
      <c r="W302" s="941"/>
      <c r="X302" s="941"/>
      <c r="Y302" s="941"/>
      <c r="Z302" s="941"/>
    </row>
    <row r="303" spans="1:26">
      <c r="A303" s="941"/>
      <c r="B303" s="941"/>
      <c r="C303" s="941"/>
      <c r="D303" s="941"/>
      <c r="E303" s="941"/>
      <c r="F303" s="941"/>
      <c r="G303" s="941"/>
      <c r="H303" s="941"/>
      <c r="I303" s="941"/>
      <c r="J303" s="941"/>
      <c r="K303" s="941"/>
      <c r="L303" s="941"/>
      <c r="M303" s="941"/>
      <c r="N303" s="941"/>
      <c r="O303" s="941"/>
      <c r="P303" s="941"/>
      <c r="Q303" s="941"/>
      <c r="R303" s="941"/>
      <c r="S303" s="941"/>
      <c r="T303" s="941"/>
      <c r="U303" s="941"/>
      <c r="V303" s="941"/>
      <c r="W303" s="941"/>
      <c r="X303" s="941"/>
      <c r="Y303" s="941"/>
      <c r="Z303" s="941"/>
    </row>
    <row r="304" spans="1:26">
      <c r="A304" s="941"/>
      <c r="B304" s="941"/>
      <c r="C304" s="941"/>
      <c r="D304" s="941"/>
      <c r="E304" s="941"/>
      <c r="F304" s="941"/>
      <c r="G304" s="941"/>
      <c r="H304" s="941"/>
      <c r="I304" s="941"/>
      <c r="J304" s="941"/>
      <c r="K304" s="941"/>
      <c r="L304" s="941"/>
      <c r="M304" s="941"/>
      <c r="N304" s="941"/>
      <c r="O304" s="941"/>
      <c r="P304" s="941"/>
      <c r="Q304" s="941"/>
      <c r="R304" s="941"/>
      <c r="S304" s="941"/>
      <c r="T304" s="941"/>
      <c r="U304" s="941"/>
      <c r="V304" s="941"/>
      <c r="W304" s="941"/>
      <c r="X304" s="941"/>
      <c r="Y304" s="941"/>
      <c r="Z304" s="941"/>
    </row>
    <row r="305" spans="1:26">
      <c r="A305" s="941"/>
      <c r="B305" s="941"/>
      <c r="C305" s="941"/>
      <c r="D305" s="941"/>
      <c r="E305" s="941"/>
      <c r="F305" s="941"/>
      <c r="G305" s="941"/>
      <c r="H305" s="941"/>
      <c r="I305" s="941"/>
      <c r="J305" s="941"/>
      <c r="K305" s="941"/>
      <c r="L305" s="941"/>
      <c r="M305" s="941"/>
      <c r="N305" s="941"/>
      <c r="O305" s="941"/>
      <c r="P305" s="941"/>
      <c r="Q305" s="941"/>
      <c r="R305" s="941"/>
      <c r="S305" s="941"/>
      <c r="T305" s="941"/>
      <c r="U305" s="941"/>
      <c r="V305" s="941"/>
      <c r="W305" s="941"/>
      <c r="X305" s="941"/>
      <c r="Y305" s="941"/>
      <c r="Z305" s="941"/>
    </row>
    <row r="306" spans="1:26">
      <c r="A306" s="941"/>
      <c r="B306" s="941"/>
      <c r="C306" s="941"/>
      <c r="D306" s="941"/>
      <c r="E306" s="941"/>
      <c r="F306" s="941"/>
      <c r="G306" s="941"/>
      <c r="H306" s="941"/>
      <c r="I306" s="941"/>
      <c r="J306" s="941"/>
      <c r="K306" s="941"/>
      <c r="L306" s="941"/>
      <c r="M306" s="941"/>
      <c r="N306" s="941"/>
      <c r="O306" s="941"/>
      <c r="P306" s="941"/>
      <c r="Q306" s="941"/>
      <c r="R306" s="941"/>
      <c r="S306" s="941"/>
      <c r="T306" s="941"/>
      <c r="U306" s="941"/>
      <c r="V306" s="941"/>
      <c r="W306" s="941"/>
      <c r="X306" s="941"/>
      <c r="Y306" s="941"/>
      <c r="Z306" s="941"/>
    </row>
    <row r="307" spans="1:26">
      <c r="A307" s="941"/>
      <c r="B307" s="941"/>
      <c r="C307" s="941"/>
      <c r="D307" s="941"/>
      <c r="E307" s="941"/>
      <c r="F307" s="941"/>
      <c r="G307" s="941"/>
      <c r="H307" s="941"/>
      <c r="I307" s="941"/>
      <c r="J307" s="941"/>
      <c r="K307" s="941"/>
      <c r="L307" s="941"/>
      <c r="M307" s="941"/>
      <c r="N307" s="941"/>
      <c r="O307" s="941"/>
      <c r="P307" s="941"/>
      <c r="Q307" s="941"/>
      <c r="R307" s="941"/>
      <c r="S307" s="941"/>
      <c r="T307" s="941"/>
      <c r="U307" s="941"/>
      <c r="V307" s="941"/>
      <c r="W307" s="941"/>
      <c r="X307" s="941"/>
      <c r="Y307" s="941"/>
      <c r="Z307" s="941"/>
    </row>
    <row r="308" spans="1:26">
      <c r="A308" s="941"/>
      <c r="B308" s="941"/>
      <c r="C308" s="941"/>
      <c r="D308" s="941"/>
      <c r="E308" s="941"/>
      <c r="F308" s="941"/>
      <c r="G308" s="941"/>
      <c r="H308" s="941"/>
      <c r="I308" s="941"/>
      <c r="J308" s="941"/>
      <c r="K308" s="941"/>
      <c r="L308" s="941"/>
      <c r="M308" s="941"/>
      <c r="N308" s="941"/>
      <c r="O308" s="941"/>
      <c r="P308" s="941"/>
      <c r="Q308" s="941"/>
      <c r="R308" s="941"/>
      <c r="S308" s="941"/>
      <c r="T308" s="941"/>
      <c r="U308" s="941"/>
      <c r="V308" s="941"/>
      <c r="W308" s="941"/>
      <c r="X308" s="941"/>
      <c r="Y308" s="941"/>
      <c r="Z308" s="941"/>
    </row>
    <row r="309" spans="1:26">
      <c r="A309" s="941"/>
      <c r="B309" s="941"/>
      <c r="C309" s="941"/>
      <c r="D309" s="941"/>
      <c r="E309" s="941"/>
      <c r="F309" s="941"/>
      <c r="G309" s="941"/>
      <c r="H309" s="941"/>
      <c r="I309" s="941"/>
      <c r="J309" s="941"/>
      <c r="K309" s="941"/>
      <c r="L309" s="941"/>
      <c r="M309" s="941"/>
      <c r="N309" s="941"/>
      <c r="O309" s="941"/>
      <c r="P309" s="941"/>
      <c r="Q309" s="941"/>
      <c r="R309" s="941"/>
      <c r="S309" s="941"/>
      <c r="T309" s="941"/>
      <c r="U309" s="941"/>
      <c r="V309" s="941"/>
      <c r="W309" s="941"/>
      <c r="X309" s="941"/>
      <c r="Y309" s="941"/>
      <c r="Z309" s="941"/>
    </row>
    <row r="310" spans="1:26">
      <c r="A310" s="941"/>
      <c r="B310" s="941"/>
      <c r="C310" s="941"/>
      <c r="D310" s="941"/>
      <c r="E310" s="941"/>
      <c r="F310" s="941"/>
      <c r="G310" s="941"/>
      <c r="H310" s="941"/>
      <c r="I310" s="941"/>
      <c r="J310" s="941"/>
      <c r="K310" s="941"/>
      <c r="L310" s="941"/>
      <c r="M310" s="941"/>
      <c r="N310" s="941"/>
      <c r="O310" s="941"/>
      <c r="P310" s="941"/>
      <c r="Q310" s="941"/>
      <c r="R310" s="941"/>
      <c r="S310" s="941"/>
      <c r="T310" s="941"/>
      <c r="U310" s="941"/>
      <c r="V310" s="941"/>
      <c r="W310" s="941"/>
      <c r="X310" s="941"/>
      <c r="Y310" s="941"/>
      <c r="Z310" s="941"/>
    </row>
    <row r="311" spans="1:26">
      <c r="A311" s="941"/>
      <c r="B311" s="941"/>
      <c r="C311" s="941"/>
      <c r="D311" s="941"/>
      <c r="E311" s="941"/>
      <c r="F311" s="941"/>
      <c r="G311" s="941"/>
      <c r="H311" s="941"/>
      <c r="I311" s="941"/>
      <c r="J311" s="941"/>
      <c r="K311" s="941"/>
      <c r="L311" s="941"/>
      <c r="M311" s="941"/>
      <c r="N311" s="941"/>
      <c r="O311" s="941"/>
      <c r="P311" s="941"/>
      <c r="Q311" s="941"/>
      <c r="R311" s="941"/>
      <c r="S311" s="941"/>
      <c r="T311" s="941"/>
      <c r="U311" s="941"/>
      <c r="V311" s="941"/>
      <c r="W311" s="941"/>
      <c r="X311" s="941"/>
      <c r="Y311" s="941"/>
      <c r="Z311" s="941"/>
    </row>
    <row r="312" spans="1:26">
      <c r="A312" s="941"/>
      <c r="B312" s="941"/>
      <c r="C312" s="941"/>
      <c r="D312" s="941"/>
      <c r="E312" s="941"/>
      <c r="F312" s="941"/>
      <c r="G312" s="941"/>
      <c r="H312" s="941"/>
      <c r="I312" s="941"/>
      <c r="J312" s="941"/>
      <c r="K312" s="941"/>
      <c r="L312" s="941"/>
      <c r="M312" s="941"/>
      <c r="N312" s="941"/>
      <c r="O312" s="941"/>
      <c r="P312" s="941"/>
      <c r="Q312" s="941"/>
      <c r="R312" s="941"/>
      <c r="S312" s="941"/>
      <c r="T312" s="941"/>
      <c r="U312" s="941"/>
      <c r="V312" s="941"/>
      <c r="W312" s="941"/>
      <c r="X312" s="941"/>
      <c r="Y312" s="941"/>
      <c r="Z312" s="941"/>
    </row>
    <row r="313" spans="1:26">
      <c r="A313" s="941"/>
      <c r="B313" s="941"/>
      <c r="C313" s="941"/>
      <c r="D313" s="941"/>
      <c r="E313" s="941"/>
      <c r="F313" s="941"/>
      <c r="G313" s="941"/>
      <c r="H313" s="941"/>
      <c r="I313" s="941"/>
      <c r="J313" s="941"/>
      <c r="K313" s="941"/>
      <c r="L313" s="941"/>
      <c r="M313" s="941"/>
      <c r="N313" s="941"/>
      <c r="O313" s="941"/>
      <c r="P313" s="941"/>
      <c r="Q313" s="941"/>
      <c r="R313" s="941"/>
      <c r="S313" s="941"/>
      <c r="T313" s="941"/>
      <c r="U313" s="941"/>
      <c r="V313" s="941"/>
      <c r="W313" s="941"/>
      <c r="X313" s="941"/>
      <c r="Y313" s="941"/>
      <c r="Z313" s="941"/>
    </row>
    <row r="314" spans="1:26">
      <c r="A314" s="941"/>
      <c r="B314" s="941"/>
      <c r="C314" s="941"/>
      <c r="D314" s="941"/>
      <c r="E314" s="941"/>
      <c r="F314" s="941"/>
      <c r="G314" s="941"/>
      <c r="H314" s="941"/>
      <c r="I314" s="941"/>
      <c r="J314" s="941"/>
      <c r="K314" s="941"/>
      <c r="L314" s="941"/>
      <c r="M314" s="941"/>
      <c r="N314" s="941"/>
      <c r="O314" s="941"/>
      <c r="P314" s="941"/>
      <c r="Q314" s="941"/>
      <c r="R314" s="941"/>
      <c r="S314" s="941"/>
      <c r="T314" s="941"/>
      <c r="U314" s="941"/>
      <c r="V314" s="941"/>
      <c r="W314" s="941"/>
      <c r="X314" s="941"/>
      <c r="Y314" s="941"/>
      <c r="Z314" s="941"/>
    </row>
    <row r="315" spans="1:26">
      <c r="A315" s="941"/>
      <c r="B315" s="941"/>
      <c r="C315" s="941"/>
      <c r="D315" s="941"/>
      <c r="E315" s="941"/>
      <c r="F315" s="941"/>
      <c r="G315" s="941"/>
      <c r="H315" s="941"/>
      <c r="I315" s="941"/>
      <c r="J315" s="941"/>
      <c r="K315" s="941"/>
      <c r="L315" s="941"/>
      <c r="M315" s="941"/>
      <c r="N315" s="941"/>
      <c r="O315" s="941"/>
      <c r="P315" s="941"/>
      <c r="Q315" s="941"/>
      <c r="R315" s="941"/>
      <c r="S315" s="941"/>
      <c r="T315" s="941"/>
      <c r="U315" s="941"/>
      <c r="V315" s="941"/>
      <c r="W315" s="941"/>
      <c r="X315" s="941"/>
      <c r="Y315" s="941"/>
      <c r="Z315" s="941"/>
    </row>
    <row r="316" spans="1:26">
      <c r="A316" s="941"/>
      <c r="B316" s="941"/>
      <c r="C316" s="941"/>
      <c r="D316" s="941"/>
      <c r="E316" s="941"/>
      <c r="F316" s="941"/>
      <c r="G316" s="941"/>
      <c r="H316" s="941"/>
      <c r="I316" s="941"/>
      <c r="J316" s="941"/>
      <c r="K316" s="941"/>
      <c r="L316" s="941"/>
      <c r="M316" s="941"/>
      <c r="N316" s="941"/>
      <c r="O316" s="941"/>
      <c r="P316" s="941"/>
      <c r="Q316" s="941"/>
      <c r="R316" s="941"/>
      <c r="S316" s="941"/>
      <c r="T316" s="941"/>
      <c r="U316" s="941"/>
      <c r="V316" s="941"/>
      <c r="W316" s="941"/>
      <c r="X316" s="941"/>
      <c r="Y316" s="941"/>
      <c r="Z316" s="941"/>
    </row>
    <row r="317" spans="1:26">
      <c r="A317" s="941"/>
      <c r="B317" s="941"/>
      <c r="C317" s="941"/>
      <c r="D317" s="941"/>
      <c r="E317" s="941"/>
      <c r="F317" s="941"/>
      <c r="G317" s="941"/>
      <c r="H317" s="941"/>
      <c r="I317" s="941"/>
      <c r="J317" s="941"/>
      <c r="K317" s="941"/>
      <c r="L317" s="941"/>
      <c r="M317" s="941"/>
      <c r="N317" s="941"/>
      <c r="O317" s="941"/>
      <c r="P317" s="941"/>
      <c r="Q317" s="941"/>
      <c r="R317" s="941"/>
      <c r="S317" s="941"/>
      <c r="T317" s="941"/>
      <c r="U317" s="941"/>
      <c r="V317" s="941"/>
      <c r="W317" s="941"/>
      <c r="X317" s="941"/>
      <c r="Y317" s="941"/>
      <c r="Z317" s="941"/>
    </row>
    <row r="318" spans="1:26">
      <c r="A318" s="941"/>
      <c r="B318" s="941"/>
      <c r="C318" s="941"/>
      <c r="D318" s="941"/>
      <c r="E318" s="941"/>
      <c r="F318" s="941"/>
      <c r="G318" s="941"/>
      <c r="H318" s="941"/>
      <c r="I318" s="941"/>
      <c r="J318" s="941"/>
      <c r="K318" s="941"/>
      <c r="L318" s="941"/>
      <c r="M318" s="941"/>
      <c r="N318" s="941"/>
      <c r="O318" s="941"/>
      <c r="P318" s="941"/>
      <c r="Q318" s="941"/>
      <c r="R318" s="941"/>
      <c r="S318" s="941"/>
      <c r="T318" s="941"/>
      <c r="U318" s="941"/>
      <c r="V318" s="941"/>
      <c r="W318" s="941"/>
      <c r="X318" s="941"/>
      <c r="Y318" s="941"/>
      <c r="Z318" s="941"/>
    </row>
    <row r="319" spans="1:26">
      <c r="A319" s="941"/>
      <c r="B319" s="941"/>
      <c r="C319" s="941"/>
      <c r="D319" s="941"/>
      <c r="E319" s="941"/>
      <c r="F319" s="941"/>
      <c r="G319" s="941"/>
      <c r="H319" s="941"/>
      <c r="I319" s="941"/>
      <c r="J319" s="941"/>
      <c r="K319" s="941"/>
      <c r="L319" s="941"/>
      <c r="M319" s="941"/>
      <c r="N319" s="941"/>
      <c r="O319" s="941"/>
      <c r="P319" s="941"/>
      <c r="Q319" s="941"/>
      <c r="R319" s="941"/>
      <c r="S319" s="941"/>
      <c r="T319" s="941"/>
      <c r="U319" s="941"/>
      <c r="V319" s="941"/>
      <c r="W319" s="941"/>
      <c r="X319" s="941"/>
      <c r="Y319" s="941"/>
      <c r="Z319" s="941"/>
    </row>
    <row r="320" spans="1:26">
      <c r="A320" s="941"/>
      <c r="B320" s="941"/>
      <c r="C320" s="941"/>
      <c r="D320" s="941"/>
      <c r="E320" s="941"/>
      <c r="F320" s="941"/>
      <c r="G320" s="941"/>
      <c r="H320" s="941"/>
      <c r="I320" s="941"/>
      <c r="J320" s="941"/>
      <c r="K320" s="941"/>
      <c r="L320" s="941"/>
      <c r="M320" s="941"/>
      <c r="N320" s="941"/>
      <c r="O320" s="941"/>
      <c r="P320" s="941"/>
      <c r="Q320" s="941"/>
      <c r="R320" s="941"/>
      <c r="S320" s="941"/>
      <c r="T320" s="941"/>
      <c r="U320" s="941"/>
      <c r="V320" s="941"/>
      <c r="W320" s="941"/>
      <c r="X320" s="941"/>
      <c r="Y320" s="941"/>
      <c r="Z320" s="941"/>
    </row>
    <row r="321" spans="1:26">
      <c r="A321" s="941"/>
      <c r="B321" s="941"/>
      <c r="C321" s="941"/>
      <c r="D321" s="941"/>
      <c r="E321" s="941"/>
      <c r="F321" s="941"/>
      <c r="G321" s="941"/>
      <c r="H321" s="941"/>
      <c r="I321" s="941"/>
      <c r="J321" s="941"/>
      <c r="K321" s="941"/>
      <c r="L321" s="941"/>
      <c r="M321" s="941"/>
      <c r="N321" s="941"/>
      <c r="O321" s="941"/>
      <c r="P321" s="941"/>
      <c r="Q321" s="941"/>
      <c r="R321" s="941"/>
      <c r="S321" s="941"/>
      <c r="T321" s="941"/>
      <c r="U321" s="941"/>
      <c r="V321" s="941"/>
      <c r="W321" s="941"/>
      <c r="X321" s="941"/>
      <c r="Y321" s="941"/>
      <c r="Z321" s="941"/>
    </row>
    <row r="322" spans="1:26">
      <c r="A322" s="941"/>
      <c r="B322" s="941"/>
      <c r="C322" s="941"/>
      <c r="D322" s="941"/>
      <c r="E322" s="941"/>
      <c r="F322" s="941"/>
      <c r="G322" s="941"/>
      <c r="H322" s="941"/>
      <c r="I322" s="941"/>
      <c r="J322" s="941"/>
      <c r="K322" s="941"/>
      <c r="L322" s="941"/>
      <c r="M322" s="941"/>
      <c r="N322" s="941"/>
      <c r="O322" s="941"/>
      <c r="P322" s="941"/>
      <c r="Q322" s="941"/>
      <c r="R322" s="941"/>
      <c r="S322" s="941"/>
      <c r="T322" s="941"/>
      <c r="U322" s="941"/>
      <c r="V322" s="941"/>
      <c r="W322" s="941"/>
      <c r="X322" s="941"/>
      <c r="Y322" s="941"/>
      <c r="Z322" s="941"/>
    </row>
    <row r="323" spans="1:26">
      <c r="A323" s="941"/>
      <c r="B323" s="941"/>
      <c r="C323" s="941"/>
      <c r="D323" s="941"/>
      <c r="E323" s="941"/>
      <c r="F323" s="941"/>
      <c r="G323" s="941"/>
      <c r="H323" s="941"/>
      <c r="I323" s="941"/>
      <c r="J323" s="941"/>
      <c r="K323" s="941"/>
      <c r="L323" s="941"/>
      <c r="M323" s="941"/>
      <c r="N323" s="941"/>
      <c r="O323" s="941"/>
      <c r="P323" s="941"/>
      <c r="Q323" s="941"/>
      <c r="R323" s="941"/>
      <c r="S323" s="941"/>
      <c r="T323" s="941"/>
      <c r="U323" s="941"/>
      <c r="V323" s="941"/>
      <c r="W323" s="941"/>
      <c r="X323" s="941"/>
      <c r="Y323" s="941"/>
      <c r="Z323" s="941"/>
    </row>
    <row r="324" spans="1:26">
      <c r="A324" s="941"/>
      <c r="B324" s="941"/>
      <c r="C324" s="941"/>
      <c r="D324" s="941"/>
      <c r="E324" s="941"/>
      <c r="F324" s="941"/>
      <c r="G324" s="941"/>
      <c r="H324" s="941"/>
      <c r="I324" s="941"/>
      <c r="J324" s="941"/>
      <c r="K324" s="941"/>
      <c r="L324" s="941"/>
      <c r="M324" s="941"/>
      <c r="N324" s="941"/>
      <c r="O324" s="941"/>
      <c r="P324" s="941"/>
      <c r="Q324" s="941"/>
      <c r="R324" s="941"/>
      <c r="S324" s="941"/>
      <c r="T324" s="941"/>
      <c r="U324" s="941"/>
      <c r="V324" s="941"/>
      <c r="W324" s="941"/>
      <c r="X324" s="941"/>
      <c r="Y324" s="941"/>
      <c r="Z324" s="941"/>
    </row>
    <row r="325" spans="1:26">
      <c r="A325" s="941"/>
      <c r="B325" s="941"/>
      <c r="C325" s="941"/>
      <c r="D325" s="941"/>
      <c r="E325" s="941"/>
      <c r="F325" s="941"/>
      <c r="G325" s="941"/>
      <c r="H325" s="941"/>
      <c r="I325" s="941"/>
      <c r="J325" s="941"/>
      <c r="K325" s="941"/>
      <c r="L325" s="941"/>
      <c r="M325" s="941"/>
      <c r="N325" s="941"/>
      <c r="O325" s="941"/>
      <c r="P325" s="941"/>
      <c r="Q325" s="941"/>
      <c r="R325" s="941"/>
      <c r="S325" s="941"/>
      <c r="T325" s="941"/>
      <c r="U325" s="941"/>
      <c r="V325" s="941"/>
      <c r="W325" s="941"/>
      <c r="X325" s="941"/>
      <c r="Y325" s="941"/>
      <c r="Z325" s="941"/>
    </row>
    <row r="326" spans="1:26">
      <c r="A326" s="941"/>
      <c r="B326" s="941"/>
      <c r="C326" s="941"/>
      <c r="D326" s="941"/>
      <c r="E326" s="941"/>
      <c r="F326" s="941"/>
      <c r="G326" s="941"/>
      <c r="H326" s="941"/>
      <c r="I326" s="941"/>
      <c r="J326" s="941"/>
      <c r="K326" s="941"/>
      <c r="L326" s="941"/>
      <c r="M326" s="941"/>
      <c r="N326" s="941"/>
      <c r="O326" s="941"/>
      <c r="P326" s="941"/>
      <c r="Q326" s="941"/>
      <c r="R326" s="941"/>
      <c r="S326" s="941"/>
      <c r="T326" s="941"/>
      <c r="U326" s="941"/>
      <c r="V326" s="941"/>
      <c r="W326" s="941"/>
      <c r="X326" s="941"/>
      <c r="Y326" s="941"/>
      <c r="Z326" s="941"/>
    </row>
    <row r="327" spans="1:26">
      <c r="A327" s="941"/>
      <c r="B327" s="941"/>
      <c r="C327" s="941"/>
      <c r="D327" s="941"/>
      <c r="E327" s="941"/>
      <c r="F327" s="941"/>
      <c r="G327" s="941"/>
      <c r="H327" s="941"/>
      <c r="I327" s="941"/>
      <c r="J327" s="941"/>
      <c r="K327" s="941"/>
      <c r="L327" s="941"/>
      <c r="M327" s="941"/>
      <c r="N327" s="941"/>
      <c r="O327" s="941"/>
      <c r="P327" s="941"/>
      <c r="Q327" s="941"/>
      <c r="R327" s="941"/>
      <c r="S327" s="941"/>
      <c r="T327" s="941"/>
      <c r="U327" s="941"/>
      <c r="V327" s="941"/>
      <c r="W327" s="941"/>
      <c r="X327" s="941"/>
      <c r="Y327" s="941"/>
      <c r="Z327" s="941"/>
    </row>
    <row r="328" spans="1:26">
      <c r="A328" s="941"/>
      <c r="B328" s="941"/>
      <c r="C328" s="941"/>
      <c r="D328" s="941"/>
      <c r="E328" s="941"/>
      <c r="F328" s="941"/>
      <c r="G328" s="941"/>
      <c r="H328" s="941"/>
      <c r="I328" s="941"/>
      <c r="J328" s="941"/>
      <c r="K328" s="941"/>
      <c r="L328" s="941"/>
      <c r="M328" s="941"/>
      <c r="N328" s="941"/>
      <c r="O328" s="941"/>
      <c r="P328" s="941"/>
      <c r="Q328" s="941"/>
      <c r="R328" s="941"/>
      <c r="S328" s="941"/>
      <c r="T328" s="941"/>
      <c r="U328" s="941"/>
      <c r="V328" s="941"/>
      <c r="W328" s="941"/>
      <c r="X328" s="941"/>
      <c r="Y328" s="941"/>
      <c r="Z328" s="941"/>
    </row>
    <row r="329" spans="1:26">
      <c r="A329" s="941"/>
      <c r="B329" s="941"/>
      <c r="C329" s="941"/>
      <c r="D329" s="941"/>
      <c r="E329" s="941"/>
      <c r="F329" s="941"/>
      <c r="G329" s="941"/>
      <c r="H329" s="941"/>
      <c r="I329" s="941"/>
      <c r="J329" s="941"/>
      <c r="K329" s="941"/>
      <c r="L329" s="941"/>
      <c r="M329" s="941"/>
      <c r="N329" s="941"/>
      <c r="O329" s="941"/>
      <c r="P329" s="941"/>
      <c r="Q329" s="941"/>
      <c r="R329" s="941"/>
      <c r="S329" s="941"/>
      <c r="T329" s="941"/>
      <c r="U329" s="941"/>
      <c r="V329" s="941"/>
      <c r="W329" s="941"/>
      <c r="X329" s="941"/>
      <c r="Y329" s="941"/>
      <c r="Z329" s="941"/>
    </row>
    <row r="330" spans="1:26">
      <c r="A330" s="941"/>
      <c r="B330" s="941"/>
      <c r="C330" s="941"/>
      <c r="D330" s="941"/>
      <c r="E330" s="941"/>
      <c r="F330" s="941"/>
      <c r="G330" s="941"/>
      <c r="H330" s="941"/>
      <c r="I330" s="941"/>
      <c r="J330" s="941"/>
      <c r="K330" s="941"/>
      <c r="L330" s="941"/>
      <c r="M330" s="941"/>
      <c r="N330" s="941"/>
      <c r="O330" s="941"/>
      <c r="P330" s="941"/>
      <c r="Q330" s="941"/>
      <c r="R330" s="941"/>
      <c r="S330" s="941"/>
      <c r="T330" s="941"/>
      <c r="U330" s="941"/>
      <c r="V330" s="941"/>
      <c r="W330" s="941"/>
      <c r="X330" s="941"/>
      <c r="Y330" s="941"/>
      <c r="Z330" s="941"/>
    </row>
    <row r="331" spans="1:26">
      <c r="A331" s="941"/>
      <c r="B331" s="941"/>
      <c r="C331" s="941"/>
      <c r="D331" s="941"/>
      <c r="E331" s="941"/>
      <c r="F331" s="941"/>
      <c r="G331" s="941"/>
      <c r="H331" s="941"/>
      <c r="I331" s="941"/>
      <c r="J331" s="941"/>
      <c r="K331" s="941"/>
      <c r="L331" s="941"/>
      <c r="M331" s="941"/>
      <c r="N331" s="941"/>
      <c r="O331" s="941"/>
      <c r="P331" s="941"/>
      <c r="Q331" s="941"/>
      <c r="R331" s="941"/>
      <c r="S331" s="941"/>
      <c r="T331" s="941"/>
      <c r="U331" s="941"/>
      <c r="V331" s="941"/>
      <c r="W331" s="941"/>
      <c r="X331" s="941"/>
      <c r="Y331" s="941"/>
      <c r="Z331" s="941"/>
    </row>
    <row r="332" spans="1:26">
      <c r="A332" s="941"/>
      <c r="B332" s="941"/>
      <c r="C332" s="941"/>
      <c r="D332" s="941"/>
      <c r="E332" s="941"/>
      <c r="F332" s="941"/>
      <c r="G332" s="941"/>
      <c r="H332" s="941"/>
      <c r="I332" s="941"/>
      <c r="J332" s="941"/>
      <c r="K332" s="941"/>
      <c r="L332" s="941"/>
      <c r="M332" s="941"/>
      <c r="N332" s="941"/>
      <c r="O332" s="941"/>
      <c r="P332" s="941"/>
      <c r="Q332" s="941"/>
      <c r="R332" s="941"/>
      <c r="S332" s="941"/>
      <c r="T332" s="941"/>
      <c r="U332" s="941"/>
      <c r="V332" s="941"/>
      <c r="W332" s="941"/>
      <c r="X332" s="941"/>
      <c r="Y332" s="941"/>
      <c r="Z332" s="941"/>
    </row>
    <row r="333" spans="1:26">
      <c r="A333" s="941"/>
      <c r="B333" s="941"/>
      <c r="C333" s="941"/>
      <c r="D333" s="941"/>
      <c r="E333" s="941"/>
      <c r="F333" s="941"/>
      <c r="G333" s="941"/>
      <c r="H333" s="941"/>
      <c r="I333" s="941"/>
      <c r="J333" s="941"/>
      <c r="K333" s="941"/>
      <c r="L333" s="941"/>
      <c r="M333" s="941"/>
      <c r="N333" s="941"/>
      <c r="O333" s="941"/>
      <c r="P333" s="941"/>
      <c r="Q333" s="941"/>
      <c r="R333" s="941"/>
      <c r="S333" s="941"/>
      <c r="T333" s="941"/>
      <c r="U333" s="941"/>
      <c r="V333" s="941"/>
      <c r="W333" s="941"/>
      <c r="X333" s="941"/>
      <c r="Y333" s="941"/>
      <c r="Z333" s="941"/>
    </row>
    <row r="334" spans="1:26">
      <c r="A334" s="941"/>
      <c r="B334" s="941"/>
      <c r="C334" s="941"/>
      <c r="D334" s="941"/>
      <c r="E334" s="941"/>
      <c r="F334" s="941"/>
      <c r="G334" s="941"/>
      <c r="H334" s="941"/>
      <c r="I334" s="941"/>
      <c r="J334" s="941"/>
      <c r="K334" s="941"/>
      <c r="L334" s="941"/>
      <c r="M334" s="941"/>
      <c r="N334" s="941"/>
      <c r="O334" s="941"/>
      <c r="P334" s="941"/>
      <c r="Q334" s="941"/>
      <c r="R334" s="941"/>
      <c r="S334" s="941"/>
      <c r="T334" s="941"/>
      <c r="U334" s="941"/>
      <c r="V334" s="941"/>
      <c r="W334" s="941"/>
      <c r="X334" s="941"/>
      <c r="Y334" s="941"/>
      <c r="Z334" s="941"/>
    </row>
    <row r="335" spans="1:26">
      <c r="A335" s="941"/>
      <c r="B335" s="941"/>
      <c r="C335" s="941"/>
      <c r="D335" s="941"/>
      <c r="E335" s="941"/>
      <c r="F335" s="941"/>
      <c r="G335" s="941"/>
      <c r="H335" s="941"/>
      <c r="I335" s="941"/>
      <c r="J335" s="941"/>
      <c r="K335" s="941"/>
      <c r="L335" s="941"/>
      <c r="M335" s="941"/>
      <c r="N335" s="941"/>
      <c r="O335" s="941"/>
      <c r="P335" s="941"/>
      <c r="Q335" s="941"/>
      <c r="R335" s="941"/>
      <c r="S335" s="941"/>
      <c r="T335" s="941"/>
      <c r="U335" s="941"/>
      <c r="V335" s="941"/>
      <c r="W335" s="941"/>
      <c r="X335" s="941"/>
      <c r="Y335" s="941"/>
      <c r="Z335" s="941"/>
    </row>
    <row r="336" spans="1:26">
      <c r="A336" s="941"/>
      <c r="B336" s="941"/>
      <c r="C336" s="941"/>
      <c r="D336" s="941"/>
      <c r="E336" s="941"/>
      <c r="F336" s="941"/>
      <c r="G336" s="941"/>
      <c r="H336" s="941"/>
      <c r="I336" s="941"/>
      <c r="J336" s="941"/>
      <c r="K336" s="941"/>
      <c r="L336" s="941"/>
      <c r="M336" s="941"/>
      <c r="N336" s="941"/>
      <c r="O336" s="941"/>
      <c r="P336" s="941"/>
      <c r="Q336" s="941"/>
      <c r="R336" s="941"/>
      <c r="S336" s="941"/>
      <c r="T336" s="941"/>
      <c r="U336" s="941"/>
      <c r="V336" s="941"/>
      <c r="W336" s="941"/>
      <c r="X336" s="941"/>
      <c r="Y336" s="941"/>
      <c r="Z336" s="941"/>
    </row>
    <row r="337" spans="1:26">
      <c r="A337" s="941"/>
      <c r="B337" s="941"/>
      <c r="C337" s="941"/>
      <c r="D337" s="941"/>
      <c r="E337" s="941"/>
      <c r="F337" s="941"/>
      <c r="G337" s="941"/>
      <c r="H337" s="941"/>
      <c r="I337" s="941"/>
      <c r="J337" s="941"/>
      <c r="K337" s="941"/>
      <c r="L337" s="941"/>
      <c r="M337" s="941"/>
      <c r="N337" s="941"/>
      <c r="O337" s="941"/>
      <c r="P337" s="941"/>
      <c r="Q337" s="941"/>
      <c r="R337" s="941"/>
      <c r="S337" s="941"/>
      <c r="T337" s="941"/>
      <c r="U337" s="941"/>
      <c r="V337" s="941"/>
      <c r="W337" s="941"/>
      <c r="X337" s="941"/>
      <c r="Y337" s="941"/>
      <c r="Z337" s="941"/>
    </row>
    <row r="338" spans="1:26">
      <c r="A338" s="941"/>
      <c r="B338" s="941"/>
      <c r="C338" s="941"/>
      <c r="D338" s="941"/>
      <c r="E338" s="941"/>
      <c r="F338" s="941"/>
      <c r="G338" s="941"/>
      <c r="H338" s="941"/>
      <c r="I338" s="941"/>
      <c r="J338" s="941"/>
      <c r="K338" s="941"/>
      <c r="L338" s="941"/>
      <c r="M338" s="941"/>
      <c r="N338" s="941"/>
      <c r="O338" s="941"/>
      <c r="P338" s="941"/>
      <c r="Q338" s="941"/>
      <c r="R338" s="941"/>
      <c r="S338" s="941"/>
      <c r="T338" s="941"/>
      <c r="U338" s="941"/>
      <c r="V338" s="941"/>
      <c r="W338" s="941"/>
      <c r="X338" s="941"/>
      <c r="Y338" s="941"/>
      <c r="Z338" s="941"/>
    </row>
    <row r="339" spans="1:26">
      <c r="A339" s="941"/>
      <c r="B339" s="941"/>
      <c r="C339" s="941"/>
      <c r="D339" s="941"/>
      <c r="E339" s="941"/>
      <c r="F339" s="941"/>
      <c r="G339" s="941"/>
      <c r="H339" s="941"/>
      <c r="I339" s="941"/>
      <c r="J339" s="941"/>
      <c r="K339" s="941"/>
      <c r="L339" s="941"/>
      <c r="M339" s="941"/>
      <c r="N339" s="941"/>
      <c r="O339" s="941"/>
      <c r="P339" s="941"/>
      <c r="Q339" s="941"/>
      <c r="R339" s="941"/>
      <c r="S339" s="941"/>
      <c r="T339" s="941"/>
      <c r="U339" s="941"/>
      <c r="V339" s="941"/>
      <c r="W339" s="941"/>
      <c r="X339" s="941"/>
      <c r="Y339" s="941"/>
      <c r="Z339" s="941"/>
    </row>
    <row r="340" spans="1:26">
      <c r="A340" s="941"/>
      <c r="B340" s="941"/>
      <c r="C340" s="941"/>
      <c r="D340" s="941"/>
      <c r="E340" s="941"/>
      <c r="F340" s="941"/>
      <c r="G340" s="941"/>
      <c r="H340" s="941"/>
      <c r="I340" s="941"/>
      <c r="J340" s="941"/>
      <c r="K340" s="941"/>
      <c r="L340" s="941"/>
      <c r="M340" s="941"/>
      <c r="N340" s="941"/>
      <c r="O340" s="941"/>
      <c r="P340" s="941"/>
      <c r="Q340" s="941"/>
      <c r="R340" s="941"/>
      <c r="S340" s="941"/>
      <c r="T340" s="941"/>
      <c r="U340" s="941"/>
      <c r="V340" s="941"/>
      <c r="W340" s="941"/>
      <c r="X340" s="941"/>
      <c r="Y340" s="941"/>
      <c r="Z340" s="941"/>
    </row>
    <row r="341" spans="1:26">
      <c r="A341" s="941"/>
      <c r="B341" s="941"/>
      <c r="C341" s="941"/>
      <c r="D341" s="941"/>
      <c r="E341" s="941"/>
      <c r="F341" s="941"/>
      <c r="G341" s="941"/>
      <c r="H341" s="941"/>
      <c r="I341" s="941"/>
      <c r="J341" s="941"/>
      <c r="K341" s="941"/>
      <c r="L341" s="941"/>
      <c r="M341" s="941"/>
      <c r="N341" s="941"/>
      <c r="O341" s="941"/>
      <c r="P341" s="941"/>
      <c r="Q341" s="941"/>
      <c r="R341" s="941"/>
      <c r="S341" s="941"/>
      <c r="T341" s="941"/>
      <c r="U341" s="941"/>
      <c r="V341" s="941"/>
      <c r="W341" s="941"/>
      <c r="X341" s="941"/>
      <c r="Y341" s="941"/>
      <c r="Z341" s="941"/>
    </row>
    <row r="342" spans="1:26">
      <c r="A342" s="941"/>
      <c r="B342" s="941"/>
      <c r="C342" s="941"/>
      <c r="D342" s="941"/>
      <c r="E342" s="941"/>
      <c r="F342" s="941"/>
      <c r="G342" s="941"/>
      <c r="H342" s="941"/>
      <c r="I342" s="941"/>
      <c r="J342" s="941"/>
      <c r="K342" s="941"/>
      <c r="L342" s="941"/>
      <c r="M342" s="941"/>
      <c r="N342" s="941"/>
      <c r="O342" s="941"/>
      <c r="P342" s="941"/>
      <c r="Q342" s="941"/>
      <c r="R342" s="941"/>
      <c r="S342" s="941"/>
      <c r="T342" s="941"/>
      <c r="U342" s="941"/>
      <c r="V342" s="941"/>
      <c r="W342" s="941"/>
      <c r="X342" s="941"/>
      <c r="Y342" s="941"/>
      <c r="Z342" s="941"/>
    </row>
    <row r="343" spans="1:26">
      <c r="A343" s="941"/>
      <c r="B343" s="941"/>
      <c r="C343" s="941"/>
      <c r="D343" s="941"/>
      <c r="E343" s="941"/>
      <c r="F343" s="941"/>
      <c r="G343" s="941"/>
      <c r="H343" s="941"/>
      <c r="I343" s="941"/>
      <c r="J343" s="941"/>
      <c r="K343" s="941"/>
      <c r="L343" s="941"/>
      <c r="M343" s="941"/>
      <c r="N343" s="941"/>
      <c r="O343" s="941"/>
      <c r="P343" s="941"/>
      <c r="Q343" s="941"/>
      <c r="R343" s="941"/>
      <c r="S343" s="941"/>
      <c r="T343" s="941"/>
      <c r="U343" s="941"/>
      <c r="V343" s="941"/>
      <c r="W343" s="941"/>
      <c r="X343" s="941"/>
      <c r="Y343" s="941"/>
      <c r="Z343" s="941"/>
    </row>
    <row r="344" spans="1:26">
      <c r="A344" s="941"/>
      <c r="B344" s="941"/>
      <c r="C344" s="941"/>
      <c r="D344" s="941"/>
      <c r="E344" s="941"/>
      <c r="F344" s="941"/>
      <c r="G344" s="941"/>
      <c r="H344" s="941"/>
      <c r="I344" s="941"/>
      <c r="J344" s="941"/>
      <c r="K344" s="941"/>
      <c r="L344" s="941"/>
      <c r="M344" s="941"/>
      <c r="N344" s="941"/>
      <c r="O344" s="941"/>
      <c r="P344" s="941"/>
      <c r="Q344" s="941"/>
      <c r="R344" s="941"/>
      <c r="S344" s="941"/>
      <c r="T344" s="941"/>
      <c r="U344" s="941"/>
      <c r="V344" s="941"/>
      <c r="W344" s="941"/>
      <c r="X344" s="941"/>
      <c r="Y344" s="941"/>
      <c r="Z344" s="941"/>
    </row>
    <row r="345" spans="1:26">
      <c r="A345" s="941"/>
      <c r="B345" s="941"/>
      <c r="C345" s="941"/>
      <c r="D345" s="941"/>
      <c r="E345" s="941"/>
      <c r="F345" s="941"/>
      <c r="G345" s="941"/>
      <c r="H345" s="941"/>
      <c r="I345" s="941"/>
      <c r="J345" s="941"/>
      <c r="K345" s="941"/>
      <c r="L345" s="941"/>
      <c r="M345" s="941"/>
      <c r="N345" s="941"/>
      <c r="O345" s="941"/>
      <c r="P345" s="941"/>
      <c r="Q345" s="941"/>
      <c r="R345" s="941"/>
      <c r="S345" s="941"/>
      <c r="T345" s="941"/>
      <c r="U345" s="941"/>
      <c r="V345" s="941"/>
      <c r="W345" s="941"/>
      <c r="X345" s="941"/>
      <c r="Y345" s="941"/>
      <c r="Z345" s="941"/>
    </row>
    <row r="346" spans="1:26">
      <c r="A346" s="941"/>
      <c r="B346" s="941"/>
      <c r="C346" s="941"/>
      <c r="D346" s="941"/>
      <c r="E346" s="941"/>
      <c r="F346" s="941"/>
      <c r="G346" s="941"/>
      <c r="H346" s="941"/>
      <c r="I346" s="941"/>
      <c r="J346" s="941"/>
      <c r="K346" s="941"/>
      <c r="L346" s="941"/>
      <c r="M346" s="941"/>
      <c r="N346" s="941"/>
      <c r="O346" s="941"/>
      <c r="P346" s="941"/>
      <c r="Q346" s="941"/>
      <c r="R346" s="941"/>
      <c r="S346" s="941"/>
      <c r="T346" s="941"/>
      <c r="U346" s="941"/>
      <c r="V346" s="941"/>
      <c r="W346" s="941"/>
      <c r="X346" s="941"/>
      <c r="Y346" s="941"/>
      <c r="Z346" s="941"/>
    </row>
    <row r="347" spans="1:26">
      <c r="A347" s="941"/>
      <c r="B347" s="941"/>
      <c r="C347" s="941"/>
      <c r="D347" s="941"/>
      <c r="E347" s="941"/>
      <c r="F347" s="941"/>
      <c r="G347" s="941"/>
      <c r="H347" s="941"/>
      <c r="I347" s="941"/>
      <c r="J347" s="941"/>
      <c r="K347" s="941"/>
      <c r="L347" s="941"/>
      <c r="M347" s="941"/>
      <c r="N347" s="941"/>
      <c r="O347" s="941"/>
      <c r="P347" s="941"/>
      <c r="Q347" s="941"/>
      <c r="R347" s="941"/>
      <c r="S347" s="941"/>
      <c r="T347" s="941"/>
      <c r="U347" s="941"/>
      <c r="V347" s="941"/>
      <c r="W347" s="941"/>
      <c r="X347" s="941"/>
      <c r="Y347" s="941"/>
      <c r="Z347" s="941"/>
    </row>
    <row r="348" spans="1:26">
      <c r="A348" s="941"/>
      <c r="B348" s="941"/>
      <c r="C348" s="941"/>
      <c r="D348" s="941"/>
      <c r="E348" s="941"/>
      <c r="F348" s="941"/>
      <c r="G348" s="941"/>
      <c r="H348" s="941"/>
      <c r="I348" s="941"/>
      <c r="J348" s="941"/>
      <c r="K348" s="941"/>
      <c r="L348" s="941"/>
      <c r="M348" s="941"/>
      <c r="N348" s="941"/>
      <c r="O348" s="941"/>
      <c r="P348" s="941"/>
      <c r="Q348" s="941"/>
      <c r="R348" s="941"/>
      <c r="S348" s="941"/>
      <c r="T348" s="941"/>
      <c r="U348" s="941"/>
      <c r="V348" s="941"/>
      <c r="W348" s="941"/>
      <c r="X348" s="941"/>
      <c r="Y348" s="941"/>
      <c r="Z348" s="941"/>
    </row>
    <row r="349" spans="1:26">
      <c r="A349" s="941"/>
      <c r="B349" s="941"/>
      <c r="C349" s="941"/>
      <c r="D349" s="941"/>
      <c r="E349" s="941"/>
      <c r="F349" s="941"/>
      <c r="G349" s="941"/>
      <c r="H349" s="941"/>
      <c r="I349" s="941"/>
      <c r="J349" s="941"/>
      <c r="K349" s="941"/>
      <c r="L349" s="941"/>
      <c r="M349" s="941"/>
      <c r="N349" s="941"/>
      <c r="O349" s="941"/>
      <c r="P349" s="941"/>
      <c r="Q349" s="941"/>
      <c r="R349" s="941"/>
      <c r="S349" s="941"/>
      <c r="T349" s="941"/>
      <c r="U349" s="941"/>
      <c r="V349" s="941"/>
      <c r="W349" s="941"/>
      <c r="X349" s="941"/>
      <c r="Y349" s="941"/>
      <c r="Z349" s="941"/>
    </row>
    <row r="350" spans="1:26">
      <c r="A350" s="941"/>
      <c r="B350" s="941"/>
      <c r="C350" s="941"/>
      <c r="D350" s="941"/>
      <c r="E350" s="941"/>
      <c r="F350" s="941"/>
      <c r="G350" s="941"/>
      <c r="H350" s="941"/>
      <c r="I350" s="941"/>
      <c r="J350" s="941"/>
      <c r="K350" s="941"/>
      <c r="L350" s="941"/>
      <c r="M350" s="941"/>
      <c r="N350" s="941"/>
      <c r="O350" s="941"/>
      <c r="P350" s="941"/>
      <c r="Q350" s="941"/>
      <c r="R350" s="941"/>
      <c r="S350" s="941"/>
      <c r="T350" s="941"/>
      <c r="U350" s="941"/>
      <c r="V350" s="941"/>
      <c r="W350" s="941"/>
      <c r="X350" s="941"/>
      <c r="Y350" s="941"/>
      <c r="Z350" s="941"/>
    </row>
    <row r="351" spans="1:26">
      <c r="A351" s="941"/>
      <c r="B351" s="941"/>
      <c r="C351" s="941"/>
      <c r="D351" s="941"/>
      <c r="E351" s="941"/>
      <c r="F351" s="941"/>
      <c r="G351" s="941"/>
      <c r="H351" s="941"/>
      <c r="I351" s="941"/>
      <c r="J351" s="941"/>
      <c r="K351" s="941"/>
      <c r="L351" s="941"/>
      <c r="M351" s="941"/>
      <c r="N351" s="941"/>
      <c r="O351" s="941"/>
      <c r="P351" s="941"/>
      <c r="Q351" s="941"/>
      <c r="R351" s="941"/>
      <c r="S351" s="941"/>
      <c r="T351" s="941"/>
      <c r="U351" s="941"/>
      <c r="V351" s="941"/>
      <c r="W351" s="941"/>
      <c r="X351" s="941"/>
      <c r="Y351" s="941"/>
      <c r="Z351" s="941"/>
    </row>
    <row r="352" spans="1:26">
      <c r="A352" s="941"/>
      <c r="B352" s="941"/>
      <c r="C352" s="941"/>
      <c r="D352" s="941"/>
      <c r="E352" s="941"/>
      <c r="F352" s="941"/>
      <c r="G352" s="941"/>
      <c r="H352" s="941"/>
      <c r="I352" s="941"/>
      <c r="J352" s="941"/>
      <c r="K352" s="941"/>
      <c r="L352" s="941"/>
      <c r="M352" s="941"/>
      <c r="N352" s="941"/>
      <c r="O352" s="941"/>
      <c r="P352" s="941"/>
      <c r="Q352" s="941"/>
      <c r="R352" s="941"/>
      <c r="S352" s="941"/>
      <c r="T352" s="941"/>
      <c r="U352" s="941"/>
      <c r="V352" s="941"/>
      <c r="W352" s="941"/>
      <c r="X352" s="941"/>
      <c r="Y352" s="941"/>
      <c r="Z352" s="941"/>
    </row>
    <row r="353" spans="1:26">
      <c r="A353" s="941"/>
      <c r="B353" s="941"/>
      <c r="C353" s="941"/>
      <c r="D353" s="941"/>
      <c r="E353" s="941"/>
      <c r="F353" s="941"/>
      <c r="G353" s="941"/>
      <c r="H353" s="941"/>
      <c r="I353" s="941"/>
      <c r="J353" s="941"/>
      <c r="K353" s="941"/>
      <c r="L353" s="941"/>
      <c r="M353" s="941"/>
      <c r="N353" s="941"/>
      <c r="O353" s="941"/>
      <c r="P353" s="941"/>
      <c r="Q353" s="941"/>
      <c r="R353" s="941"/>
      <c r="S353" s="941"/>
      <c r="T353" s="941"/>
      <c r="U353" s="941"/>
      <c r="V353" s="941"/>
      <c r="W353" s="941"/>
      <c r="X353" s="941"/>
      <c r="Y353" s="941"/>
      <c r="Z353" s="941"/>
    </row>
    <row r="354" spans="1:26">
      <c r="A354" s="941"/>
      <c r="B354" s="941"/>
      <c r="C354" s="941"/>
      <c r="D354" s="941"/>
      <c r="E354" s="941"/>
      <c r="F354" s="941"/>
      <c r="G354" s="941"/>
      <c r="H354" s="941"/>
      <c r="I354" s="941"/>
      <c r="J354" s="941"/>
      <c r="K354" s="941"/>
      <c r="L354" s="941"/>
      <c r="M354" s="941"/>
      <c r="N354" s="941"/>
      <c r="O354" s="941"/>
      <c r="P354" s="941"/>
      <c r="Q354" s="941"/>
      <c r="R354" s="941"/>
      <c r="S354" s="941"/>
      <c r="T354" s="941"/>
      <c r="U354" s="941"/>
      <c r="V354" s="941"/>
      <c r="W354" s="941"/>
      <c r="X354" s="941"/>
      <c r="Y354" s="941"/>
      <c r="Z354" s="941"/>
    </row>
    <row r="355" spans="1:26">
      <c r="A355" s="941"/>
      <c r="B355" s="941"/>
      <c r="C355" s="941"/>
      <c r="D355" s="941"/>
      <c r="E355" s="941"/>
      <c r="F355" s="941"/>
      <c r="G355" s="941"/>
      <c r="H355" s="941"/>
      <c r="I355" s="941"/>
      <c r="J355" s="941"/>
      <c r="K355" s="941"/>
      <c r="L355" s="941"/>
      <c r="M355" s="941"/>
      <c r="N355" s="941"/>
      <c r="O355" s="941"/>
      <c r="P355" s="941"/>
      <c r="Q355" s="941"/>
      <c r="R355" s="941"/>
      <c r="S355" s="941"/>
      <c r="T355" s="941"/>
      <c r="U355" s="941"/>
      <c r="V355" s="941"/>
      <c r="W355" s="941"/>
      <c r="X355" s="941"/>
      <c r="Y355" s="941"/>
      <c r="Z355" s="941"/>
    </row>
    <row r="356" spans="1:26">
      <c r="A356" s="941"/>
      <c r="B356" s="941"/>
      <c r="C356" s="941"/>
      <c r="D356" s="941"/>
      <c r="E356" s="941"/>
      <c r="F356" s="941"/>
      <c r="G356" s="941"/>
      <c r="H356" s="941"/>
      <c r="I356" s="941"/>
      <c r="J356" s="941"/>
      <c r="K356" s="941"/>
      <c r="L356" s="941"/>
      <c r="M356" s="941"/>
      <c r="N356" s="941"/>
      <c r="O356" s="941"/>
      <c r="P356" s="941"/>
      <c r="Q356" s="941"/>
      <c r="R356" s="941"/>
      <c r="S356" s="941"/>
      <c r="T356" s="941"/>
      <c r="U356" s="941"/>
      <c r="V356" s="941"/>
      <c r="W356" s="941"/>
      <c r="X356" s="941"/>
      <c r="Y356" s="941"/>
      <c r="Z356" s="941"/>
    </row>
    <row r="357" spans="1:26">
      <c r="A357" s="941"/>
      <c r="B357" s="941"/>
      <c r="C357" s="941"/>
      <c r="D357" s="941"/>
      <c r="E357" s="941"/>
      <c r="F357" s="941"/>
      <c r="G357" s="941"/>
      <c r="H357" s="941"/>
      <c r="I357" s="941"/>
      <c r="J357" s="941"/>
      <c r="K357" s="941"/>
      <c r="L357" s="941"/>
      <c r="M357" s="941"/>
      <c r="N357" s="941"/>
      <c r="O357" s="941"/>
      <c r="P357" s="941"/>
      <c r="Q357" s="941"/>
      <c r="R357" s="941"/>
      <c r="S357" s="941"/>
      <c r="T357" s="941"/>
      <c r="U357" s="941"/>
      <c r="V357" s="941"/>
      <c r="W357" s="941"/>
      <c r="X357" s="941"/>
      <c r="Y357" s="941"/>
      <c r="Z357" s="941"/>
    </row>
    <row r="358" spans="1:26">
      <c r="A358" s="941"/>
      <c r="B358" s="941"/>
      <c r="C358" s="941"/>
      <c r="D358" s="941"/>
      <c r="E358" s="941"/>
      <c r="F358" s="941"/>
      <c r="G358" s="941"/>
      <c r="H358" s="941"/>
      <c r="I358" s="941"/>
      <c r="J358" s="941"/>
      <c r="K358" s="941"/>
      <c r="L358" s="941"/>
      <c r="M358" s="941"/>
      <c r="N358" s="941"/>
      <c r="O358" s="941"/>
      <c r="P358" s="941"/>
      <c r="Q358" s="941"/>
      <c r="R358" s="941"/>
      <c r="S358" s="941"/>
      <c r="T358" s="941"/>
      <c r="U358" s="941"/>
      <c r="V358" s="941"/>
      <c r="W358" s="941"/>
      <c r="X358" s="941"/>
      <c r="Y358" s="941"/>
      <c r="Z358" s="941"/>
    </row>
    <row r="359" spans="1:26">
      <c r="A359" s="941"/>
      <c r="B359" s="941"/>
      <c r="C359" s="941"/>
      <c r="D359" s="941"/>
      <c r="E359" s="941"/>
      <c r="F359" s="941"/>
      <c r="G359" s="941"/>
      <c r="H359" s="941"/>
      <c r="I359" s="941"/>
      <c r="J359" s="941"/>
      <c r="K359" s="941"/>
      <c r="L359" s="941"/>
      <c r="M359" s="941"/>
      <c r="N359" s="941"/>
      <c r="O359" s="941"/>
      <c r="P359" s="941"/>
      <c r="Q359" s="941"/>
      <c r="R359" s="941"/>
      <c r="S359" s="941"/>
      <c r="T359" s="941"/>
      <c r="U359" s="941"/>
      <c r="V359" s="941"/>
      <c r="W359" s="941"/>
      <c r="X359" s="941"/>
      <c r="Y359" s="941"/>
      <c r="Z359" s="941"/>
    </row>
    <row r="360" spans="1:26">
      <c r="A360" s="941"/>
      <c r="B360" s="941"/>
      <c r="C360" s="941"/>
      <c r="D360" s="941"/>
      <c r="E360" s="941"/>
      <c r="F360" s="941"/>
      <c r="G360" s="941"/>
      <c r="H360" s="941"/>
      <c r="I360" s="941"/>
      <c r="J360" s="941"/>
      <c r="K360" s="941"/>
      <c r="L360" s="941"/>
      <c r="M360" s="941"/>
      <c r="N360" s="941"/>
      <c r="O360" s="941"/>
      <c r="P360" s="941"/>
      <c r="Q360" s="941"/>
      <c r="R360" s="941"/>
      <c r="S360" s="941"/>
      <c r="T360" s="941"/>
      <c r="U360" s="941"/>
      <c r="V360" s="941"/>
      <c r="W360" s="941"/>
      <c r="X360" s="941"/>
      <c r="Y360" s="941"/>
      <c r="Z360" s="941"/>
    </row>
    <row r="361" spans="1:26">
      <c r="A361" s="941"/>
      <c r="B361" s="941"/>
      <c r="C361" s="941"/>
      <c r="D361" s="941"/>
      <c r="E361" s="941"/>
      <c r="F361" s="941"/>
      <c r="G361" s="941"/>
      <c r="H361" s="941"/>
      <c r="I361" s="941"/>
      <c r="J361" s="941"/>
      <c r="K361" s="941"/>
      <c r="L361" s="941"/>
      <c r="M361" s="941"/>
      <c r="N361" s="941"/>
      <c r="O361" s="941"/>
      <c r="P361" s="941"/>
      <c r="Q361" s="941"/>
      <c r="R361" s="941"/>
      <c r="S361" s="941"/>
      <c r="T361" s="941"/>
      <c r="U361" s="941"/>
      <c r="V361" s="941"/>
      <c r="W361" s="941"/>
      <c r="X361" s="941"/>
      <c r="Y361" s="941"/>
      <c r="Z361" s="941"/>
    </row>
    <row r="362" spans="1:26">
      <c r="A362" s="941"/>
      <c r="B362" s="941"/>
      <c r="C362" s="941"/>
      <c r="D362" s="941"/>
      <c r="E362" s="941"/>
      <c r="F362" s="941"/>
      <c r="G362" s="941"/>
      <c r="H362" s="941"/>
      <c r="I362" s="941"/>
      <c r="J362" s="941"/>
      <c r="K362" s="941"/>
      <c r="L362" s="941"/>
      <c r="M362" s="941"/>
      <c r="N362" s="941"/>
      <c r="O362" s="941"/>
      <c r="P362" s="941"/>
      <c r="Q362" s="941"/>
      <c r="R362" s="941"/>
      <c r="S362" s="941"/>
      <c r="T362" s="941"/>
      <c r="U362" s="941"/>
      <c r="V362" s="941"/>
      <c r="W362" s="941"/>
      <c r="X362" s="941"/>
      <c r="Y362" s="941"/>
      <c r="Z362" s="941"/>
    </row>
    <row r="363" spans="1:26">
      <c r="A363" s="941"/>
      <c r="B363" s="941"/>
      <c r="C363" s="941"/>
      <c r="D363" s="941"/>
      <c r="E363" s="941"/>
      <c r="F363" s="941"/>
      <c r="G363" s="941"/>
      <c r="H363" s="941"/>
      <c r="I363" s="941"/>
      <c r="J363" s="941"/>
      <c r="K363" s="941"/>
      <c r="L363" s="941"/>
      <c r="M363" s="941"/>
      <c r="N363" s="941"/>
      <c r="O363" s="941"/>
      <c r="P363" s="941"/>
      <c r="Q363" s="941"/>
      <c r="R363" s="941"/>
      <c r="S363" s="941"/>
      <c r="T363" s="941"/>
      <c r="U363" s="941"/>
      <c r="V363" s="941"/>
      <c r="W363" s="941"/>
      <c r="X363" s="941"/>
      <c r="Y363" s="941"/>
      <c r="Z363" s="941"/>
    </row>
    <row r="364" spans="1:26">
      <c r="A364" s="941"/>
      <c r="B364" s="941"/>
      <c r="C364" s="941"/>
      <c r="D364" s="941"/>
      <c r="E364" s="941"/>
      <c r="F364" s="941"/>
      <c r="G364" s="941"/>
      <c r="H364" s="941"/>
      <c r="I364" s="941"/>
      <c r="J364" s="941"/>
      <c r="K364" s="941"/>
      <c r="L364" s="941"/>
      <c r="M364" s="941"/>
      <c r="N364" s="941"/>
      <c r="O364" s="941"/>
      <c r="P364" s="941"/>
      <c r="Q364" s="941"/>
      <c r="R364" s="941"/>
      <c r="S364" s="941"/>
      <c r="T364" s="941"/>
      <c r="U364" s="941"/>
      <c r="V364" s="941"/>
      <c r="W364" s="941"/>
      <c r="X364" s="941"/>
      <c r="Y364" s="941"/>
      <c r="Z364" s="941"/>
    </row>
    <row r="365" spans="1:26">
      <c r="A365" s="941"/>
      <c r="B365" s="941"/>
      <c r="C365" s="941"/>
      <c r="D365" s="941"/>
      <c r="E365" s="941"/>
      <c r="F365" s="941"/>
      <c r="G365" s="941"/>
      <c r="H365" s="941"/>
      <c r="I365" s="941"/>
      <c r="J365" s="941"/>
      <c r="K365" s="941"/>
      <c r="L365" s="941"/>
      <c r="M365" s="941"/>
      <c r="N365" s="941"/>
      <c r="O365" s="941"/>
      <c r="P365" s="941"/>
      <c r="Q365" s="941"/>
      <c r="R365" s="941"/>
      <c r="S365" s="941"/>
      <c r="T365" s="941"/>
      <c r="U365" s="941"/>
      <c r="V365" s="941"/>
      <c r="W365" s="941"/>
      <c r="X365" s="941"/>
      <c r="Y365" s="941"/>
      <c r="Z365" s="941"/>
    </row>
    <row r="366" spans="1:26">
      <c r="A366" s="941"/>
      <c r="B366" s="941"/>
      <c r="C366" s="941"/>
      <c r="D366" s="941"/>
      <c r="E366" s="941"/>
      <c r="F366" s="941"/>
      <c r="G366" s="941"/>
      <c r="H366" s="941"/>
      <c r="I366" s="941"/>
      <c r="J366" s="941"/>
      <c r="K366" s="941"/>
      <c r="L366" s="941"/>
      <c r="M366" s="941"/>
      <c r="N366" s="941"/>
      <c r="O366" s="941"/>
      <c r="P366" s="941"/>
      <c r="Q366" s="941"/>
      <c r="R366" s="941"/>
      <c r="S366" s="941"/>
      <c r="T366" s="941"/>
      <c r="U366" s="941"/>
      <c r="V366" s="941"/>
      <c r="W366" s="941"/>
      <c r="X366" s="941"/>
      <c r="Y366" s="941"/>
      <c r="Z366" s="941"/>
    </row>
    <row r="367" spans="1:26">
      <c r="A367" s="941"/>
      <c r="B367" s="941"/>
      <c r="C367" s="941"/>
      <c r="D367" s="941"/>
      <c r="E367" s="941"/>
      <c r="F367" s="941"/>
      <c r="G367" s="941"/>
      <c r="H367" s="941"/>
      <c r="I367" s="941"/>
      <c r="J367" s="941"/>
      <c r="K367" s="941"/>
      <c r="L367" s="941"/>
      <c r="M367" s="941"/>
      <c r="N367" s="941"/>
      <c r="O367" s="941"/>
      <c r="P367" s="941"/>
      <c r="Q367" s="941"/>
      <c r="R367" s="941"/>
      <c r="S367" s="941"/>
      <c r="T367" s="941"/>
      <c r="U367" s="941"/>
      <c r="V367" s="941"/>
      <c r="W367" s="941"/>
      <c r="X367" s="941"/>
      <c r="Y367" s="941"/>
      <c r="Z367" s="941"/>
    </row>
    <row r="368" spans="1:26">
      <c r="A368" s="941"/>
      <c r="B368" s="941"/>
      <c r="C368" s="941"/>
      <c r="D368" s="941"/>
      <c r="E368" s="941"/>
      <c r="F368" s="941"/>
      <c r="G368" s="941"/>
      <c r="H368" s="941"/>
      <c r="I368" s="941"/>
      <c r="J368" s="941"/>
      <c r="K368" s="941"/>
      <c r="L368" s="941"/>
      <c r="M368" s="941"/>
      <c r="N368" s="941"/>
      <c r="O368" s="941"/>
      <c r="P368" s="941"/>
      <c r="Q368" s="941"/>
      <c r="R368" s="941"/>
      <c r="S368" s="941"/>
      <c r="T368" s="941"/>
      <c r="U368" s="941"/>
      <c r="V368" s="941"/>
      <c r="W368" s="941"/>
      <c r="X368" s="941"/>
      <c r="Y368" s="941"/>
      <c r="Z368" s="941"/>
    </row>
    <row r="369" spans="1:26">
      <c r="A369" s="941"/>
      <c r="B369" s="941"/>
      <c r="C369" s="941"/>
      <c r="D369" s="941"/>
      <c r="E369" s="941"/>
      <c r="F369" s="941"/>
      <c r="G369" s="941"/>
      <c r="H369" s="941"/>
      <c r="I369" s="941"/>
      <c r="J369" s="941"/>
      <c r="K369" s="941"/>
      <c r="L369" s="941"/>
      <c r="M369" s="941"/>
      <c r="N369" s="941"/>
      <c r="O369" s="941"/>
      <c r="P369" s="941"/>
      <c r="Q369" s="941"/>
      <c r="R369" s="941"/>
      <c r="S369" s="941"/>
      <c r="T369" s="941"/>
      <c r="U369" s="941"/>
      <c r="V369" s="941"/>
      <c r="W369" s="941"/>
      <c r="X369" s="941"/>
      <c r="Y369" s="941"/>
      <c r="Z369" s="941"/>
    </row>
    <row r="370" spans="1:26">
      <c r="A370" s="941"/>
      <c r="B370" s="941"/>
      <c r="C370" s="941"/>
      <c r="D370" s="941"/>
      <c r="E370" s="941"/>
      <c r="F370" s="941"/>
      <c r="G370" s="941"/>
      <c r="H370" s="941"/>
      <c r="I370" s="941"/>
      <c r="J370" s="941"/>
      <c r="K370" s="941"/>
      <c r="L370" s="941"/>
      <c r="M370" s="941"/>
      <c r="N370" s="941"/>
      <c r="O370" s="941"/>
      <c r="P370" s="941"/>
      <c r="Q370" s="941"/>
      <c r="R370" s="941"/>
      <c r="S370" s="941"/>
      <c r="T370" s="941"/>
      <c r="U370" s="941"/>
      <c r="V370" s="941"/>
      <c r="W370" s="941"/>
      <c r="X370" s="941"/>
      <c r="Y370" s="941"/>
      <c r="Z370" s="941"/>
    </row>
    <row r="371" spans="1:26">
      <c r="A371" s="941"/>
      <c r="B371" s="941"/>
      <c r="C371" s="941"/>
      <c r="D371" s="941"/>
      <c r="E371" s="941"/>
      <c r="F371" s="941"/>
      <c r="G371" s="941"/>
      <c r="H371" s="941"/>
      <c r="I371" s="941"/>
      <c r="J371" s="941"/>
      <c r="K371" s="941"/>
      <c r="L371" s="941"/>
      <c r="M371" s="941"/>
      <c r="N371" s="941"/>
      <c r="O371" s="941"/>
      <c r="P371" s="941"/>
      <c r="Q371" s="941"/>
      <c r="R371" s="941"/>
      <c r="S371" s="941"/>
      <c r="T371" s="941"/>
      <c r="U371" s="941"/>
      <c r="V371" s="941"/>
      <c r="W371" s="941"/>
      <c r="X371" s="941"/>
      <c r="Y371" s="941"/>
      <c r="Z371" s="941"/>
    </row>
    <row r="372" spans="1:26">
      <c r="A372" s="941"/>
      <c r="B372" s="941"/>
      <c r="C372" s="941"/>
      <c r="D372" s="941"/>
      <c r="E372" s="941"/>
      <c r="F372" s="941"/>
      <c r="G372" s="941"/>
      <c r="H372" s="941"/>
      <c r="I372" s="941"/>
      <c r="J372" s="941"/>
      <c r="K372" s="941"/>
      <c r="L372" s="941"/>
      <c r="M372" s="941"/>
      <c r="N372" s="941"/>
      <c r="O372" s="941"/>
      <c r="P372" s="941"/>
      <c r="Q372" s="941"/>
      <c r="R372" s="941"/>
      <c r="S372" s="941"/>
      <c r="T372" s="941"/>
      <c r="U372" s="941"/>
      <c r="V372" s="941"/>
      <c r="W372" s="941"/>
      <c r="X372" s="941"/>
      <c r="Y372" s="941"/>
      <c r="Z372" s="941"/>
    </row>
    <row r="373" spans="1:26">
      <c r="A373" s="941"/>
      <c r="B373" s="941"/>
      <c r="C373" s="941"/>
      <c r="D373" s="941"/>
      <c r="E373" s="941"/>
      <c r="F373" s="941"/>
      <c r="G373" s="941"/>
      <c r="H373" s="941"/>
      <c r="I373" s="941"/>
      <c r="J373" s="941"/>
      <c r="K373" s="941"/>
      <c r="L373" s="941"/>
      <c r="M373" s="941"/>
      <c r="N373" s="941"/>
      <c r="O373" s="941"/>
      <c r="P373" s="941"/>
      <c r="Q373" s="941"/>
      <c r="R373" s="941"/>
      <c r="S373" s="941"/>
      <c r="T373" s="941"/>
      <c r="U373" s="941"/>
      <c r="V373" s="941"/>
      <c r="W373" s="941"/>
      <c r="X373" s="941"/>
      <c r="Y373" s="941"/>
      <c r="Z373" s="941"/>
    </row>
    <row r="374" spans="1:26">
      <c r="A374" s="941"/>
      <c r="B374" s="941"/>
      <c r="C374" s="941"/>
      <c r="D374" s="941"/>
      <c r="E374" s="941"/>
      <c r="F374" s="941"/>
      <c r="G374" s="941"/>
      <c r="H374" s="941"/>
      <c r="I374" s="941"/>
      <c r="J374" s="941"/>
      <c r="K374" s="941"/>
      <c r="L374" s="941"/>
      <c r="M374" s="941"/>
      <c r="N374" s="941"/>
      <c r="O374" s="941"/>
      <c r="P374" s="941"/>
      <c r="Q374" s="941"/>
      <c r="R374" s="941"/>
      <c r="S374" s="941"/>
      <c r="T374" s="941"/>
      <c r="U374" s="941"/>
      <c r="V374" s="941"/>
      <c r="W374" s="941"/>
      <c r="X374" s="941"/>
      <c r="Y374" s="941"/>
      <c r="Z374" s="941"/>
    </row>
    <row r="375" spans="1:26">
      <c r="A375" s="941"/>
      <c r="B375" s="941"/>
      <c r="C375" s="941"/>
      <c r="D375" s="941"/>
      <c r="E375" s="941"/>
      <c r="F375" s="941"/>
      <c r="G375" s="941"/>
      <c r="H375" s="941"/>
      <c r="I375" s="941"/>
      <c r="J375" s="941"/>
      <c r="K375" s="941"/>
      <c r="L375" s="941"/>
      <c r="M375" s="941"/>
      <c r="N375" s="941"/>
      <c r="O375" s="941"/>
      <c r="P375" s="941"/>
      <c r="Q375" s="941"/>
      <c r="R375" s="941"/>
      <c r="S375" s="941"/>
      <c r="T375" s="941"/>
      <c r="U375" s="941"/>
      <c r="V375" s="941"/>
      <c r="W375" s="941"/>
      <c r="X375" s="941"/>
      <c r="Y375" s="941"/>
      <c r="Z375" s="941"/>
    </row>
    <row r="376" spans="1:26">
      <c r="A376" s="941"/>
      <c r="B376" s="941"/>
      <c r="C376" s="941"/>
      <c r="D376" s="941"/>
      <c r="E376" s="941"/>
      <c r="F376" s="941"/>
      <c r="G376" s="941"/>
      <c r="H376" s="941"/>
      <c r="I376" s="941"/>
      <c r="J376" s="941"/>
      <c r="K376" s="941"/>
      <c r="L376" s="941"/>
      <c r="M376" s="941"/>
      <c r="N376" s="941"/>
      <c r="O376" s="941"/>
      <c r="P376" s="941"/>
      <c r="Q376" s="941"/>
      <c r="R376" s="941"/>
      <c r="S376" s="941"/>
      <c r="T376" s="941"/>
      <c r="U376" s="941"/>
      <c r="V376" s="941"/>
      <c r="W376" s="941"/>
      <c r="X376" s="941"/>
      <c r="Y376" s="941"/>
      <c r="Z376" s="941"/>
    </row>
    <row r="377" spans="1:26">
      <c r="A377" s="941"/>
      <c r="B377" s="941"/>
      <c r="C377" s="941"/>
      <c r="D377" s="941"/>
      <c r="E377" s="941"/>
      <c r="F377" s="941"/>
      <c r="G377" s="941"/>
      <c r="H377" s="941"/>
      <c r="I377" s="941"/>
      <c r="J377" s="941"/>
      <c r="K377" s="941"/>
      <c r="L377" s="941"/>
      <c r="M377" s="941"/>
      <c r="N377" s="941"/>
      <c r="O377" s="941"/>
      <c r="P377" s="941"/>
      <c r="Q377" s="941"/>
      <c r="R377" s="941"/>
      <c r="S377" s="941"/>
      <c r="T377" s="941"/>
      <c r="U377" s="941"/>
      <c r="V377" s="941"/>
      <c r="W377" s="941"/>
      <c r="X377" s="941"/>
      <c r="Y377" s="941"/>
      <c r="Z377" s="941"/>
    </row>
    <row r="378" spans="1:26">
      <c r="A378" s="941"/>
      <c r="B378" s="941"/>
      <c r="C378" s="941"/>
      <c r="D378" s="941"/>
      <c r="E378" s="941"/>
      <c r="F378" s="941"/>
      <c r="G378" s="941"/>
      <c r="H378" s="941"/>
      <c r="I378" s="941"/>
      <c r="J378" s="941"/>
      <c r="K378" s="941"/>
      <c r="L378" s="941"/>
      <c r="M378" s="941"/>
      <c r="N378" s="941"/>
      <c r="O378" s="941"/>
      <c r="P378" s="941"/>
      <c r="Q378" s="941"/>
      <c r="R378" s="941"/>
      <c r="S378" s="941"/>
      <c r="T378" s="941"/>
      <c r="U378" s="941"/>
      <c r="V378" s="941"/>
      <c r="W378" s="941"/>
      <c r="X378" s="941"/>
      <c r="Y378" s="941"/>
      <c r="Z378" s="941"/>
    </row>
    <row r="379" spans="1:26">
      <c r="A379" s="941"/>
      <c r="B379" s="941"/>
      <c r="C379" s="941"/>
      <c r="D379" s="941"/>
      <c r="E379" s="941"/>
      <c r="F379" s="941"/>
      <c r="G379" s="941"/>
      <c r="H379" s="941"/>
      <c r="I379" s="941"/>
      <c r="J379" s="941"/>
      <c r="K379" s="941"/>
      <c r="L379" s="941"/>
      <c r="M379" s="941"/>
      <c r="N379" s="941"/>
      <c r="O379" s="941"/>
      <c r="P379" s="941"/>
      <c r="Q379" s="941"/>
      <c r="R379" s="941"/>
      <c r="S379" s="941"/>
      <c r="T379" s="941"/>
      <c r="U379" s="941"/>
      <c r="V379" s="941"/>
      <c r="W379" s="941"/>
      <c r="X379" s="941"/>
      <c r="Y379" s="941"/>
      <c r="Z379" s="941"/>
    </row>
    <row r="380" spans="1:26">
      <c r="A380" s="941"/>
      <c r="B380" s="941"/>
      <c r="C380" s="941"/>
      <c r="D380" s="941"/>
      <c r="E380" s="941"/>
      <c r="F380" s="941"/>
      <c r="G380" s="941"/>
      <c r="H380" s="941"/>
      <c r="I380" s="941"/>
      <c r="J380" s="941"/>
      <c r="K380" s="941"/>
      <c r="L380" s="941"/>
      <c r="M380" s="941"/>
      <c r="N380" s="941"/>
      <c r="O380" s="941"/>
      <c r="P380" s="941"/>
      <c r="Q380" s="941"/>
      <c r="R380" s="941"/>
      <c r="S380" s="941"/>
      <c r="T380" s="941"/>
      <c r="U380" s="941"/>
      <c r="V380" s="941"/>
      <c r="W380" s="941"/>
      <c r="X380" s="941"/>
      <c r="Y380" s="941"/>
      <c r="Z380" s="941"/>
    </row>
    <row r="381" spans="1:26">
      <c r="A381" s="941"/>
      <c r="B381" s="941"/>
      <c r="C381" s="941"/>
      <c r="D381" s="941"/>
      <c r="E381" s="941"/>
      <c r="F381" s="941"/>
      <c r="G381" s="941"/>
      <c r="H381" s="941"/>
      <c r="I381" s="941"/>
      <c r="J381" s="941"/>
      <c r="K381" s="941"/>
      <c r="L381" s="941"/>
      <c r="M381" s="941"/>
      <c r="N381" s="941"/>
      <c r="O381" s="941"/>
      <c r="P381" s="941"/>
      <c r="Q381" s="941"/>
      <c r="R381" s="941"/>
      <c r="S381" s="941"/>
      <c r="T381" s="941"/>
      <c r="U381" s="941"/>
      <c r="V381" s="941"/>
      <c r="W381" s="941"/>
      <c r="X381" s="941"/>
      <c r="Y381" s="941"/>
      <c r="Z381" s="941"/>
    </row>
    <row r="382" spans="1:26">
      <c r="A382" s="941"/>
      <c r="B382" s="941"/>
      <c r="C382" s="941"/>
      <c r="D382" s="941"/>
      <c r="E382" s="941"/>
      <c r="F382" s="941"/>
      <c r="G382" s="941"/>
      <c r="H382" s="941"/>
      <c r="I382" s="941"/>
      <c r="J382" s="941"/>
      <c r="K382" s="941"/>
      <c r="L382" s="941"/>
      <c r="M382" s="941"/>
      <c r="N382" s="941"/>
      <c r="O382" s="941"/>
      <c r="P382" s="941"/>
      <c r="Q382" s="941"/>
      <c r="R382" s="941"/>
      <c r="S382" s="941"/>
      <c r="T382" s="941"/>
      <c r="U382" s="941"/>
      <c r="V382" s="941"/>
      <c r="W382" s="941"/>
      <c r="X382" s="941"/>
      <c r="Y382" s="941"/>
      <c r="Z382" s="941"/>
    </row>
    <row r="383" spans="1:26">
      <c r="A383" s="941"/>
      <c r="B383" s="941"/>
      <c r="C383" s="941"/>
      <c r="D383" s="941"/>
      <c r="E383" s="941"/>
      <c r="F383" s="941"/>
      <c r="G383" s="941"/>
      <c r="H383" s="941"/>
      <c r="I383" s="941"/>
      <c r="J383" s="941"/>
      <c r="K383" s="941"/>
      <c r="L383" s="941"/>
      <c r="M383" s="941"/>
      <c r="N383" s="941"/>
      <c r="O383" s="941"/>
      <c r="P383" s="941"/>
      <c r="Q383" s="941"/>
      <c r="R383" s="941"/>
      <c r="S383" s="941"/>
      <c r="T383" s="941"/>
      <c r="U383" s="941"/>
      <c r="V383" s="941"/>
      <c r="W383" s="941"/>
      <c r="X383" s="941"/>
      <c r="Y383" s="941"/>
      <c r="Z383" s="941"/>
    </row>
    <row r="384" spans="1:26">
      <c r="A384" s="941"/>
      <c r="B384" s="941"/>
      <c r="C384" s="941"/>
      <c r="D384" s="941"/>
      <c r="E384" s="941"/>
      <c r="F384" s="941"/>
      <c r="G384" s="941"/>
      <c r="H384" s="941"/>
      <c r="I384" s="941"/>
      <c r="J384" s="941"/>
      <c r="K384" s="941"/>
      <c r="L384" s="941"/>
      <c r="M384" s="941"/>
      <c r="N384" s="941"/>
      <c r="O384" s="941"/>
      <c r="P384" s="941"/>
      <c r="Q384" s="941"/>
      <c r="R384" s="941"/>
      <c r="S384" s="941"/>
      <c r="T384" s="941"/>
      <c r="U384" s="941"/>
      <c r="V384" s="941"/>
      <c r="W384" s="941"/>
      <c r="X384" s="941"/>
      <c r="Y384" s="941"/>
      <c r="Z384" s="941"/>
    </row>
    <row r="385" spans="1:26">
      <c r="A385" s="941"/>
      <c r="B385" s="941"/>
      <c r="C385" s="941"/>
      <c r="D385" s="941"/>
      <c r="E385" s="941"/>
      <c r="F385" s="941"/>
      <c r="G385" s="941"/>
      <c r="H385" s="941"/>
      <c r="I385" s="941"/>
      <c r="J385" s="941"/>
      <c r="K385" s="941"/>
      <c r="L385" s="941"/>
      <c r="M385" s="941"/>
      <c r="N385" s="941"/>
      <c r="O385" s="941"/>
      <c r="P385" s="941"/>
      <c r="Q385" s="941"/>
      <c r="R385" s="941"/>
      <c r="S385" s="941"/>
      <c r="T385" s="941"/>
      <c r="U385" s="941"/>
      <c r="V385" s="941"/>
      <c r="W385" s="941"/>
      <c r="X385" s="941"/>
      <c r="Y385" s="941"/>
      <c r="Z385" s="941"/>
    </row>
    <row r="386" spans="1:26">
      <c r="A386" s="941"/>
      <c r="B386" s="941"/>
      <c r="C386" s="941"/>
      <c r="D386" s="941"/>
      <c r="E386" s="941"/>
      <c r="F386" s="941"/>
      <c r="G386" s="941"/>
      <c r="H386" s="941"/>
      <c r="I386" s="941"/>
      <c r="J386" s="941"/>
      <c r="K386" s="941"/>
      <c r="L386" s="941"/>
      <c r="M386" s="941"/>
      <c r="N386" s="941"/>
      <c r="O386" s="941"/>
      <c r="P386" s="941"/>
      <c r="Q386" s="941"/>
      <c r="R386" s="941"/>
      <c r="S386" s="941"/>
      <c r="T386" s="941"/>
      <c r="U386" s="941"/>
      <c r="V386" s="941"/>
      <c r="W386" s="941"/>
      <c r="X386" s="941"/>
      <c r="Y386" s="941"/>
      <c r="Z386" s="941"/>
    </row>
    <row r="387" spans="1:26">
      <c r="A387" s="941"/>
      <c r="B387" s="941"/>
      <c r="C387" s="941"/>
      <c r="D387" s="941"/>
      <c r="E387" s="941"/>
      <c r="F387" s="941"/>
      <c r="G387" s="941"/>
      <c r="H387" s="941"/>
      <c r="I387" s="941"/>
      <c r="J387" s="941"/>
      <c r="K387" s="941"/>
      <c r="L387" s="941"/>
      <c r="M387" s="941"/>
      <c r="N387" s="941"/>
      <c r="O387" s="941"/>
      <c r="P387" s="941"/>
      <c r="Q387" s="941"/>
      <c r="R387" s="941"/>
      <c r="S387" s="941"/>
      <c r="T387" s="941"/>
      <c r="U387" s="941"/>
      <c r="V387" s="941"/>
      <c r="W387" s="941"/>
      <c r="X387" s="941"/>
      <c r="Y387" s="941"/>
      <c r="Z387" s="941"/>
    </row>
    <row r="388" spans="1:26">
      <c r="A388" s="941"/>
      <c r="B388" s="941"/>
      <c r="C388" s="941"/>
      <c r="D388" s="941"/>
      <c r="E388" s="941"/>
      <c r="F388" s="941"/>
      <c r="G388" s="941"/>
      <c r="H388" s="941"/>
      <c r="I388" s="941"/>
      <c r="J388" s="941"/>
      <c r="K388" s="941"/>
      <c r="L388" s="941"/>
      <c r="M388" s="941"/>
      <c r="N388" s="941"/>
      <c r="O388" s="941"/>
      <c r="P388" s="941"/>
      <c r="Q388" s="941"/>
      <c r="R388" s="941"/>
      <c r="S388" s="941"/>
      <c r="T388" s="941"/>
      <c r="U388" s="941"/>
      <c r="V388" s="941"/>
      <c r="W388" s="941"/>
      <c r="X388" s="941"/>
      <c r="Y388" s="941"/>
      <c r="Z388" s="941"/>
    </row>
    <row r="389" spans="1:26">
      <c r="A389" s="941"/>
      <c r="B389" s="941"/>
      <c r="C389" s="941"/>
      <c r="D389" s="941"/>
      <c r="E389" s="941"/>
      <c r="F389" s="941"/>
      <c r="G389" s="941"/>
      <c r="H389" s="941"/>
      <c r="I389" s="941"/>
      <c r="J389" s="941"/>
      <c r="K389" s="941"/>
      <c r="L389" s="941"/>
      <c r="M389" s="941"/>
      <c r="N389" s="941"/>
      <c r="O389" s="941"/>
      <c r="P389" s="941"/>
      <c r="Q389" s="941"/>
      <c r="R389" s="941"/>
      <c r="S389" s="941"/>
      <c r="T389" s="941"/>
      <c r="U389" s="941"/>
      <c r="V389" s="941"/>
      <c r="W389" s="941"/>
      <c r="X389" s="941"/>
      <c r="Y389" s="941"/>
      <c r="Z389" s="941"/>
    </row>
    <row r="390" spans="1:26">
      <c r="A390" s="941"/>
      <c r="B390" s="941"/>
      <c r="C390" s="941"/>
      <c r="D390" s="941"/>
      <c r="E390" s="941"/>
      <c r="F390" s="941"/>
      <c r="G390" s="941"/>
      <c r="H390" s="941"/>
      <c r="I390" s="941"/>
      <c r="J390" s="941"/>
      <c r="K390" s="941"/>
      <c r="L390" s="941"/>
      <c r="M390" s="941"/>
      <c r="N390" s="941"/>
      <c r="O390" s="941"/>
      <c r="P390" s="941"/>
      <c r="Q390" s="941"/>
      <c r="R390" s="941"/>
      <c r="S390" s="941"/>
      <c r="T390" s="941"/>
      <c r="U390" s="941"/>
      <c r="V390" s="941"/>
      <c r="W390" s="941"/>
      <c r="X390" s="941"/>
      <c r="Y390" s="941"/>
      <c r="Z390" s="941"/>
    </row>
    <row r="391" spans="1:26">
      <c r="A391" s="941"/>
      <c r="B391" s="941"/>
      <c r="C391" s="941"/>
      <c r="D391" s="941"/>
      <c r="E391" s="941"/>
      <c r="F391" s="941"/>
      <c r="G391" s="941"/>
      <c r="H391" s="941"/>
      <c r="I391" s="941"/>
      <c r="J391" s="941"/>
      <c r="K391" s="941"/>
      <c r="L391" s="941"/>
      <c r="M391" s="941"/>
      <c r="N391" s="941"/>
      <c r="O391" s="941"/>
      <c r="P391" s="941"/>
      <c r="Q391" s="941"/>
      <c r="R391" s="941"/>
      <c r="S391" s="941"/>
      <c r="T391" s="941"/>
      <c r="U391" s="941"/>
      <c r="V391" s="941"/>
      <c r="W391" s="941"/>
      <c r="X391" s="941"/>
      <c r="Y391" s="941"/>
      <c r="Z391" s="941"/>
    </row>
    <row r="392" spans="1:26">
      <c r="A392" s="941"/>
      <c r="B392" s="941"/>
      <c r="C392" s="941"/>
      <c r="D392" s="941"/>
      <c r="E392" s="941"/>
      <c r="F392" s="941"/>
      <c r="G392" s="941"/>
      <c r="H392" s="941"/>
      <c r="I392" s="941"/>
      <c r="J392" s="941"/>
      <c r="K392" s="941"/>
      <c r="L392" s="941"/>
      <c r="M392" s="941"/>
      <c r="N392" s="941"/>
      <c r="O392" s="941"/>
      <c r="P392" s="941"/>
      <c r="Q392" s="941"/>
      <c r="R392" s="941"/>
      <c r="S392" s="941"/>
      <c r="T392" s="941"/>
      <c r="U392" s="941"/>
      <c r="V392" s="941"/>
      <c r="W392" s="941"/>
      <c r="X392" s="941"/>
      <c r="Y392" s="941"/>
      <c r="Z392" s="941"/>
    </row>
    <row r="393" spans="1:26">
      <c r="A393" s="941"/>
      <c r="B393" s="941"/>
      <c r="C393" s="941"/>
      <c r="D393" s="941"/>
      <c r="E393" s="941"/>
      <c r="F393" s="941"/>
      <c r="G393" s="941"/>
      <c r="H393" s="941"/>
      <c r="I393" s="941"/>
      <c r="J393" s="941"/>
      <c r="K393" s="941"/>
      <c r="L393" s="941"/>
      <c r="M393" s="941"/>
      <c r="N393" s="941"/>
      <c r="O393" s="941"/>
      <c r="P393" s="941"/>
      <c r="Q393" s="941"/>
      <c r="R393" s="941"/>
      <c r="S393" s="941"/>
      <c r="T393" s="941"/>
      <c r="U393" s="941"/>
      <c r="V393" s="941"/>
      <c r="W393" s="941"/>
      <c r="X393" s="941"/>
      <c r="Y393" s="941"/>
      <c r="Z393" s="941"/>
    </row>
    <row r="394" spans="1:26">
      <c r="A394" s="941"/>
      <c r="B394" s="941"/>
      <c r="C394" s="941"/>
      <c r="D394" s="941"/>
      <c r="E394" s="941"/>
      <c r="F394" s="941"/>
      <c r="G394" s="941"/>
      <c r="H394" s="941"/>
      <c r="I394" s="941"/>
      <c r="J394" s="941"/>
      <c r="K394" s="941"/>
      <c r="L394" s="941"/>
      <c r="M394" s="941"/>
      <c r="N394" s="941"/>
      <c r="O394" s="941"/>
      <c r="P394" s="941"/>
      <c r="Q394" s="941"/>
      <c r="R394" s="941"/>
      <c r="S394" s="941"/>
      <c r="T394" s="941"/>
      <c r="U394" s="941"/>
      <c r="V394" s="941"/>
      <c r="W394" s="941"/>
      <c r="X394" s="941"/>
      <c r="Y394" s="941"/>
      <c r="Z394" s="941"/>
    </row>
    <row r="395" spans="1:26">
      <c r="A395" s="941"/>
      <c r="B395" s="941"/>
      <c r="C395" s="941"/>
      <c r="D395" s="941"/>
      <c r="E395" s="941"/>
      <c r="F395" s="941"/>
      <c r="G395" s="941"/>
      <c r="H395" s="941"/>
      <c r="I395" s="941"/>
      <c r="J395" s="941"/>
      <c r="K395" s="941"/>
      <c r="L395" s="941"/>
      <c r="M395" s="941"/>
      <c r="N395" s="941"/>
      <c r="O395" s="941"/>
      <c r="P395" s="941"/>
      <c r="Q395" s="941"/>
      <c r="R395" s="941"/>
      <c r="S395" s="941"/>
      <c r="T395" s="941"/>
      <c r="U395" s="941"/>
      <c r="V395" s="941"/>
      <c r="W395" s="941"/>
      <c r="X395" s="941"/>
      <c r="Y395" s="941"/>
      <c r="Z395" s="941"/>
    </row>
    <row r="396" spans="1:26">
      <c r="A396" s="941"/>
      <c r="B396" s="941"/>
      <c r="C396" s="941"/>
      <c r="D396" s="941"/>
      <c r="E396" s="941"/>
      <c r="F396" s="941"/>
      <c r="G396" s="941"/>
      <c r="H396" s="941"/>
      <c r="I396" s="941"/>
      <c r="J396" s="941"/>
      <c r="K396" s="941"/>
      <c r="L396" s="941"/>
      <c r="M396" s="941"/>
      <c r="N396" s="941"/>
      <c r="O396" s="941"/>
      <c r="P396" s="941"/>
      <c r="Q396" s="941"/>
      <c r="R396" s="941"/>
      <c r="S396" s="941"/>
      <c r="T396" s="941"/>
      <c r="U396" s="941"/>
      <c r="V396" s="941"/>
      <c r="W396" s="941"/>
      <c r="X396" s="941"/>
      <c r="Y396" s="941"/>
      <c r="Z396" s="941"/>
    </row>
    <row r="397" spans="1:26">
      <c r="A397" s="941"/>
      <c r="B397" s="941"/>
      <c r="C397" s="941"/>
      <c r="D397" s="941"/>
      <c r="E397" s="941"/>
      <c r="F397" s="941"/>
      <c r="G397" s="941"/>
      <c r="H397" s="941"/>
      <c r="I397" s="941"/>
      <c r="J397" s="941"/>
      <c r="K397" s="941"/>
      <c r="L397" s="941"/>
      <c r="M397" s="941"/>
      <c r="N397" s="941"/>
      <c r="O397" s="941"/>
      <c r="P397" s="941"/>
      <c r="Q397" s="941"/>
      <c r="R397" s="941"/>
      <c r="S397" s="941"/>
      <c r="T397" s="941"/>
      <c r="U397" s="941"/>
      <c r="V397" s="941"/>
      <c r="W397" s="941"/>
      <c r="X397" s="941"/>
      <c r="Y397" s="941"/>
      <c r="Z397" s="941"/>
    </row>
    <row r="398" spans="1:26">
      <c r="A398" s="941"/>
      <c r="B398" s="941"/>
      <c r="C398" s="941"/>
      <c r="D398" s="941"/>
      <c r="E398" s="941"/>
      <c r="F398" s="941"/>
      <c r="G398" s="941"/>
      <c r="H398" s="941"/>
      <c r="I398" s="941"/>
      <c r="J398" s="941"/>
      <c r="K398" s="941"/>
      <c r="L398" s="941"/>
      <c r="M398" s="941"/>
      <c r="N398" s="941"/>
      <c r="O398" s="941"/>
      <c r="P398" s="941"/>
      <c r="Q398" s="941"/>
      <c r="R398" s="941"/>
      <c r="S398" s="941"/>
      <c r="T398" s="941"/>
      <c r="U398" s="941"/>
      <c r="V398" s="941"/>
      <c r="W398" s="941"/>
      <c r="X398" s="941"/>
      <c r="Y398" s="941"/>
      <c r="Z398" s="941"/>
    </row>
    <row r="399" spans="1:26">
      <c r="A399" s="941"/>
      <c r="B399" s="941"/>
      <c r="C399" s="941"/>
      <c r="D399" s="941"/>
      <c r="E399" s="941"/>
      <c r="F399" s="941"/>
      <c r="G399" s="941"/>
      <c r="H399" s="941"/>
      <c r="I399" s="941"/>
      <c r="J399" s="941"/>
      <c r="K399" s="941"/>
      <c r="L399" s="941"/>
      <c r="M399" s="941"/>
      <c r="N399" s="941"/>
      <c r="O399" s="941"/>
      <c r="P399" s="941"/>
      <c r="Q399" s="941"/>
      <c r="R399" s="941"/>
      <c r="S399" s="941"/>
      <c r="T399" s="941"/>
      <c r="U399" s="941"/>
      <c r="V399" s="941"/>
      <c r="W399" s="941"/>
      <c r="X399" s="941"/>
      <c r="Y399" s="941"/>
      <c r="Z399" s="941"/>
    </row>
    <row r="400" spans="1:26">
      <c r="A400" s="941"/>
      <c r="B400" s="941"/>
      <c r="C400" s="941"/>
      <c r="D400" s="941"/>
      <c r="E400" s="941"/>
      <c r="F400" s="941"/>
      <c r="G400" s="941"/>
      <c r="H400" s="941"/>
      <c r="I400" s="941"/>
      <c r="J400" s="941"/>
      <c r="K400" s="941"/>
      <c r="L400" s="941"/>
      <c r="M400" s="941"/>
      <c r="N400" s="941"/>
      <c r="O400" s="941"/>
      <c r="P400" s="941"/>
      <c r="Q400" s="941"/>
      <c r="R400" s="941"/>
      <c r="S400" s="941"/>
      <c r="T400" s="941"/>
      <c r="U400" s="941"/>
      <c r="V400" s="941"/>
      <c r="W400" s="941"/>
      <c r="X400" s="941"/>
      <c r="Y400" s="941"/>
      <c r="Z400" s="941"/>
    </row>
    <row r="401" spans="1:26">
      <c r="A401" s="941"/>
      <c r="B401" s="941"/>
      <c r="C401" s="941"/>
      <c r="D401" s="941"/>
      <c r="E401" s="941"/>
      <c r="F401" s="941"/>
      <c r="G401" s="941"/>
      <c r="H401" s="941"/>
      <c r="I401" s="941"/>
      <c r="J401" s="941"/>
      <c r="K401" s="941"/>
      <c r="L401" s="941"/>
      <c r="M401" s="941"/>
      <c r="N401" s="941"/>
      <c r="O401" s="941"/>
      <c r="P401" s="941"/>
      <c r="Q401" s="941"/>
      <c r="R401" s="941"/>
      <c r="S401" s="941"/>
      <c r="T401" s="941"/>
      <c r="U401" s="941"/>
      <c r="V401" s="941"/>
      <c r="W401" s="941"/>
      <c r="X401" s="941"/>
      <c r="Y401" s="941"/>
      <c r="Z401" s="941"/>
    </row>
    <row r="402" spans="1:26">
      <c r="A402" s="941"/>
      <c r="B402" s="941"/>
      <c r="C402" s="941"/>
      <c r="D402" s="941"/>
      <c r="E402" s="941"/>
      <c r="F402" s="941"/>
      <c r="G402" s="941"/>
      <c r="H402" s="941"/>
      <c r="I402" s="941"/>
      <c r="J402" s="941"/>
      <c r="K402" s="941"/>
      <c r="L402" s="941"/>
      <c r="M402" s="941"/>
      <c r="N402" s="941"/>
      <c r="O402" s="941"/>
      <c r="P402" s="941"/>
      <c r="Q402" s="941"/>
      <c r="R402" s="941"/>
      <c r="S402" s="941"/>
      <c r="T402" s="941"/>
      <c r="U402" s="941"/>
      <c r="V402" s="941"/>
      <c r="W402" s="941"/>
      <c r="X402" s="941"/>
      <c r="Y402" s="941"/>
      <c r="Z402" s="941"/>
    </row>
    <row r="403" spans="1:26">
      <c r="A403" s="941"/>
      <c r="B403" s="941"/>
      <c r="C403" s="941"/>
      <c r="D403" s="941"/>
      <c r="E403" s="941"/>
      <c r="F403" s="941"/>
      <c r="G403" s="941"/>
      <c r="H403" s="941"/>
      <c r="I403" s="941"/>
      <c r="J403" s="941"/>
      <c r="K403" s="941"/>
      <c r="L403" s="941"/>
      <c r="M403" s="941"/>
      <c r="N403" s="941"/>
      <c r="O403" s="941"/>
      <c r="P403" s="941"/>
      <c r="Q403" s="941"/>
      <c r="R403" s="941"/>
      <c r="S403" s="941"/>
      <c r="T403" s="941"/>
      <c r="U403" s="941"/>
      <c r="V403" s="941"/>
      <c r="W403" s="941"/>
      <c r="X403" s="941"/>
      <c r="Y403" s="941"/>
      <c r="Z403" s="941"/>
    </row>
    <row r="404" spans="1:26">
      <c r="A404" s="941"/>
      <c r="B404" s="941"/>
      <c r="C404" s="941"/>
      <c r="D404" s="941"/>
      <c r="E404" s="941"/>
      <c r="F404" s="941"/>
      <c r="G404" s="941"/>
      <c r="H404" s="941"/>
      <c r="I404" s="941"/>
      <c r="J404" s="941"/>
      <c r="K404" s="941"/>
      <c r="L404" s="941"/>
      <c r="M404" s="941"/>
      <c r="N404" s="941"/>
      <c r="O404" s="941"/>
      <c r="P404" s="941"/>
      <c r="Q404" s="941"/>
      <c r="R404" s="941"/>
      <c r="S404" s="941"/>
      <c r="T404" s="941"/>
      <c r="U404" s="941"/>
      <c r="V404" s="941"/>
      <c r="W404" s="941"/>
      <c r="X404" s="941"/>
      <c r="Y404" s="941"/>
      <c r="Z404" s="941"/>
    </row>
    <row r="405" spans="1:26">
      <c r="A405" s="941"/>
      <c r="B405" s="941"/>
      <c r="C405" s="941"/>
      <c r="D405" s="941"/>
      <c r="E405" s="941"/>
      <c r="F405" s="941"/>
      <c r="G405" s="941"/>
      <c r="H405" s="941"/>
      <c r="I405" s="941"/>
      <c r="J405" s="941"/>
      <c r="K405" s="941"/>
      <c r="L405" s="941"/>
      <c r="M405" s="941"/>
      <c r="N405" s="941"/>
      <c r="O405" s="941"/>
      <c r="P405" s="941"/>
      <c r="Q405" s="941"/>
      <c r="R405" s="941"/>
      <c r="S405" s="941"/>
      <c r="T405" s="941"/>
      <c r="U405" s="941"/>
      <c r="V405" s="941"/>
      <c r="W405" s="941"/>
      <c r="X405" s="941"/>
      <c r="Y405" s="941"/>
      <c r="Z405" s="941"/>
    </row>
    <row r="406" spans="1:26">
      <c r="A406" s="941"/>
      <c r="B406" s="941"/>
      <c r="C406" s="941"/>
      <c r="D406" s="941"/>
      <c r="E406" s="941"/>
      <c r="F406" s="941"/>
      <c r="G406" s="941"/>
      <c r="H406" s="941"/>
      <c r="I406" s="941"/>
      <c r="J406" s="941"/>
      <c r="K406" s="941"/>
      <c r="L406" s="941"/>
      <c r="M406" s="941"/>
      <c r="N406" s="941"/>
      <c r="O406" s="941"/>
      <c r="P406" s="941"/>
      <c r="Q406" s="941"/>
      <c r="R406" s="941"/>
      <c r="S406" s="941"/>
      <c r="T406" s="941"/>
      <c r="U406" s="941"/>
      <c r="V406" s="941"/>
      <c r="W406" s="941"/>
      <c r="X406" s="941"/>
      <c r="Y406" s="941"/>
      <c r="Z406" s="941"/>
    </row>
    <row r="407" spans="1:26">
      <c r="A407" s="941"/>
      <c r="B407" s="941"/>
      <c r="C407" s="941"/>
      <c r="D407" s="941"/>
      <c r="E407" s="941"/>
      <c r="F407" s="941"/>
      <c r="G407" s="941"/>
      <c r="H407" s="941"/>
      <c r="I407" s="941"/>
      <c r="J407" s="941"/>
      <c r="K407" s="941"/>
      <c r="L407" s="941"/>
      <c r="M407" s="941"/>
      <c r="N407" s="941"/>
      <c r="O407" s="941"/>
      <c r="P407" s="941"/>
      <c r="Q407" s="941"/>
      <c r="R407" s="941"/>
      <c r="S407" s="941"/>
      <c r="T407" s="941"/>
      <c r="U407" s="941"/>
      <c r="V407" s="941"/>
      <c r="W407" s="941"/>
      <c r="X407" s="941"/>
      <c r="Y407" s="941"/>
      <c r="Z407" s="941"/>
    </row>
    <row r="408" spans="1:26">
      <c r="A408" s="941"/>
      <c r="B408" s="941"/>
      <c r="C408" s="941"/>
      <c r="D408" s="941"/>
      <c r="E408" s="941"/>
      <c r="F408" s="941"/>
      <c r="G408" s="941"/>
      <c r="H408" s="941"/>
      <c r="I408" s="941"/>
      <c r="J408" s="941"/>
      <c r="K408" s="941"/>
      <c r="L408" s="941"/>
      <c r="M408" s="941"/>
      <c r="N408" s="941"/>
      <c r="O408" s="941"/>
      <c r="P408" s="941"/>
      <c r="Q408" s="941"/>
      <c r="R408" s="941"/>
      <c r="S408" s="941"/>
      <c r="T408" s="941"/>
      <c r="U408" s="941"/>
      <c r="V408" s="941"/>
      <c r="W408" s="941"/>
      <c r="X408" s="941"/>
      <c r="Y408" s="941"/>
      <c r="Z408" s="941"/>
    </row>
    <row r="409" spans="1:26">
      <c r="A409" s="941"/>
      <c r="B409" s="941"/>
      <c r="C409" s="941"/>
      <c r="D409" s="941"/>
      <c r="E409" s="941"/>
      <c r="F409" s="941"/>
      <c r="G409" s="941"/>
      <c r="H409" s="941"/>
      <c r="I409" s="941"/>
      <c r="J409" s="941"/>
      <c r="K409" s="941"/>
      <c r="L409" s="941"/>
      <c r="M409" s="941"/>
      <c r="N409" s="941"/>
      <c r="O409" s="941"/>
      <c r="P409" s="941"/>
      <c r="Q409" s="941"/>
      <c r="R409" s="941"/>
      <c r="S409" s="941"/>
      <c r="T409" s="941"/>
      <c r="U409" s="941"/>
      <c r="V409" s="941"/>
      <c r="W409" s="941"/>
      <c r="X409" s="941"/>
      <c r="Y409" s="941"/>
      <c r="Z409" s="941"/>
    </row>
    <row r="410" spans="1:26">
      <c r="A410" s="941"/>
      <c r="B410" s="941"/>
      <c r="C410" s="941"/>
      <c r="D410" s="941"/>
      <c r="E410" s="941"/>
      <c r="F410" s="941"/>
      <c r="G410" s="941"/>
      <c r="H410" s="941"/>
      <c r="I410" s="941"/>
      <c r="J410" s="941"/>
      <c r="K410" s="941"/>
      <c r="L410" s="941"/>
      <c r="M410" s="941"/>
      <c r="N410" s="941"/>
      <c r="O410" s="941"/>
      <c r="P410" s="941"/>
      <c r="Q410" s="941"/>
      <c r="R410" s="941"/>
      <c r="S410" s="941"/>
      <c r="T410" s="941"/>
      <c r="U410" s="941"/>
      <c r="V410" s="941"/>
      <c r="W410" s="941"/>
      <c r="X410" s="941"/>
      <c r="Y410" s="941"/>
      <c r="Z410" s="941"/>
    </row>
    <row r="411" spans="1:26">
      <c r="A411" s="941"/>
      <c r="B411" s="941"/>
      <c r="C411" s="941"/>
      <c r="D411" s="941"/>
      <c r="E411" s="941"/>
      <c r="F411" s="941"/>
      <c r="G411" s="941"/>
      <c r="H411" s="941"/>
      <c r="I411" s="941"/>
      <c r="J411" s="941"/>
      <c r="K411" s="941"/>
      <c r="L411" s="941"/>
      <c r="M411" s="941"/>
      <c r="N411" s="941"/>
      <c r="O411" s="941"/>
      <c r="P411" s="941"/>
      <c r="Q411" s="941"/>
      <c r="R411" s="941"/>
      <c r="S411" s="941"/>
      <c r="T411" s="941"/>
      <c r="U411" s="941"/>
      <c r="V411" s="941"/>
      <c r="W411" s="941"/>
      <c r="X411" s="941"/>
      <c r="Y411" s="941"/>
      <c r="Z411" s="941"/>
    </row>
    <row r="412" spans="1:26">
      <c r="A412" s="941"/>
      <c r="B412" s="941"/>
      <c r="C412" s="941"/>
      <c r="D412" s="941"/>
      <c r="E412" s="941"/>
      <c r="F412" s="941"/>
      <c r="G412" s="941"/>
      <c r="H412" s="941"/>
      <c r="I412" s="941"/>
      <c r="J412" s="941"/>
      <c r="K412" s="941"/>
      <c r="L412" s="941"/>
      <c r="M412" s="941"/>
      <c r="N412" s="941"/>
      <c r="O412" s="941"/>
      <c r="P412" s="941"/>
      <c r="Q412" s="941"/>
      <c r="R412" s="941"/>
      <c r="S412" s="941"/>
      <c r="T412" s="941"/>
      <c r="U412" s="941"/>
      <c r="V412" s="941"/>
      <c r="W412" s="941"/>
      <c r="X412" s="941"/>
      <c r="Y412" s="941"/>
      <c r="Z412" s="941"/>
    </row>
    <row r="413" spans="1:26">
      <c r="A413" s="941"/>
      <c r="B413" s="941"/>
      <c r="C413" s="941"/>
      <c r="D413" s="941"/>
      <c r="E413" s="941"/>
      <c r="F413" s="941"/>
      <c r="G413" s="941"/>
      <c r="H413" s="941"/>
      <c r="I413" s="941"/>
      <c r="J413" s="941"/>
      <c r="K413" s="941"/>
      <c r="L413" s="941"/>
      <c r="M413" s="941"/>
      <c r="N413" s="941"/>
      <c r="O413" s="941"/>
      <c r="P413" s="941"/>
      <c r="Q413" s="941"/>
      <c r="R413" s="941"/>
      <c r="S413" s="941"/>
      <c r="T413" s="941"/>
      <c r="U413" s="941"/>
      <c r="V413" s="941"/>
      <c r="W413" s="941"/>
      <c r="X413" s="941"/>
      <c r="Y413" s="941"/>
      <c r="Z413" s="941"/>
    </row>
    <row r="414" spans="1:26">
      <c r="A414" s="941"/>
      <c r="B414" s="941"/>
      <c r="C414" s="941"/>
      <c r="D414" s="941"/>
      <c r="E414" s="941"/>
      <c r="F414" s="941"/>
      <c r="G414" s="941"/>
      <c r="H414" s="941"/>
      <c r="I414" s="941"/>
      <c r="J414" s="941"/>
      <c r="K414" s="941"/>
      <c r="L414" s="941"/>
      <c r="M414" s="941"/>
      <c r="N414" s="941"/>
      <c r="O414" s="941"/>
      <c r="P414" s="941"/>
      <c r="Q414" s="941"/>
      <c r="R414" s="941"/>
      <c r="S414" s="941"/>
      <c r="T414" s="941"/>
      <c r="U414" s="941"/>
      <c r="V414" s="941"/>
      <c r="W414" s="941"/>
      <c r="X414" s="941"/>
      <c r="Y414" s="941"/>
      <c r="Z414" s="941"/>
    </row>
    <row r="415" spans="1:26">
      <c r="A415" s="941"/>
      <c r="B415" s="941"/>
      <c r="C415" s="941"/>
      <c r="D415" s="941"/>
      <c r="E415" s="941"/>
      <c r="F415" s="941"/>
      <c r="G415" s="941"/>
      <c r="H415" s="941"/>
      <c r="I415" s="941"/>
      <c r="J415" s="941"/>
      <c r="K415" s="941"/>
      <c r="L415" s="941"/>
      <c r="M415" s="941"/>
      <c r="N415" s="941"/>
      <c r="O415" s="941"/>
      <c r="P415" s="941"/>
      <c r="Q415" s="941"/>
      <c r="R415" s="941"/>
      <c r="S415" s="941"/>
      <c r="T415" s="941"/>
      <c r="U415" s="941"/>
      <c r="V415" s="941"/>
      <c r="W415" s="941"/>
      <c r="X415" s="941"/>
      <c r="Y415" s="941"/>
      <c r="Z415" s="941"/>
    </row>
    <row r="416" spans="1:26">
      <c r="A416" s="941"/>
      <c r="B416" s="941"/>
      <c r="C416" s="941"/>
      <c r="D416" s="941"/>
      <c r="E416" s="941"/>
      <c r="F416" s="941"/>
      <c r="G416" s="941"/>
      <c r="H416" s="941"/>
      <c r="I416" s="941"/>
      <c r="J416" s="941"/>
      <c r="K416" s="941"/>
      <c r="L416" s="941"/>
      <c r="M416" s="941"/>
      <c r="N416" s="941"/>
      <c r="O416" s="941"/>
      <c r="P416" s="941"/>
      <c r="Q416" s="941"/>
      <c r="R416" s="941"/>
      <c r="S416" s="941"/>
      <c r="T416" s="941"/>
      <c r="U416" s="941"/>
      <c r="V416" s="941"/>
      <c r="W416" s="941"/>
      <c r="X416" s="941"/>
      <c r="Y416" s="941"/>
      <c r="Z416" s="941"/>
    </row>
    <row r="417" spans="1:26">
      <c r="A417" s="941"/>
      <c r="B417" s="941"/>
      <c r="C417" s="941"/>
      <c r="D417" s="941"/>
      <c r="E417" s="941"/>
      <c r="F417" s="941"/>
      <c r="G417" s="941"/>
      <c r="H417" s="941"/>
      <c r="I417" s="941"/>
      <c r="J417" s="941"/>
      <c r="K417" s="941"/>
      <c r="L417" s="941"/>
      <c r="M417" s="941"/>
      <c r="N417" s="941"/>
      <c r="O417" s="941"/>
      <c r="P417" s="941"/>
      <c r="Q417" s="941"/>
      <c r="R417" s="941"/>
      <c r="S417" s="941"/>
      <c r="T417" s="941"/>
      <c r="U417" s="941"/>
      <c r="V417" s="941"/>
      <c r="W417" s="941"/>
      <c r="X417" s="941"/>
      <c r="Y417" s="941"/>
      <c r="Z417" s="941"/>
    </row>
    <row r="418" spans="1:26">
      <c r="A418" s="941"/>
      <c r="B418" s="941"/>
      <c r="C418" s="941"/>
      <c r="D418" s="941"/>
      <c r="E418" s="941"/>
      <c r="F418" s="941"/>
      <c r="G418" s="941"/>
      <c r="H418" s="941"/>
      <c r="I418" s="941"/>
      <c r="J418" s="941"/>
      <c r="K418" s="941"/>
      <c r="L418" s="941"/>
      <c r="M418" s="941"/>
      <c r="N418" s="941"/>
      <c r="O418" s="941"/>
      <c r="P418" s="941"/>
      <c r="Q418" s="941"/>
      <c r="R418" s="941"/>
      <c r="S418" s="941"/>
      <c r="T418" s="941"/>
      <c r="U418" s="941"/>
      <c r="V418" s="941"/>
      <c r="W418" s="941"/>
      <c r="X418" s="941"/>
      <c r="Y418" s="941"/>
      <c r="Z418" s="941"/>
    </row>
    <row r="419" spans="1:26">
      <c r="A419" s="941"/>
      <c r="B419" s="941"/>
      <c r="C419" s="941"/>
      <c r="D419" s="941"/>
      <c r="E419" s="941"/>
      <c r="F419" s="941"/>
      <c r="G419" s="941"/>
      <c r="H419" s="941"/>
      <c r="I419" s="941"/>
      <c r="J419" s="941"/>
      <c r="K419" s="941"/>
      <c r="L419" s="941"/>
      <c r="M419" s="941"/>
      <c r="N419" s="941"/>
      <c r="O419" s="941"/>
      <c r="P419" s="941"/>
      <c r="Q419" s="941"/>
      <c r="R419" s="941"/>
      <c r="S419" s="941"/>
      <c r="T419" s="941"/>
      <c r="U419" s="941"/>
      <c r="V419" s="941"/>
      <c r="W419" s="941"/>
      <c r="X419" s="941"/>
      <c r="Y419" s="941"/>
      <c r="Z419" s="941"/>
    </row>
    <row r="420" spans="1:26">
      <c r="A420" s="941"/>
      <c r="B420" s="941"/>
      <c r="C420" s="941"/>
      <c r="D420" s="941"/>
      <c r="E420" s="941"/>
      <c r="F420" s="941"/>
      <c r="G420" s="941"/>
      <c r="H420" s="941"/>
      <c r="I420" s="941"/>
      <c r="J420" s="941"/>
      <c r="K420" s="941"/>
      <c r="L420" s="941"/>
      <c r="M420" s="941"/>
      <c r="N420" s="941"/>
      <c r="O420" s="941"/>
      <c r="P420" s="941"/>
      <c r="Q420" s="941"/>
      <c r="R420" s="941"/>
      <c r="S420" s="941"/>
      <c r="T420" s="941"/>
      <c r="U420" s="941"/>
      <c r="V420" s="941"/>
      <c r="W420" s="941"/>
      <c r="X420" s="941"/>
      <c r="Y420" s="941"/>
      <c r="Z420" s="941"/>
    </row>
    <row r="421" spans="1:26">
      <c r="A421" s="941"/>
      <c r="B421" s="941"/>
      <c r="C421" s="941"/>
      <c r="D421" s="941"/>
      <c r="E421" s="941"/>
      <c r="F421" s="941"/>
      <c r="G421" s="941"/>
      <c r="H421" s="941"/>
      <c r="I421" s="941"/>
      <c r="J421" s="941"/>
      <c r="K421" s="941"/>
      <c r="L421" s="941"/>
      <c r="M421" s="941"/>
      <c r="N421" s="941"/>
      <c r="O421" s="941"/>
      <c r="P421" s="941"/>
      <c r="Q421" s="941"/>
      <c r="R421" s="941"/>
      <c r="S421" s="941"/>
      <c r="T421" s="941"/>
      <c r="U421" s="941"/>
      <c r="V421" s="941"/>
      <c r="W421" s="941"/>
      <c r="X421" s="941"/>
      <c r="Y421" s="941"/>
      <c r="Z421" s="941"/>
    </row>
    <row r="422" spans="1:26">
      <c r="A422" s="941"/>
      <c r="B422" s="941"/>
      <c r="C422" s="941"/>
      <c r="D422" s="941"/>
      <c r="E422" s="941"/>
      <c r="F422" s="941"/>
      <c r="G422" s="941"/>
      <c r="H422" s="941"/>
      <c r="I422" s="941"/>
      <c r="J422" s="941"/>
      <c r="K422" s="941"/>
      <c r="L422" s="941"/>
      <c r="M422" s="941"/>
      <c r="N422" s="941"/>
      <c r="O422" s="941"/>
      <c r="P422" s="941"/>
      <c r="Q422" s="941"/>
      <c r="R422" s="941"/>
      <c r="S422" s="941"/>
      <c r="T422" s="941"/>
      <c r="U422" s="941"/>
      <c r="V422" s="941"/>
      <c r="W422" s="941"/>
      <c r="X422" s="941"/>
      <c r="Y422" s="941"/>
      <c r="Z422" s="941"/>
    </row>
    <row r="423" spans="1:26">
      <c r="A423" s="941"/>
      <c r="B423" s="941"/>
      <c r="C423" s="941"/>
      <c r="D423" s="941"/>
      <c r="E423" s="941"/>
      <c r="F423" s="941"/>
      <c r="G423" s="941"/>
      <c r="H423" s="941"/>
      <c r="I423" s="941"/>
      <c r="J423" s="941"/>
      <c r="K423" s="941"/>
      <c r="L423" s="941"/>
      <c r="M423" s="941"/>
      <c r="N423" s="941"/>
      <c r="O423" s="941"/>
      <c r="P423" s="941"/>
      <c r="Q423" s="941"/>
      <c r="R423" s="941"/>
      <c r="S423" s="941"/>
      <c r="T423" s="941"/>
      <c r="U423" s="941"/>
      <c r="V423" s="941"/>
      <c r="W423" s="941"/>
      <c r="X423" s="941"/>
      <c r="Y423" s="941"/>
      <c r="Z423" s="941"/>
    </row>
    <row r="424" spans="1:26">
      <c r="A424" s="941"/>
      <c r="B424" s="941"/>
      <c r="C424" s="941"/>
      <c r="D424" s="941"/>
      <c r="E424" s="941"/>
      <c r="F424" s="941"/>
      <c r="G424" s="941"/>
      <c r="H424" s="941"/>
      <c r="I424" s="941"/>
      <c r="J424" s="941"/>
      <c r="K424" s="941"/>
      <c r="L424" s="941"/>
      <c r="M424" s="941"/>
      <c r="N424" s="941"/>
      <c r="O424" s="941"/>
      <c r="P424" s="941"/>
      <c r="Q424" s="941"/>
      <c r="R424" s="941"/>
      <c r="S424" s="941"/>
      <c r="T424" s="941"/>
      <c r="U424" s="941"/>
      <c r="V424" s="941"/>
      <c r="W424" s="941"/>
      <c r="X424" s="941"/>
      <c r="Y424" s="941"/>
      <c r="Z424" s="941"/>
    </row>
    <row r="425" spans="1:26">
      <c r="A425" s="941"/>
      <c r="B425" s="941"/>
      <c r="C425" s="941"/>
      <c r="D425" s="941"/>
      <c r="E425" s="941"/>
      <c r="F425" s="941"/>
      <c r="G425" s="941"/>
      <c r="H425" s="941"/>
      <c r="I425" s="941"/>
      <c r="J425" s="941"/>
      <c r="K425" s="941"/>
      <c r="L425" s="941"/>
      <c r="M425" s="941"/>
      <c r="N425" s="941"/>
      <c r="O425" s="941"/>
      <c r="P425" s="941"/>
      <c r="Q425" s="941"/>
      <c r="R425" s="941"/>
      <c r="S425" s="941"/>
      <c r="T425" s="941"/>
      <c r="U425" s="941"/>
      <c r="V425" s="941"/>
      <c r="W425" s="941"/>
      <c r="X425" s="941"/>
      <c r="Y425" s="941"/>
      <c r="Z425" s="941"/>
    </row>
    <row r="426" spans="1:26">
      <c r="A426" s="941"/>
      <c r="B426" s="941"/>
      <c r="C426" s="941"/>
      <c r="D426" s="941"/>
      <c r="E426" s="941"/>
      <c r="F426" s="941"/>
      <c r="G426" s="941"/>
      <c r="H426" s="941"/>
      <c r="I426" s="941"/>
      <c r="J426" s="941"/>
      <c r="K426" s="941"/>
      <c r="L426" s="941"/>
      <c r="M426" s="941"/>
      <c r="N426" s="941"/>
      <c r="O426" s="941"/>
      <c r="P426" s="941"/>
      <c r="Q426" s="941"/>
      <c r="R426" s="941"/>
      <c r="S426" s="941"/>
      <c r="T426" s="941"/>
      <c r="U426" s="941"/>
      <c r="V426" s="941"/>
      <c r="W426" s="941"/>
      <c r="X426" s="941"/>
      <c r="Y426" s="941"/>
      <c r="Z426" s="941"/>
    </row>
    <row r="427" spans="1:26">
      <c r="A427" s="941"/>
    </row>
    <row r="428" spans="1:26">
      <c r="A428" s="941"/>
    </row>
  </sheetData>
  <sheetProtection algorithmName="SHA-512" hashValue="3fijXVLhOYumrQyPBzNnAVarL8SmlJJwScwhksZRAdfsxbENG3sIjYvHtIAwM1YGmA1ijTT7BGJwr1BSpBtSrw==" saltValue="Li8kD1mUqJuO8Vo9U1K/cg==" spinCount="100000" sheet="1" objects="1" scenarios="1"/>
  <mergeCells count="1">
    <mergeCell ref="G15:G1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6771B-E8E9-2A4E-ADB7-94438DF6E211}">
  <dimension ref="A1:AT247"/>
  <sheetViews>
    <sheetView topLeftCell="A14" zoomScale="150" zoomScaleNormal="150" workbookViewId="0">
      <selection activeCell="B7" sqref="B7"/>
    </sheetView>
  </sheetViews>
  <sheetFormatPr defaultColWidth="10.796875" defaultRowHeight="15.6"/>
  <sheetData>
    <row r="1" spans="1:46">
      <c r="A1" s="850"/>
      <c r="B1" s="850"/>
      <c r="C1" s="850"/>
      <c r="D1" s="850"/>
      <c r="E1" s="850"/>
      <c r="F1" s="850"/>
      <c r="G1" s="850"/>
      <c r="H1" s="850"/>
      <c r="I1" s="850"/>
      <c r="J1" s="850"/>
      <c r="K1" s="850"/>
      <c r="L1" s="850"/>
      <c r="M1" s="850"/>
      <c r="N1" s="850"/>
      <c r="O1" s="850"/>
      <c r="P1" s="850"/>
      <c r="Q1" s="850"/>
      <c r="R1" s="850"/>
      <c r="S1" s="850"/>
      <c r="T1" s="850"/>
      <c r="U1" s="850"/>
      <c r="V1" s="850"/>
      <c r="W1" s="850"/>
      <c r="X1" s="850"/>
      <c r="Y1" s="850"/>
      <c r="Z1" s="850"/>
      <c r="AA1" s="850"/>
      <c r="AB1" s="850"/>
      <c r="AC1" s="850"/>
      <c r="AD1" s="850"/>
      <c r="AE1" s="850"/>
      <c r="AF1" s="850"/>
      <c r="AG1" s="850"/>
      <c r="AH1" s="850"/>
      <c r="AI1" s="850"/>
      <c r="AJ1" s="850"/>
      <c r="AK1" s="850"/>
      <c r="AL1" s="850"/>
      <c r="AM1" s="850"/>
      <c r="AN1" s="850"/>
      <c r="AO1" s="850"/>
      <c r="AP1" s="850"/>
      <c r="AQ1" s="850"/>
      <c r="AR1" s="850"/>
      <c r="AS1" s="850"/>
      <c r="AT1" s="850"/>
    </row>
    <row r="2" spans="1:46">
      <c r="A2" s="850"/>
      <c r="B2" s="850"/>
      <c r="C2" s="850"/>
      <c r="D2" s="850"/>
      <c r="E2" s="850"/>
      <c r="F2" s="850"/>
      <c r="G2" s="850"/>
      <c r="H2" s="850"/>
      <c r="I2" s="850"/>
      <c r="J2" s="850"/>
      <c r="K2" s="850"/>
      <c r="L2" s="850"/>
      <c r="M2" s="850"/>
      <c r="N2" s="850"/>
      <c r="O2" s="850"/>
      <c r="P2" s="850"/>
      <c r="Q2" s="850"/>
      <c r="R2" s="850"/>
      <c r="S2" s="850"/>
      <c r="T2" s="850"/>
      <c r="U2" s="850"/>
      <c r="V2" s="850"/>
      <c r="W2" s="850"/>
      <c r="X2" s="850"/>
      <c r="Y2" s="850"/>
      <c r="Z2" s="850"/>
      <c r="AA2" s="850"/>
      <c r="AB2" s="850"/>
      <c r="AC2" s="850"/>
      <c r="AD2" s="850"/>
      <c r="AE2" s="850"/>
      <c r="AF2" s="850"/>
      <c r="AG2" s="850"/>
      <c r="AH2" s="850"/>
      <c r="AI2" s="850"/>
      <c r="AJ2" s="850"/>
      <c r="AK2" s="850"/>
      <c r="AL2" s="850"/>
      <c r="AM2" s="850"/>
      <c r="AN2" s="850"/>
      <c r="AO2" s="850"/>
      <c r="AP2" s="850"/>
      <c r="AQ2" s="850"/>
      <c r="AR2" s="850"/>
      <c r="AS2" s="850"/>
      <c r="AT2" s="850"/>
    </row>
    <row r="3" spans="1:46">
      <c r="A3" s="850"/>
      <c r="B3" s="850"/>
      <c r="C3" s="850"/>
      <c r="D3" s="850"/>
      <c r="E3" s="850"/>
      <c r="F3" s="850"/>
      <c r="G3" s="850"/>
      <c r="H3" s="850"/>
      <c r="I3" s="850"/>
      <c r="J3" s="850"/>
      <c r="K3" s="850"/>
      <c r="L3" s="850"/>
      <c r="M3" s="850"/>
      <c r="N3" s="850"/>
      <c r="O3" s="850"/>
      <c r="P3" s="850"/>
      <c r="Q3" s="850"/>
      <c r="R3" s="850"/>
      <c r="S3" s="850"/>
      <c r="T3" s="850"/>
      <c r="U3" s="850"/>
      <c r="V3" s="850"/>
      <c r="W3" s="850"/>
      <c r="X3" s="850"/>
      <c r="Y3" s="850"/>
      <c r="Z3" s="850"/>
      <c r="AA3" s="850"/>
      <c r="AB3" s="850"/>
      <c r="AC3" s="850"/>
      <c r="AD3" s="850"/>
      <c r="AE3" s="850"/>
      <c r="AF3" s="850"/>
      <c r="AG3" s="850"/>
      <c r="AH3" s="850"/>
      <c r="AI3" s="850"/>
      <c r="AJ3" s="850"/>
      <c r="AK3" s="850"/>
      <c r="AL3" s="850"/>
      <c r="AM3" s="850"/>
      <c r="AN3" s="850"/>
      <c r="AO3" s="850"/>
      <c r="AP3" s="850"/>
      <c r="AQ3" s="850"/>
      <c r="AR3" s="850"/>
      <c r="AS3" s="850"/>
      <c r="AT3" s="850"/>
    </row>
    <row r="4" spans="1:46">
      <c r="A4" s="850"/>
      <c r="B4" s="850"/>
      <c r="C4" s="850"/>
      <c r="D4" s="850"/>
      <c r="E4" s="850"/>
      <c r="F4" s="850"/>
      <c r="G4" s="850"/>
      <c r="H4" s="850"/>
      <c r="I4" s="850"/>
      <c r="J4" s="850"/>
      <c r="K4" s="850"/>
      <c r="L4" s="850"/>
      <c r="M4" s="850"/>
      <c r="N4" s="850"/>
      <c r="O4" s="850"/>
      <c r="P4" s="850"/>
      <c r="Q4" s="850"/>
      <c r="R4" s="850"/>
      <c r="S4" s="850"/>
      <c r="T4" s="850"/>
      <c r="U4" s="850"/>
      <c r="V4" s="850"/>
      <c r="W4" s="850"/>
      <c r="X4" s="850"/>
      <c r="Y4" s="850"/>
      <c r="Z4" s="850"/>
      <c r="AA4" s="850"/>
      <c r="AB4" s="850"/>
      <c r="AC4" s="850"/>
      <c r="AD4" s="850"/>
      <c r="AE4" s="850"/>
      <c r="AF4" s="850"/>
      <c r="AG4" s="850"/>
      <c r="AH4" s="850"/>
      <c r="AI4" s="850"/>
      <c r="AJ4" s="850"/>
      <c r="AK4" s="850"/>
      <c r="AL4" s="850"/>
      <c r="AM4" s="850"/>
      <c r="AN4" s="850"/>
      <c r="AO4" s="850"/>
      <c r="AP4" s="850"/>
      <c r="AQ4" s="850"/>
      <c r="AR4" s="850"/>
      <c r="AS4" s="850"/>
      <c r="AT4" s="850"/>
    </row>
    <row r="5" spans="1:46">
      <c r="A5" s="850"/>
      <c r="B5" s="850"/>
      <c r="C5" s="850"/>
      <c r="D5" s="850"/>
      <c r="E5" s="850"/>
      <c r="F5" s="850"/>
      <c r="G5" s="850"/>
      <c r="H5" s="850"/>
      <c r="I5" s="850"/>
      <c r="J5" s="850"/>
      <c r="K5" s="850"/>
      <c r="L5" s="850"/>
      <c r="M5" s="850"/>
      <c r="N5" s="850"/>
      <c r="O5" s="850"/>
      <c r="P5" s="850"/>
      <c r="Q5" s="850"/>
      <c r="R5" s="850"/>
      <c r="S5" s="850"/>
      <c r="T5" s="850"/>
      <c r="U5" s="850"/>
      <c r="V5" s="850"/>
      <c r="W5" s="850"/>
      <c r="X5" s="850"/>
      <c r="Y5" s="850"/>
      <c r="Z5" s="850"/>
      <c r="AA5" s="850"/>
      <c r="AB5" s="850"/>
      <c r="AC5" s="850"/>
      <c r="AD5" s="850"/>
      <c r="AE5" s="850"/>
      <c r="AF5" s="850"/>
      <c r="AG5" s="850"/>
      <c r="AH5" s="850"/>
      <c r="AI5" s="850"/>
      <c r="AJ5" s="850"/>
      <c r="AK5" s="850"/>
      <c r="AL5" s="850"/>
      <c r="AM5" s="850"/>
      <c r="AN5" s="850"/>
      <c r="AO5" s="850"/>
      <c r="AP5" s="850"/>
      <c r="AQ5" s="850"/>
      <c r="AR5" s="850"/>
      <c r="AS5" s="850"/>
      <c r="AT5" s="850"/>
    </row>
    <row r="6" spans="1:46">
      <c r="A6" s="850"/>
      <c r="B6" s="850"/>
      <c r="C6" s="850"/>
      <c r="D6" s="850"/>
      <c r="E6" s="850"/>
      <c r="F6" s="850"/>
      <c r="G6" s="850"/>
      <c r="H6" s="850"/>
      <c r="I6" s="850"/>
      <c r="J6" s="850"/>
      <c r="K6" s="850"/>
      <c r="L6" s="850"/>
      <c r="M6" s="850"/>
      <c r="N6" s="850"/>
      <c r="O6" s="850"/>
      <c r="P6" s="850"/>
      <c r="Q6" s="850"/>
      <c r="R6" s="850"/>
      <c r="S6" s="850"/>
      <c r="T6" s="850"/>
      <c r="U6" s="850"/>
      <c r="V6" s="850"/>
      <c r="W6" s="850"/>
      <c r="X6" s="850"/>
      <c r="Y6" s="850"/>
      <c r="Z6" s="850"/>
      <c r="AA6" s="850"/>
      <c r="AB6" s="850"/>
      <c r="AC6" s="850"/>
      <c r="AD6" s="850"/>
      <c r="AE6" s="850"/>
      <c r="AF6" s="850"/>
      <c r="AG6" s="850"/>
      <c r="AH6" s="850"/>
      <c r="AI6" s="850"/>
      <c r="AJ6" s="850"/>
      <c r="AK6" s="850"/>
      <c r="AL6" s="850"/>
      <c r="AM6" s="850"/>
      <c r="AN6" s="850"/>
      <c r="AO6" s="850"/>
      <c r="AP6" s="850"/>
      <c r="AQ6" s="850"/>
      <c r="AR6" s="850"/>
      <c r="AS6" s="850"/>
      <c r="AT6" s="850"/>
    </row>
    <row r="7" spans="1:46">
      <c r="A7" s="850"/>
      <c r="B7" s="850"/>
      <c r="C7" s="850"/>
      <c r="D7" s="850"/>
      <c r="E7" s="850"/>
      <c r="F7" s="850"/>
      <c r="G7" s="850"/>
      <c r="H7" s="850"/>
      <c r="I7" s="850"/>
      <c r="J7" s="850"/>
      <c r="K7" s="850"/>
      <c r="L7" s="850"/>
      <c r="M7" s="850"/>
      <c r="N7" s="850"/>
      <c r="O7" s="850"/>
      <c r="P7" s="850"/>
      <c r="Q7" s="850"/>
      <c r="R7" s="850"/>
      <c r="S7" s="850"/>
      <c r="T7" s="850"/>
      <c r="U7" s="850"/>
      <c r="V7" s="850"/>
      <c r="W7" s="850"/>
      <c r="X7" s="850"/>
      <c r="Y7" s="850"/>
      <c r="Z7" s="850"/>
      <c r="AA7" s="850"/>
      <c r="AB7" s="850"/>
      <c r="AC7" s="850"/>
      <c r="AD7" s="850"/>
      <c r="AE7" s="850"/>
      <c r="AF7" s="850"/>
      <c r="AG7" s="850"/>
      <c r="AH7" s="850"/>
      <c r="AI7" s="850"/>
      <c r="AJ7" s="850"/>
      <c r="AK7" s="850"/>
      <c r="AL7" s="850"/>
      <c r="AM7" s="850"/>
      <c r="AN7" s="850"/>
      <c r="AO7" s="850"/>
      <c r="AP7" s="850"/>
      <c r="AQ7" s="850"/>
      <c r="AR7" s="850"/>
      <c r="AS7" s="850"/>
      <c r="AT7" s="850"/>
    </row>
    <row r="8" spans="1:46">
      <c r="A8" s="850"/>
      <c r="B8" s="850"/>
      <c r="C8" s="850"/>
      <c r="D8" s="850"/>
      <c r="E8" s="850"/>
      <c r="F8" s="850"/>
      <c r="G8" s="850"/>
      <c r="H8" s="850"/>
      <c r="I8" s="850"/>
      <c r="J8" s="850"/>
      <c r="K8" s="850"/>
      <c r="L8" s="850"/>
      <c r="M8" s="850"/>
      <c r="N8" s="850"/>
      <c r="O8" s="850"/>
      <c r="P8" s="850"/>
      <c r="Q8" s="850"/>
      <c r="R8" s="850"/>
      <c r="S8" s="850"/>
      <c r="T8" s="850"/>
      <c r="U8" s="850"/>
      <c r="V8" s="850"/>
      <c r="W8" s="850"/>
      <c r="X8" s="850"/>
      <c r="Y8" s="850"/>
      <c r="Z8" s="850"/>
      <c r="AA8" s="850"/>
      <c r="AB8" s="850"/>
      <c r="AC8" s="850"/>
      <c r="AD8" s="850"/>
      <c r="AE8" s="850"/>
      <c r="AF8" s="850"/>
      <c r="AG8" s="850"/>
      <c r="AH8" s="850"/>
      <c r="AI8" s="850"/>
      <c r="AJ8" s="850"/>
      <c r="AK8" s="850"/>
      <c r="AL8" s="850"/>
      <c r="AM8" s="850"/>
      <c r="AN8" s="850"/>
      <c r="AO8" s="850"/>
      <c r="AP8" s="850"/>
      <c r="AQ8" s="850"/>
      <c r="AR8" s="850"/>
      <c r="AS8" s="850"/>
      <c r="AT8" s="850"/>
    </row>
    <row r="9" spans="1:46">
      <c r="A9" s="850"/>
      <c r="B9" s="850"/>
      <c r="C9" s="850"/>
      <c r="D9" s="850"/>
      <c r="E9" s="850"/>
      <c r="F9" s="850"/>
      <c r="G9" s="850"/>
      <c r="H9" s="850"/>
      <c r="I9" s="850"/>
      <c r="J9" s="850"/>
      <c r="K9" s="850"/>
      <c r="L9" s="850"/>
      <c r="M9" s="850"/>
      <c r="N9" s="850"/>
      <c r="O9" s="850"/>
      <c r="P9" s="850"/>
      <c r="Q9" s="850"/>
      <c r="R9" s="850"/>
      <c r="S9" s="850"/>
      <c r="T9" s="850"/>
      <c r="U9" s="850"/>
      <c r="V9" s="850"/>
      <c r="W9" s="850"/>
      <c r="X9" s="850"/>
      <c r="Y9" s="850"/>
      <c r="Z9" s="850"/>
      <c r="AA9" s="850"/>
      <c r="AB9" s="850"/>
      <c r="AC9" s="850"/>
      <c r="AD9" s="850"/>
      <c r="AE9" s="850"/>
      <c r="AF9" s="850"/>
      <c r="AG9" s="850"/>
      <c r="AH9" s="850"/>
      <c r="AI9" s="850"/>
      <c r="AJ9" s="850"/>
      <c r="AK9" s="850"/>
      <c r="AL9" s="850"/>
      <c r="AM9" s="850"/>
      <c r="AN9" s="850"/>
      <c r="AO9" s="850"/>
      <c r="AP9" s="850"/>
      <c r="AQ9" s="850"/>
      <c r="AR9" s="850"/>
      <c r="AS9" s="850"/>
      <c r="AT9" s="850"/>
    </row>
    <row r="10" spans="1:46">
      <c r="A10" s="850"/>
      <c r="B10" s="850"/>
      <c r="C10" s="850"/>
      <c r="D10" s="850"/>
      <c r="E10" s="850"/>
      <c r="F10" s="850"/>
      <c r="G10" s="850"/>
      <c r="H10" s="850"/>
      <c r="I10" s="850"/>
      <c r="J10" s="850"/>
      <c r="K10" s="850"/>
      <c r="L10" s="850"/>
      <c r="M10" s="850"/>
      <c r="N10" s="850"/>
      <c r="O10" s="850"/>
      <c r="P10" s="850"/>
      <c r="Q10" s="850"/>
      <c r="R10" s="850"/>
      <c r="S10" s="850"/>
      <c r="T10" s="850"/>
      <c r="U10" s="850"/>
      <c r="V10" s="850"/>
      <c r="W10" s="850"/>
      <c r="X10" s="850"/>
      <c r="Y10" s="850"/>
      <c r="Z10" s="850"/>
      <c r="AA10" s="850"/>
      <c r="AB10" s="850"/>
      <c r="AC10" s="850"/>
      <c r="AD10" s="850"/>
      <c r="AE10" s="850"/>
      <c r="AF10" s="850"/>
      <c r="AG10" s="850"/>
      <c r="AH10" s="850"/>
      <c r="AI10" s="850"/>
      <c r="AJ10" s="850"/>
      <c r="AK10" s="850"/>
      <c r="AL10" s="850"/>
      <c r="AM10" s="850"/>
      <c r="AN10" s="850"/>
      <c r="AO10" s="850"/>
      <c r="AP10" s="850"/>
      <c r="AQ10" s="850"/>
      <c r="AR10" s="850"/>
      <c r="AS10" s="850"/>
      <c r="AT10" s="850"/>
    </row>
    <row r="11" spans="1:46">
      <c r="A11" s="850"/>
      <c r="B11" s="850"/>
      <c r="C11" s="850"/>
      <c r="D11" s="850"/>
      <c r="E11" s="850"/>
      <c r="F11" s="850"/>
      <c r="G11" s="850"/>
      <c r="H11" s="850"/>
      <c r="I11" s="850"/>
      <c r="J11" s="850"/>
      <c r="K11" s="850"/>
      <c r="L11" s="850"/>
      <c r="M11" s="850"/>
      <c r="N11" s="850"/>
      <c r="O11" s="850"/>
      <c r="P11" s="850"/>
      <c r="Q11" s="850"/>
      <c r="R11" s="850"/>
      <c r="S11" s="850"/>
      <c r="T11" s="850"/>
      <c r="U11" s="850"/>
      <c r="V11" s="850"/>
      <c r="W11" s="850"/>
      <c r="X11" s="850"/>
      <c r="Y11" s="850"/>
      <c r="Z11" s="850"/>
      <c r="AA11" s="850"/>
      <c r="AB11" s="850"/>
      <c r="AC11" s="850"/>
      <c r="AD11" s="850"/>
      <c r="AE11" s="850"/>
      <c r="AF11" s="850"/>
      <c r="AG11" s="850"/>
      <c r="AH11" s="850"/>
      <c r="AI11" s="850"/>
      <c r="AJ11" s="850"/>
      <c r="AK11" s="850"/>
      <c r="AL11" s="850"/>
      <c r="AM11" s="850"/>
      <c r="AN11" s="850"/>
      <c r="AO11" s="850"/>
      <c r="AP11" s="850"/>
      <c r="AQ11" s="850"/>
      <c r="AR11" s="850"/>
      <c r="AS11" s="850"/>
      <c r="AT11" s="850"/>
    </row>
    <row r="12" spans="1:46">
      <c r="A12" s="850"/>
      <c r="B12" s="850"/>
      <c r="C12" s="850"/>
      <c r="D12" s="850"/>
      <c r="E12" s="850"/>
      <c r="F12" s="850"/>
      <c r="G12" s="850"/>
      <c r="H12" s="850"/>
      <c r="I12" s="850"/>
      <c r="J12" s="850"/>
      <c r="K12" s="850"/>
      <c r="L12" s="850"/>
      <c r="M12" s="850"/>
      <c r="N12" s="850"/>
      <c r="O12" s="850"/>
      <c r="P12" s="850"/>
      <c r="Q12" s="850"/>
      <c r="R12" s="850"/>
      <c r="S12" s="850"/>
      <c r="T12" s="850"/>
      <c r="U12" s="850"/>
      <c r="V12" s="850"/>
      <c r="W12" s="850"/>
      <c r="X12" s="850"/>
      <c r="Y12" s="850"/>
      <c r="Z12" s="850"/>
      <c r="AA12" s="850"/>
      <c r="AB12" s="850"/>
      <c r="AC12" s="850"/>
      <c r="AD12" s="850"/>
      <c r="AE12" s="850"/>
      <c r="AF12" s="850"/>
      <c r="AG12" s="850"/>
      <c r="AH12" s="850"/>
      <c r="AI12" s="850"/>
      <c r="AJ12" s="850"/>
      <c r="AK12" s="850"/>
      <c r="AL12" s="850"/>
      <c r="AM12" s="850"/>
      <c r="AN12" s="850"/>
      <c r="AO12" s="850"/>
      <c r="AP12" s="850"/>
      <c r="AQ12" s="850"/>
      <c r="AR12" s="850"/>
      <c r="AS12" s="850"/>
      <c r="AT12" s="850"/>
    </row>
    <row r="13" spans="1:46">
      <c r="A13" s="850"/>
      <c r="B13" s="850"/>
      <c r="C13" s="850"/>
      <c r="D13" s="850"/>
      <c r="E13" s="850"/>
      <c r="F13" s="850"/>
      <c r="G13" s="850"/>
      <c r="H13" s="850"/>
      <c r="I13" s="850"/>
      <c r="J13" s="850"/>
      <c r="K13" s="850"/>
      <c r="L13" s="850"/>
      <c r="M13" s="850"/>
      <c r="N13" s="850"/>
      <c r="O13" s="850"/>
      <c r="P13" s="850"/>
      <c r="Q13" s="850"/>
      <c r="R13" s="850"/>
      <c r="S13" s="850"/>
      <c r="T13" s="850"/>
      <c r="U13" s="850"/>
      <c r="V13" s="850"/>
      <c r="W13" s="850"/>
      <c r="X13" s="850"/>
      <c r="Y13" s="850"/>
      <c r="Z13" s="850"/>
      <c r="AA13" s="850"/>
      <c r="AB13" s="850"/>
      <c r="AC13" s="850"/>
      <c r="AD13" s="850"/>
      <c r="AE13" s="850"/>
      <c r="AF13" s="850"/>
      <c r="AG13" s="850"/>
      <c r="AH13" s="850"/>
      <c r="AI13" s="850"/>
      <c r="AJ13" s="850"/>
      <c r="AK13" s="850"/>
      <c r="AL13" s="850"/>
      <c r="AM13" s="850"/>
      <c r="AN13" s="850"/>
      <c r="AO13" s="850"/>
      <c r="AP13" s="850"/>
      <c r="AQ13" s="850"/>
      <c r="AR13" s="850"/>
      <c r="AS13" s="850"/>
      <c r="AT13" s="850"/>
    </row>
    <row r="14" spans="1:46">
      <c r="A14" s="850"/>
      <c r="B14" s="850"/>
      <c r="C14" s="850"/>
      <c r="D14" s="850"/>
      <c r="E14" s="850"/>
      <c r="F14" s="850"/>
      <c r="G14" s="850"/>
      <c r="H14" s="850"/>
      <c r="I14" s="850"/>
      <c r="J14" s="850"/>
      <c r="K14" s="850"/>
      <c r="L14" s="850"/>
      <c r="M14" s="850"/>
      <c r="N14" s="850"/>
      <c r="O14" s="850"/>
      <c r="P14" s="850"/>
      <c r="Q14" s="850"/>
      <c r="R14" s="850"/>
      <c r="S14" s="850"/>
      <c r="T14" s="850"/>
      <c r="U14" s="850"/>
      <c r="V14" s="850"/>
      <c r="W14" s="850"/>
      <c r="X14" s="850"/>
      <c r="Y14" s="850"/>
      <c r="Z14" s="850"/>
      <c r="AA14" s="850"/>
      <c r="AB14" s="850"/>
      <c r="AC14" s="850"/>
      <c r="AD14" s="850"/>
      <c r="AE14" s="850"/>
      <c r="AF14" s="850"/>
      <c r="AG14" s="850"/>
      <c r="AH14" s="850"/>
      <c r="AI14" s="850"/>
      <c r="AJ14" s="850"/>
      <c r="AK14" s="850"/>
      <c r="AL14" s="850"/>
      <c r="AM14" s="850"/>
      <c r="AN14" s="850"/>
      <c r="AO14" s="850"/>
      <c r="AP14" s="850"/>
      <c r="AQ14" s="850"/>
      <c r="AR14" s="850"/>
      <c r="AS14" s="850"/>
      <c r="AT14" s="850"/>
    </row>
    <row r="15" spans="1:46">
      <c r="A15" s="850"/>
      <c r="B15" s="850"/>
      <c r="C15" s="850"/>
      <c r="D15" s="850"/>
      <c r="E15" s="850"/>
      <c r="F15" s="850"/>
      <c r="G15" s="850"/>
      <c r="H15" s="850"/>
      <c r="I15" s="850"/>
      <c r="J15" s="850"/>
      <c r="K15" s="850"/>
      <c r="L15" s="850"/>
      <c r="M15" s="850"/>
      <c r="N15" s="850"/>
      <c r="O15" s="850"/>
      <c r="P15" s="850"/>
      <c r="Q15" s="850"/>
      <c r="R15" s="850"/>
      <c r="S15" s="850"/>
      <c r="T15" s="850"/>
      <c r="U15" s="850"/>
      <c r="V15" s="850"/>
      <c r="W15" s="850"/>
      <c r="X15" s="850"/>
      <c r="Y15" s="850"/>
      <c r="Z15" s="850"/>
      <c r="AA15" s="850"/>
      <c r="AB15" s="850"/>
      <c r="AC15" s="850"/>
      <c r="AD15" s="850"/>
      <c r="AE15" s="850"/>
      <c r="AF15" s="850"/>
      <c r="AG15" s="850"/>
      <c r="AH15" s="850"/>
      <c r="AI15" s="850"/>
      <c r="AJ15" s="850"/>
      <c r="AK15" s="850"/>
      <c r="AL15" s="850"/>
      <c r="AM15" s="850"/>
      <c r="AN15" s="850"/>
      <c r="AO15" s="850"/>
      <c r="AP15" s="850"/>
      <c r="AQ15" s="850"/>
      <c r="AR15" s="850"/>
      <c r="AS15" s="850"/>
      <c r="AT15" s="850"/>
    </row>
    <row r="16" spans="1:46">
      <c r="A16" s="850"/>
      <c r="B16" s="850"/>
      <c r="C16" s="850"/>
      <c r="D16" s="850"/>
      <c r="E16" s="850"/>
      <c r="F16" s="850"/>
      <c r="G16" s="850"/>
      <c r="H16" s="850"/>
      <c r="I16" s="850"/>
      <c r="J16" s="850"/>
      <c r="K16" s="850"/>
      <c r="L16" s="850"/>
      <c r="M16" s="850"/>
      <c r="N16" s="850"/>
      <c r="O16" s="850"/>
      <c r="P16" s="850"/>
      <c r="Q16" s="850"/>
      <c r="R16" s="850"/>
      <c r="S16" s="850"/>
      <c r="T16" s="850"/>
      <c r="U16" s="850"/>
      <c r="V16" s="850"/>
      <c r="W16" s="850"/>
      <c r="X16" s="850"/>
      <c r="Y16" s="850"/>
      <c r="Z16" s="850"/>
      <c r="AA16" s="850"/>
      <c r="AB16" s="850"/>
      <c r="AC16" s="850"/>
      <c r="AD16" s="850"/>
      <c r="AE16" s="850"/>
      <c r="AF16" s="850"/>
      <c r="AG16" s="850"/>
      <c r="AH16" s="850"/>
      <c r="AI16" s="850"/>
      <c r="AJ16" s="850"/>
      <c r="AK16" s="850"/>
      <c r="AL16" s="850"/>
      <c r="AM16" s="850"/>
      <c r="AN16" s="850"/>
      <c r="AO16" s="850"/>
      <c r="AP16" s="850"/>
      <c r="AQ16" s="850"/>
      <c r="AR16" s="850"/>
      <c r="AS16" s="850"/>
      <c r="AT16" s="850"/>
    </row>
    <row r="17" spans="1:46">
      <c r="A17" s="850"/>
      <c r="B17" s="850"/>
      <c r="C17" s="850"/>
      <c r="D17" s="850"/>
      <c r="E17" s="850"/>
      <c r="F17" s="850"/>
      <c r="G17" s="850"/>
      <c r="H17" s="850"/>
      <c r="I17" s="850"/>
      <c r="J17" s="850"/>
      <c r="K17" s="850"/>
      <c r="L17" s="850"/>
      <c r="M17" s="850"/>
      <c r="N17" s="850"/>
      <c r="O17" s="850"/>
      <c r="P17" s="850"/>
      <c r="Q17" s="850"/>
      <c r="R17" s="850"/>
      <c r="S17" s="850"/>
      <c r="T17" s="850"/>
      <c r="U17" s="850"/>
      <c r="V17" s="850"/>
      <c r="W17" s="850"/>
      <c r="X17" s="850"/>
      <c r="Y17" s="850"/>
      <c r="Z17" s="850"/>
      <c r="AA17" s="850"/>
      <c r="AB17" s="850"/>
      <c r="AC17" s="850"/>
      <c r="AD17" s="850"/>
      <c r="AE17" s="850"/>
      <c r="AF17" s="850"/>
      <c r="AG17" s="850"/>
      <c r="AH17" s="850"/>
      <c r="AI17" s="850"/>
      <c r="AJ17" s="850"/>
      <c r="AK17" s="850"/>
      <c r="AL17" s="850"/>
      <c r="AM17" s="850"/>
      <c r="AN17" s="850"/>
      <c r="AO17" s="850"/>
      <c r="AP17" s="850"/>
      <c r="AQ17" s="850"/>
      <c r="AR17" s="850"/>
      <c r="AS17" s="850"/>
      <c r="AT17" s="850"/>
    </row>
    <row r="18" spans="1:46">
      <c r="A18" s="850"/>
      <c r="B18" s="850"/>
      <c r="C18" s="850"/>
      <c r="D18" s="850"/>
      <c r="E18" s="850"/>
      <c r="F18" s="850"/>
      <c r="G18" s="850"/>
      <c r="H18" s="850"/>
      <c r="I18" s="850"/>
      <c r="J18" s="850"/>
      <c r="K18" s="850"/>
      <c r="L18" s="850"/>
      <c r="M18" s="850"/>
      <c r="N18" s="850"/>
      <c r="O18" s="850"/>
      <c r="P18" s="850"/>
      <c r="Q18" s="850"/>
      <c r="R18" s="850"/>
      <c r="S18" s="850"/>
      <c r="T18" s="850"/>
      <c r="U18" s="850"/>
      <c r="V18" s="850"/>
      <c r="W18" s="850"/>
      <c r="X18" s="850"/>
      <c r="Y18" s="850"/>
      <c r="Z18" s="850"/>
      <c r="AA18" s="850"/>
      <c r="AB18" s="850"/>
      <c r="AC18" s="850"/>
      <c r="AD18" s="850"/>
      <c r="AE18" s="850"/>
      <c r="AF18" s="850"/>
      <c r="AG18" s="850"/>
      <c r="AH18" s="850"/>
      <c r="AI18" s="850"/>
      <c r="AJ18" s="850"/>
      <c r="AK18" s="850"/>
      <c r="AL18" s="850"/>
      <c r="AM18" s="850"/>
      <c r="AN18" s="850"/>
      <c r="AO18" s="850"/>
      <c r="AP18" s="850"/>
      <c r="AQ18" s="850"/>
      <c r="AR18" s="850"/>
      <c r="AS18" s="850"/>
      <c r="AT18" s="850"/>
    </row>
    <row r="19" spans="1:46">
      <c r="A19" s="850"/>
      <c r="B19" s="850"/>
      <c r="C19" s="850"/>
      <c r="D19" s="850"/>
      <c r="E19" s="850"/>
      <c r="F19" s="850"/>
      <c r="G19" s="850"/>
      <c r="H19" s="850"/>
      <c r="I19" s="850"/>
      <c r="J19" s="850"/>
      <c r="K19" s="850"/>
      <c r="L19" s="850"/>
      <c r="M19" s="850"/>
      <c r="N19" s="850"/>
      <c r="O19" s="850"/>
      <c r="P19" s="850"/>
      <c r="Q19" s="850"/>
      <c r="R19" s="850"/>
      <c r="S19" s="850"/>
      <c r="T19" s="850"/>
      <c r="U19" s="850"/>
      <c r="V19" s="850"/>
      <c r="W19" s="850"/>
      <c r="X19" s="850"/>
      <c r="Y19" s="850"/>
      <c r="Z19" s="850"/>
      <c r="AA19" s="850"/>
      <c r="AB19" s="850"/>
      <c r="AC19" s="850"/>
      <c r="AD19" s="850"/>
      <c r="AE19" s="850"/>
      <c r="AF19" s="850"/>
      <c r="AG19" s="850"/>
      <c r="AH19" s="850"/>
      <c r="AI19" s="850"/>
      <c r="AJ19" s="850"/>
      <c r="AK19" s="850"/>
      <c r="AL19" s="850"/>
      <c r="AM19" s="850"/>
      <c r="AN19" s="850"/>
      <c r="AO19" s="850"/>
      <c r="AP19" s="850"/>
      <c r="AQ19" s="850"/>
      <c r="AR19" s="850"/>
      <c r="AS19" s="850"/>
      <c r="AT19" s="850"/>
    </row>
    <row r="20" spans="1:46">
      <c r="A20" s="850"/>
      <c r="B20" s="850"/>
      <c r="C20" s="850"/>
      <c r="D20" s="850"/>
      <c r="E20" s="850"/>
      <c r="F20" s="850"/>
      <c r="G20" s="850"/>
      <c r="H20" s="850"/>
      <c r="I20" s="850"/>
      <c r="J20" s="850"/>
      <c r="K20" s="850"/>
      <c r="L20" s="850"/>
      <c r="M20" s="850"/>
      <c r="N20" s="850"/>
      <c r="O20" s="850"/>
      <c r="P20" s="850"/>
      <c r="Q20" s="850"/>
      <c r="R20" s="850"/>
      <c r="S20" s="850"/>
      <c r="T20" s="850"/>
      <c r="U20" s="850"/>
      <c r="V20" s="850"/>
      <c r="W20" s="850"/>
      <c r="X20" s="850"/>
      <c r="Y20" s="850"/>
      <c r="Z20" s="850"/>
      <c r="AA20" s="850"/>
      <c r="AB20" s="850"/>
      <c r="AC20" s="850"/>
      <c r="AD20" s="850"/>
      <c r="AE20" s="850"/>
      <c r="AF20" s="850"/>
      <c r="AG20" s="850"/>
      <c r="AH20" s="850"/>
      <c r="AI20" s="850"/>
      <c r="AJ20" s="850"/>
      <c r="AK20" s="850"/>
      <c r="AL20" s="850"/>
      <c r="AM20" s="850"/>
      <c r="AN20" s="850"/>
      <c r="AO20" s="850"/>
      <c r="AP20" s="850"/>
      <c r="AQ20" s="850"/>
      <c r="AR20" s="850"/>
      <c r="AS20" s="850"/>
      <c r="AT20" s="850"/>
    </row>
    <row r="21" spans="1:46">
      <c r="A21" s="850"/>
      <c r="B21" s="850"/>
      <c r="C21" s="850"/>
      <c r="D21" s="850"/>
      <c r="E21" s="850"/>
      <c r="F21" s="850"/>
      <c r="G21" s="850"/>
      <c r="H21" s="850"/>
      <c r="I21" s="850"/>
      <c r="J21" s="850"/>
      <c r="K21" s="850"/>
      <c r="L21" s="850"/>
      <c r="M21" s="850"/>
      <c r="N21" s="850"/>
      <c r="O21" s="850"/>
      <c r="P21" s="850"/>
      <c r="Q21" s="850"/>
      <c r="R21" s="850"/>
      <c r="S21" s="850"/>
      <c r="T21" s="850"/>
      <c r="U21" s="850"/>
      <c r="V21" s="850"/>
      <c r="W21" s="850"/>
      <c r="X21" s="850"/>
      <c r="Y21" s="850"/>
      <c r="Z21" s="850"/>
      <c r="AA21" s="850"/>
      <c r="AB21" s="850"/>
      <c r="AC21" s="850"/>
      <c r="AD21" s="850"/>
      <c r="AE21" s="850"/>
      <c r="AF21" s="850"/>
      <c r="AG21" s="850"/>
      <c r="AH21" s="850"/>
      <c r="AI21" s="850"/>
      <c r="AJ21" s="850"/>
      <c r="AK21" s="850"/>
      <c r="AL21" s="850"/>
      <c r="AM21" s="850"/>
      <c r="AN21" s="850"/>
      <c r="AO21" s="850"/>
      <c r="AP21" s="850"/>
      <c r="AQ21" s="850"/>
      <c r="AR21" s="850"/>
      <c r="AS21" s="850"/>
      <c r="AT21" s="850"/>
    </row>
    <row r="22" spans="1:46">
      <c r="A22" s="850"/>
      <c r="B22" s="850"/>
      <c r="C22" s="850"/>
      <c r="D22" s="850"/>
      <c r="E22" s="850"/>
      <c r="F22" s="850"/>
      <c r="G22" s="850"/>
      <c r="H22" s="850"/>
      <c r="I22" s="850"/>
      <c r="J22" s="850"/>
      <c r="K22" s="850"/>
      <c r="L22" s="850"/>
      <c r="M22" s="850"/>
      <c r="N22" s="850"/>
      <c r="O22" s="850"/>
      <c r="P22" s="850"/>
      <c r="Q22" s="850"/>
      <c r="R22" s="850"/>
      <c r="S22" s="850"/>
      <c r="T22" s="850"/>
      <c r="U22" s="850"/>
      <c r="V22" s="850"/>
      <c r="W22" s="850"/>
      <c r="X22" s="850"/>
      <c r="Y22" s="850"/>
      <c r="Z22" s="850"/>
      <c r="AA22" s="850"/>
      <c r="AB22" s="850"/>
      <c r="AC22" s="850"/>
      <c r="AD22" s="850"/>
      <c r="AE22" s="850"/>
      <c r="AF22" s="850"/>
      <c r="AG22" s="850"/>
      <c r="AH22" s="850"/>
      <c r="AI22" s="850"/>
      <c r="AJ22" s="850"/>
      <c r="AK22" s="850"/>
      <c r="AL22" s="850"/>
      <c r="AM22" s="850"/>
      <c r="AN22" s="850"/>
      <c r="AO22" s="850"/>
      <c r="AP22" s="850"/>
      <c r="AQ22" s="850"/>
      <c r="AR22" s="850"/>
      <c r="AS22" s="850"/>
      <c r="AT22" s="850"/>
    </row>
    <row r="23" spans="1:46">
      <c r="A23" s="850"/>
      <c r="B23" s="850"/>
      <c r="C23" s="850"/>
      <c r="D23" s="850"/>
      <c r="E23" s="850"/>
      <c r="F23" s="850"/>
      <c r="G23" s="850"/>
      <c r="H23" s="850"/>
      <c r="I23" s="850"/>
      <c r="J23" s="850"/>
      <c r="K23" s="850"/>
      <c r="L23" s="850"/>
      <c r="M23" s="850"/>
      <c r="N23" s="850"/>
      <c r="O23" s="850"/>
      <c r="P23" s="850"/>
      <c r="Q23" s="850"/>
      <c r="R23" s="850"/>
      <c r="S23" s="850"/>
      <c r="T23" s="850"/>
      <c r="U23" s="850"/>
      <c r="V23" s="850"/>
      <c r="W23" s="850"/>
      <c r="X23" s="850"/>
      <c r="Y23" s="850"/>
      <c r="Z23" s="850"/>
      <c r="AA23" s="850"/>
      <c r="AB23" s="850"/>
      <c r="AC23" s="850"/>
      <c r="AD23" s="850"/>
      <c r="AE23" s="850"/>
      <c r="AF23" s="850"/>
      <c r="AG23" s="850"/>
      <c r="AH23" s="850"/>
      <c r="AI23" s="850"/>
      <c r="AJ23" s="850"/>
      <c r="AK23" s="850"/>
      <c r="AL23" s="850"/>
      <c r="AM23" s="850"/>
      <c r="AN23" s="850"/>
      <c r="AO23" s="850"/>
      <c r="AP23" s="850"/>
      <c r="AQ23" s="850"/>
      <c r="AR23" s="850"/>
      <c r="AS23" s="850"/>
      <c r="AT23" s="850"/>
    </row>
    <row r="24" spans="1:46">
      <c r="A24" s="850"/>
      <c r="B24" s="850"/>
      <c r="C24" s="850"/>
      <c r="D24" s="850"/>
      <c r="E24" s="850"/>
      <c r="F24" s="850"/>
      <c r="G24" s="850"/>
      <c r="H24" s="850"/>
      <c r="I24" s="850"/>
      <c r="J24" s="850"/>
      <c r="K24" s="850"/>
      <c r="L24" s="850"/>
      <c r="M24" s="850"/>
      <c r="N24" s="850"/>
      <c r="O24" s="850"/>
      <c r="P24" s="850"/>
      <c r="Q24" s="850"/>
      <c r="R24" s="850"/>
      <c r="S24" s="850"/>
      <c r="T24" s="850"/>
      <c r="U24" s="850"/>
      <c r="V24" s="850"/>
      <c r="W24" s="850"/>
      <c r="X24" s="850"/>
      <c r="Y24" s="850"/>
      <c r="Z24" s="850"/>
      <c r="AA24" s="850"/>
      <c r="AB24" s="850"/>
      <c r="AC24" s="850"/>
      <c r="AD24" s="850"/>
      <c r="AE24" s="850"/>
      <c r="AF24" s="850"/>
      <c r="AG24" s="850"/>
      <c r="AH24" s="850"/>
      <c r="AI24" s="850"/>
      <c r="AJ24" s="850"/>
      <c r="AK24" s="850"/>
      <c r="AL24" s="850"/>
      <c r="AM24" s="850"/>
      <c r="AN24" s="850"/>
      <c r="AO24" s="850"/>
      <c r="AP24" s="850"/>
      <c r="AQ24" s="850"/>
      <c r="AR24" s="850"/>
      <c r="AS24" s="850"/>
      <c r="AT24" s="850"/>
    </row>
    <row r="25" spans="1:46">
      <c r="A25" s="850"/>
      <c r="B25" s="850"/>
      <c r="C25" s="850"/>
      <c r="D25" s="850"/>
      <c r="E25" s="850"/>
      <c r="F25" s="850"/>
      <c r="G25" s="850"/>
      <c r="H25" s="850"/>
      <c r="I25" s="850"/>
      <c r="J25" s="850"/>
      <c r="K25" s="850"/>
      <c r="L25" s="850"/>
      <c r="M25" s="850"/>
      <c r="N25" s="850"/>
      <c r="O25" s="850"/>
      <c r="P25" s="850"/>
      <c r="Q25" s="850"/>
      <c r="R25" s="850"/>
      <c r="S25" s="850"/>
      <c r="T25" s="850"/>
      <c r="U25" s="850"/>
      <c r="V25" s="850"/>
      <c r="W25" s="850"/>
      <c r="X25" s="850"/>
      <c r="Y25" s="850"/>
      <c r="Z25" s="850"/>
      <c r="AA25" s="850"/>
      <c r="AB25" s="850"/>
      <c r="AC25" s="850"/>
      <c r="AD25" s="850"/>
      <c r="AE25" s="850"/>
      <c r="AF25" s="850"/>
      <c r="AG25" s="850"/>
      <c r="AH25" s="850"/>
      <c r="AI25" s="850"/>
      <c r="AJ25" s="850"/>
      <c r="AK25" s="850"/>
      <c r="AL25" s="850"/>
      <c r="AM25" s="850"/>
      <c r="AN25" s="850"/>
      <c r="AO25" s="850"/>
      <c r="AP25" s="850"/>
      <c r="AQ25" s="850"/>
      <c r="AR25" s="850"/>
      <c r="AS25" s="850"/>
      <c r="AT25" s="850"/>
    </row>
    <row r="26" spans="1:46">
      <c r="A26" s="850"/>
      <c r="B26" s="850"/>
      <c r="C26" s="850"/>
      <c r="D26" s="850"/>
      <c r="E26" s="850"/>
      <c r="F26" s="850"/>
      <c r="G26" s="850"/>
      <c r="H26" s="850"/>
      <c r="I26" s="850"/>
      <c r="J26" s="850"/>
      <c r="K26" s="850"/>
      <c r="L26" s="850"/>
      <c r="M26" s="850"/>
      <c r="N26" s="850"/>
      <c r="O26" s="850"/>
      <c r="P26" s="850"/>
      <c r="Q26" s="850"/>
      <c r="R26" s="850"/>
      <c r="S26" s="850"/>
      <c r="T26" s="850"/>
      <c r="U26" s="850"/>
      <c r="V26" s="850"/>
      <c r="W26" s="850"/>
      <c r="X26" s="850"/>
      <c r="Y26" s="850"/>
      <c r="Z26" s="850"/>
      <c r="AA26" s="850"/>
      <c r="AB26" s="850"/>
      <c r="AC26" s="850"/>
      <c r="AD26" s="850"/>
      <c r="AE26" s="850"/>
      <c r="AF26" s="850"/>
      <c r="AG26" s="850"/>
      <c r="AH26" s="850"/>
      <c r="AI26" s="850"/>
      <c r="AJ26" s="850"/>
      <c r="AK26" s="850"/>
      <c r="AL26" s="850"/>
      <c r="AM26" s="850"/>
      <c r="AN26" s="850"/>
      <c r="AO26" s="850"/>
      <c r="AP26" s="850"/>
      <c r="AQ26" s="850"/>
      <c r="AR26" s="850"/>
      <c r="AS26" s="850"/>
      <c r="AT26" s="850"/>
    </row>
    <row r="27" spans="1:46">
      <c r="A27" s="850"/>
      <c r="B27" s="850"/>
      <c r="C27" s="850"/>
      <c r="D27" s="850"/>
      <c r="E27" s="850"/>
      <c r="F27" s="850"/>
      <c r="G27" s="850"/>
      <c r="H27" s="850"/>
      <c r="I27" s="850"/>
      <c r="J27" s="850"/>
      <c r="K27" s="850"/>
      <c r="L27" s="850"/>
      <c r="M27" s="850"/>
      <c r="N27" s="850"/>
      <c r="O27" s="850"/>
      <c r="P27" s="850"/>
      <c r="Q27" s="850"/>
      <c r="R27" s="850"/>
      <c r="S27" s="850"/>
      <c r="T27" s="850"/>
      <c r="U27" s="850"/>
      <c r="V27" s="850"/>
      <c r="W27" s="850"/>
      <c r="X27" s="850"/>
      <c r="Y27" s="850"/>
      <c r="Z27" s="850"/>
      <c r="AA27" s="850"/>
      <c r="AB27" s="850"/>
      <c r="AC27" s="850"/>
      <c r="AD27" s="850"/>
      <c r="AE27" s="850"/>
      <c r="AF27" s="850"/>
      <c r="AG27" s="850"/>
      <c r="AH27" s="850"/>
      <c r="AI27" s="850"/>
      <c r="AJ27" s="850"/>
      <c r="AK27" s="850"/>
      <c r="AL27" s="850"/>
      <c r="AM27" s="850"/>
      <c r="AN27" s="850"/>
      <c r="AO27" s="850"/>
      <c r="AP27" s="850"/>
      <c r="AQ27" s="850"/>
      <c r="AR27" s="850"/>
      <c r="AS27" s="850"/>
      <c r="AT27" s="850"/>
    </row>
    <row r="28" spans="1:46">
      <c r="A28" s="850"/>
      <c r="B28" s="850"/>
      <c r="C28" s="850"/>
      <c r="D28" s="850"/>
      <c r="E28" s="850"/>
      <c r="F28" s="850"/>
      <c r="G28" s="850"/>
      <c r="H28" s="850"/>
      <c r="I28" s="850"/>
      <c r="J28" s="850"/>
      <c r="K28" s="850"/>
      <c r="L28" s="850"/>
      <c r="M28" s="850"/>
      <c r="N28" s="850"/>
      <c r="O28" s="850"/>
      <c r="P28" s="850"/>
      <c r="Q28" s="850"/>
      <c r="R28" s="850"/>
      <c r="S28" s="850"/>
      <c r="T28" s="850"/>
      <c r="U28" s="850"/>
      <c r="V28" s="850"/>
      <c r="W28" s="850"/>
      <c r="X28" s="850"/>
      <c r="Y28" s="850"/>
      <c r="Z28" s="850"/>
      <c r="AA28" s="850"/>
      <c r="AB28" s="850"/>
      <c r="AC28" s="850"/>
      <c r="AD28" s="850"/>
      <c r="AE28" s="850"/>
      <c r="AF28" s="850"/>
      <c r="AG28" s="850"/>
      <c r="AH28" s="850"/>
      <c r="AI28" s="850"/>
      <c r="AJ28" s="850"/>
      <c r="AK28" s="850"/>
      <c r="AL28" s="850"/>
      <c r="AM28" s="850"/>
      <c r="AN28" s="850"/>
      <c r="AO28" s="850"/>
      <c r="AP28" s="850"/>
      <c r="AQ28" s="850"/>
      <c r="AR28" s="850"/>
      <c r="AS28" s="850"/>
      <c r="AT28" s="850"/>
    </row>
    <row r="29" spans="1:46">
      <c r="A29" s="850"/>
      <c r="B29" s="850"/>
      <c r="C29" s="850"/>
      <c r="D29" s="850"/>
      <c r="E29" s="850"/>
      <c r="F29" s="850"/>
      <c r="G29" s="850"/>
      <c r="H29" s="850"/>
      <c r="I29" s="850"/>
      <c r="J29" s="850"/>
      <c r="K29" s="850"/>
      <c r="L29" s="850"/>
      <c r="M29" s="850"/>
      <c r="N29" s="850"/>
      <c r="O29" s="850"/>
      <c r="P29" s="850"/>
      <c r="Q29" s="850"/>
      <c r="R29" s="850"/>
      <c r="S29" s="850"/>
      <c r="T29" s="850"/>
      <c r="U29" s="850"/>
      <c r="V29" s="850"/>
      <c r="W29" s="850"/>
      <c r="X29" s="850"/>
      <c r="Y29" s="850"/>
      <c r="Z29" s="850"/>
      <c r="AA29" s="850"/>
      <c r="AB29" s="850"/>
      <c r="AC29" s="850"/>
      <c r="AD29" s="850"/>
      <c r="AE29" s="850"/>
      <c r="AF29" s="850"/>
      <c r="AG29" s="850"/>
      <c r="AH29" s="850"/>
      <c r="AI29" s="850"/>
      <c r="AJ29" s="850"/>
      <c r="AK29" s="850"/>
      <c r="AL29" s="850"/>
      <c r="AM29" s="850"/>
      <c r="AN29" s="850"/>
      <c r="AO29" s="850"/>
      <c r="AP29" s="850"/>
      <c r="AQ29" s="850"/>
      <c r="AR29" s="850"/>
      <c r="AS29" s="850"/>
      <c r="AT29" s="850"/>
    </row>
    <row r="30" spans="1:46">
      <c r="A30" s="850"/>
      <c r="B30" s="850"/>
      <c r="C30" s="850"/>
      <c r="D30" s="850"/>
      <c r="E30" s="850"/>
      <c r="F30" s="850"/>
      <c r="G30" s="850"/>
      <c r="H30" s="850"/>
      <c r="I30" s="850"/>
      <c r="J30" s="850"/>
      <c r="K30" s="850"/>
      <c r="L30" s="850"/>
      <c r="M30" s="850"/>
      <c r="N30" s="850"/>
      <c r="O30" s="850"/>
      <c r="P30" s="850"/>
      <c r="Q30" s="850"/>
      <c r="R30" s="850"/>
      <c r="S30" s="850"/>
      <c r="T30" s="850"/>
      <c r="U30" s="850"/>
      <c r="V30" s="850"/>
      <c r="W30" s="850"/>
      <c r="X30" s="850"/>
      <c r="Y30" s="850"/>
      <c r="Z30" s="850"/>
      <c r="AA30" s="850"/>
      <c r="AB30" s="850"/>
      <c r="AC30" s="850"/>
      <c r="AD30" s="850"/>
      <c r="AE30" s="850"/>
      <c r="AF30" s="850"/>
      <c r="AG30" s="850"/>
      <c r="AH30" s="850"/>
      <c r="AI30" s="850"/>
      <c r="AJ30" s="850"/>
      <c r="AK30" s="850"/>
      <c r="AL30" s="850"/>
      <c r="AM30" s="850"/>
      <c r="AN30" s="850"/>
      <c r="AO30" s="850"/>
      <c r="AP30" s="850"/>
      <c r="AQ30" s="850"/>
      <c r="AR30" s="850"/>
      <c r="AS30" s="850"/>
      <c r="AT30" s="850"/>
    </row>
    <row r="31" spans="1:46">
      <c r="A31" s="850"/>
      <c r="B31" s="850"/>
      <c r="C31" s="850"/>
      <c r="D31" s="850"/>
      <c r="E31" s="850"/>
      <c r="F31" s="850"/>
      <c r="G31" s="850"/>
      <c r="H31" s="850"/>
      <c r="I31" s="850"/>
      <c r="J31" s="850"/>
      <c r="K31" s="850"/>
      <c r="L31" s="850"/>
      <c r="M31" s="850"/>
      <c r="N31" s="850"/>
      <c r="O31" s="850"/>
      <c r="P31" s="850"/>
      <c r="Q31" s="850"/>
      <c r="R31" s="850"/>
      <c r="S31" s="850"/>
      <c r="T31" s="850"/>
      <c r="U31" s="850"/>
      <c r="V31" s="850"/>
      <c r="W31" s="850"/>
      <c r="X31" s="850"/>
      <c r="Y31" s="850"/>
      <c r="Z31" s="850"/>
      <c r="AA31" s="850"/>
      <c r="AB31" s="850"/>
      <c r="AC31" s="850"/>
      <c r="AD31" s="850"/>
      <c r="AE31" s="850"/>
      <c r="AF31" s="850"/>
      <c r="AG31" s="850"/>
      <c r="AH31" s="850"/>
      <c r="AI31" s="850"/>
      <c r="AJ31" s="850"/>
      <c r="AK31" s="850"/>
      <c r="AL31" s="850"/>
      <c r="AM31" s="850"/>
      <c r="AN31" s="850"/>
      <c r="AO31" s="850"/>
      <c r="AP31" s="850"/>
      <c r="AQ31" s="850"/>
      <c r="AR31" s="850"/>
      <c r="AS31" s="850"/>
      <c r="AT31" s="850"/>
    </row>
    <row r="32" spans="1:46">
      <c r="A32" s="850"/>
      <c r="B32" s="850"/>
      <c r="C32" s="850"/>
      <c r="D32" s="850"/>
      <c r="E32" s="850"/>
      <c r="F32" s="850"/>
      <c r="G32" s="850"/>
      <c r="H32" s="850"/>
      <c r="I32" s="850"/>
      <c r="J32" s="850"/>
      <c r="K32" s="850"/>
      <c r="L32" s="850"/>
      <c r="M32" s="850"/>
      <c r="N32" s="850"/>
      <c r="O32" s="850"/>
      <c r="P32" s="850"/>
      <c r="Q32" s="850"/>
      <c r="R32" s="850"/>
      <c r="S32" s="850"/>
      <c r="T32" s="850"/>
      <c r="U32" s="850"/>
      <c r="V32" s="850"/>
      <c r="W32" s="850"/>
      <c r="X32" s="850"/>
      <c r="Y32" s="850"/>
      <c r="Z32" s="850"/>
      <c r="AA32" s="850"/>
      <c r="AB32" s="850"/>
      <c r="AC32" s="850"/>
      <c r="AD32" s="850"/>
      <c r="AE32" s="850"/>
      <c r="AF32" s="850"/>
      <c r="AG32" s="850"/>
      <c r="AH32" s="850"/>
      <c r="AI32" s="850"/>
      <c r="AJ32" s="850"/>
      <c r="AK32" s="850"/>
      <c r="AL32" s="850"/>
      <c r="AM32" s="850"/>
      <c r="AN32" s="850"/>
      <c r="AO32" s="850"/>
      <c r="AP32" s="850"/>
      <c r="AQ32" s="850"/>
      <c r="AR32" s="850"/>
      <c r="AS32" s="850"/>
      <c r="AT32" s="850"/>
    </row>
    <row r="33" spans="1:46">
      <c r="A33" s="850"/>
      <c r="B33" s="850"/>
      <c r="C33" s="850"/>
      <c r="D33" s="850"/>
      <c r="E33" s="850"/>
      <c r="F33" s="850"/>
      <c r="G33" s="850"/>
      <c r="H33" s="850"/>
      <c r="I33" s="850"/>
      <c r="J33" s="850"/>
      <c r="K33" s="850"/>
      <c r="L33" s="850"/>
      <c r="M33" s="850"/>
      <c r="N33" s="850"/>
      <c r="O33" s="850"/>
      <c r="P33" s="850"/>
      <c r="Q33" s="850"/>
      <c r="R33" s="850"/>
      <c r="S33" s="850"/>
      <c r="T33" s="850"/>
      <c r="U33" s="850"/>
      <c r="V33" s="850"/>
      <c r="W33" s="850"/>
      <c r="X33" s="850"/>
      <c r="Y33" s="850"/>
      <c r="Z33" s="850"/>
      <c r="AA33" s="850"/>
      <c r="AB33" s="850"/>
      <c r="AC33" s="850"/>
      <c r="AD33" s="850"/>
      <c r="AE33" s="850"/>
      <c r="AF33" s="850"/>
      <c r="AG33" s="850"/>
      <c r="AH33" s="850"/>
      <c r="AI33" s="850"/>
      <c r="AJ33" s="850"/>
      <c r="AK33" s="850"/>
      <c r="AL33" s="850"/>
      <c r="AM33" s="850"/>
      <c r="AN33" s="850"/>
      <c r="AO33" s="850"/>
      <c r="AP33" s="850"/>
      <c r="AQ33" s="850"/>
      <c r="AR33" s="850"/>
      <c r="AS33" s="850"/>
      <c r="AT33" s="850"/>
    </row>
    <row r="34" spans="1:46">
      <c r="A34" s="850"/>
      <c r="B34" s="850"/>
      <c r="C34" s="850"/>
      <c r="D34" s="850"/>
      <c r="E34" s="850"/>
      <c r="F34" s="850"/>
      <c r="G34" s="850"/>
      <c r="H34" s="850"/>
      <c r="I34" s="850"/>
      <c r="J34" s="850"/>
      <c r="K34" s="850"/>
      <c r="L34" s="850"/>
      <c r="M34" s="850"/>
      <c r="N34" s="850"/>
      <c r="O34" s="850"/>
      <c r="P34" s="850"/>
      <c r="Q34" s="850"/>
      <c r="R34" s="850"/>
      <c r="S34" s="850"/>
      <c r="T34" s="850"/>
      <c r="U34" s="850"/>
      <c r="V34" s="850"/>
      <c r="W34" s="850"/>
      <c r="X34" s="850"/>
      <c r="Y34" s="850"/>
      <c r="Z34" s="850"/>
      <c r="AA34" s="850"/>
      <c r="AB34" s="850"/>
      <c r="AC34" s="850"/>
      <c r="AD34" s="850"/>
      <c r="AE34" s="850"/>
      <c r="AF34" s="850"/>
      <c r="AG34" s="850"/>
      <c r="AH34" s="850"/>
      <c r="AI34" s="850"/>
      <c r="AJ34" s="850"/>
      <c r="AK34" s="850"/>
      <c r="AL34" s="850"/>
      <c r="AM34" s="850"/>
      <c r="AN34" s="850"/>
      <c r="AO34" s="850"/>
      <c r="AP34" s="850"/>
      <c r="AQ34" s="850"/>
      <c r="AR34" s="850"/>
      <c r="AS34" s="850"/>
      <c r="AT34" s="850"/>
    </row>
    <row r="35" spans="1:46">
      <c r="A35" s="850"/>
      <c r="B35" s="850"/>
      <c r="C35" s="850"/>
      <c r="D35" s="850"/>
      <c r="E35" s="850"/>
      <c r="F35" s="850"/>
      <c r="G35" s="850"/>
      <c r="H35" s="850"/>
      <c r="I35" s="850"/>
      <c r="J35" s="850"/>
      <c r="K35" s="850"/>
      <c r="L35" s="850"/>
      <c r="M35" s="850"/>
      <c r="N35" s="850"/>
      <c r="O35" s="850"/>
      <c r="P35" s="850"/>
      <c r="Q35" s="850"/>
      <c r="R35" s="850"/>
      <c r="S35" s="850"/>
      <c r="T35" s="850"/>
      <c r="U35" s="850"/>
      <c r="V35" s="850"/>
      <c r="W35" s="850"/>
      <c r="X35" s="850"/>
      <c r="Y35" s="850"/>
      <c r="Z35" s="850"/>
      <c r="AA35" s="850"/>
      <c r="AB35" s="850"/>
      <c r="AC35" s="850"/>
      <c r="AD35" s="850"/>
      <c r="AE35" s="850"/>
      <c r="AF35" s="850"/>
      <c r="AG35" s="850"/>
      <c r="AH35" s="850"/>
      <c r="AI35" s="850"/>
      <c r="AJ35" s="850"/>
      <c r="AK35" s="850"/>
      <c r="AL35" s="850"/>
      <c r="AM35" s="850"/>
      <c r="AN35" s="850"/>
      <c r="AO35" s="850"/>
      <c r="AP35" s="850"/>
      <c r="AQ35" s="850"/>
      <c r="AR35" s="850"/>
      <c r="AS35" s="850"/>
      <c r="AT35" s="850"/>
    </row>
    <row r="36" spans="1:46">
      <c r="A36" s="850"/>
      <c r="B36" s="850"/>
      <c r="C36" s="850"/>
      <c r="D36" s="850"/>
      <c r="E36" s="850"/>
      <c r="F36" s="850"/>
      <c r="G36" s="850"/>
      <c r="H36" s="850"/>
      <c r="I36" s="850"/>
      <c r="J36" s="850"/>
      <c r="K36" s="850"/>
      <c r="L36" s="850"/>
      <c r="M36" s="850"/>
      <c r="N36" s="850"/>
      <c r="O36" s="850"/>
      <c r="P36" s="850"/>
      <c r="Q36" s="850"/>
      <c r="R36" s="850"/>
      <c r="S36" s="850"/>
      <c r="T36" s="850"/>
      <c r="U36" s="850"/>
      <c r="V36" s="850"/>
      <c r="W36" s="850"/>
      <c r="X36" s="850"/>
      <c r="Y36" s="850"/>
      <c r="Z36" s="850"/>
      <c r="AA36" s="850"/>
      <c r="AB36" s="850"/>
      <c r="AC36" s="850"/>
      <c r="AD36" s="850"/>
      <c r="AE36" s="850"/>
      <c r="AF36" s="850"/>
      <c r="AG36" s="850"/>
      <c r="AH36" s="850"/>
      <c r="AI36" s="850"/>
      <c r="AJ36" s="850"/>
      <c r="AK36" s="850"/>
      <c r="AL36" s="850"/>
      <c r="AM36" s="850"/>
      <c r="AN36" s="850"/>
      <c r="AO36" s="850"/>
      <c r="AP36" s="850"/>
      <c r="AQ36" s="850"/>
      <c r="AR36" s="850"/>
      <c r="AS36" s="850"/>
      <c r="AT36" s="850"/>
    </row>
    <row r="37" spans="1:46">
      <c r="A37" s="850"/>
      <c r="B37" s="850"/>
      <c r="C37" s="850"/>
      <c r="D37" s="850"/>
      <c r="E37" s="850"/>
      <c r="F37" s="850"/>
      <c r="G37" s="850"/>
      <c r="H37" s="850"/>
      <c r="I37" s="850"/>
      <c r="J37" s="850"/>
      <c r="K37" s="850"/>
      <c r="L37" s="850"/>
      <c r="M37" s="850"/>
      <c r="N37" s="850"/>
      <c r="O37" s="850"/>
      <c r="P37" s="850"/>
      <c r="Q37" s="850"/>
      <c r="R37" s="850"/>
      <c r="S37" s="850"/>
      <c r="T37" s="850"/>
      <c r="U37" s="850"/>
      <c r="V37" s="850"/>
      <c r="W37" s="850"/>
      <c r="X37" s="850"/>
      <c r="Y37" s="850"/>
      <c r="Z37" s="850"/>
      <c r="AA37" s="850"/>
      <c r="AB37" s="850"/>
      <c r="AC37" s="850"/>
      <c r="AD37" s="850"/>
      <c r="AE37" s="850"/>
      <c r="AF37" s="850"/>
      <c r="AG37" s="850"/>
      <c r="AH37" s="850"/>
      <c r="AI37" s="850"/>
      <c r="AJ37" s="850"/>
      <c r="AK37" s="850"/>
      <c r="AL37" s="850"/>
      <c r="AM37" s="850"/>
      <c r="AN37" s="850"/>
      <c r="AO37" s="850"/>
      <c r="AP37" s="850"/>
      <c r="AQ37" s="850"/>
      <c r="AR37" s="850"/>
      <c r="AS37" s="850"/>
      <c r="AT37" s="850"/>
    </row>
    <row r="38" spans="1:46">
      <c r="A38" s="850"/>
      <c r="B38" s="850"/>
      <c r="C38" s="850"/>
      <c r="D38" s="850"/>
      <c r="E38" s="850"/>
      <c r="F38" s="850"/>
      <c r="G38" s="850"/>
      <c r="H38" s="850"/>
      <c r="I38" s="850"/>
      <c r="J38" s="850"/>
      <c r="K38" s="850"/>
      <c r="L38" s="850"/>
      <c r="M38" s="850"/>
      <c r="N38" s="850"/>
      <c r="O38" s="850"/>
      <c r="P38" s="850"/>
      <c r="Q38" s="850"/>
      <c r="R38" s="850"/>
      <c r="S38" s="850"/>
      <c r="T38" s="850"/>
      <c r="U38" s="850"/>
      <c r="V38" s="850"/>
      <c r="W38" s="850"/>
      <c r="X38" s="850"/>
      <c r="Y38" s="850"/>
      <c r="Z38" s="850"/>
      <c r="AA38" s="850"/>
      <c r="AB38" s="850"/>
      <c r="AC38" s="850"/>
      <c r="AD38" s="850"/>
      <c r="AE38" s="850"/>
      <c r="AF38" s="850"/>
      <c r="AG38" s="850"/>
      <c r="AH38" s="850"/>
      <c r="AI38" s="850"/>
      <c r="AJ38" s="850"/>
      <c r="AK38" s="850"/>
      <c r="AL38" s="850"/>
      <c r="AM38" s="850"/>
      <c r="AN38" s="850"/>
      <c r="AO38" s="850"/>
      <c r="AP38" s="850"/>
      <c r="AQ38" s="850"/>
      <c r="AR38" s="850"/>
      <c r="AS38" s="850"/>
      <c r="AT38" s="850"/>
    </row>
    <row r="39" spans="1:46">
      <c r="A39" s="850"/>
      <c r="B39" s="850"/>
      <c r="C39" s="850"/>
      <c r="D39" s="850"/>
      <c r="E39" s="850"/>
      <c r="F39" s="850"/>
      <c r="G39" s="850"/>
      <c r="H39" s="850"/>
      <c r="I39" s="850"/>
      <c r="J39" s="850"/>
      <c r="K39" s="850"/>
      <c r="L39" s="850"/>
      <c r="M39" s="850"/>
      <c r="N39" s="850"/>
      <c r="O39" s="850"/>
      <c r="P39" s="850"/>
      <c r="Q39" s="850"/>
      <c r="R39" s="850"/>
      <c r="S39" s="850"/>
      <c r="T39" s="850"/>
      <c r="U39" s="850"/>
      <c r="V39" s="850"/>
      <c r="W39" s="850"/>
      <c r="X39" s="850"/>
      <c r="Y39" s="850"/>
      <c r="Z39" s="850"/>
      <c r="AA39" s="850"/>
      <c r="AB39" s="850"/>
      <c r="AC39" s="850"/>
      <c r="AD39" s="850"/>
      <c r="AE39" s="850"/>
      <c r="AF39" s="850"/>
      <c r="AG39" s="850"/>
      <c r="AH39" s="850"/>
      <c r="AI39" s="850"/>
      <c r="AJ39" s="850"/>
      <c r="AK39" s="850"/>
      <c r="AL39" s="850"/>
      <c r="AM39" s="850"/>
      <c r="AN39" s="850"/>
      <c r="AO39" s="850"/>
      <c r="AP39" s="850"/>
      <c r="AQ39" s="850"/>
      <c r="AR39" s="850"/>
      <c r="AS39" s="850"/>
      <c r="AT39" s="850"/>
    </row>
    <row r="40" spans="1:46">
      <c r="A40" s="850"/>
      <c r="B40" s="850"/>
      <c r="C40" s="850"/>
      <c r="D40" s="850"/>
      <c r="E40" s="850"/>
      <c r="F40" s="850"/>
      <c r="G40" s="850"/>
      <c r="H40" s="850"/>
      <c r="I40" s="850"/>
      <c r="J40" s="850"/>
      <c r="K40" s="850"/>
      <c r="L40" s="850"/>
      <c r="M40" s="850"/>
      <c r="N40" s="850"/>
      <c r="O40" s="850"/>
      <c r="P40" s="850"/>
      <c r="Q40" s="850"/>
      <c r="R40" s="850"/>
      <c r="S40" s="850"/>
      <c r="T40" s="850"/>
      <c r="U40" s="850"/>
      <c r="V40" s="850"/>
      <c r="W40" s="850"/>
      <c r="X40" s="850"/>
      <c r="Y40" s="850"/>
      <c r="Z40" s="850"/>
      <c r="AA40" s="850"/>
      <c r="AB40" s="850"/>
      <c r="AC40" s="850"/>
      <c r="AD40" s="850"/>
      <c r="AE40" s="850"/>
      <c r="AF40" s="850"/>
      <c r="AG40" s="850"/>
      <c r="AH40" s="850"/>
      <c r="AI40" s="850"/>
      <c r="AJ40" s="850"/>
      <c r="AK40" s="850"/>
      <c r="AL40" s="850"/>
      <c r="AM40" s="850"/>
      <c r="AN40" s="850"/>
      <c r="AO40" s="850"/>
      <c r="AP40" s="850"/>
      <c r="AQ40" s="850"/>
      <c r="AR40" s="850"/>
      <c r="AS40" s="850"/>
      <c r="AT40" s="850"/>
    </row>
    <row r="41" spans="1:46">
      <c r="A41" s="850"/>
      <c r="B41" s="850"/>
      <c r="C41" s="850"/>
      <c r="D41" s="850"/>
      <c r="E41" s="850"/>
      <c r="F41" s="850"/>
      <c r="G41" s="850"/>
      <c r="H41" s="850"/>
      <c r="I41" s="850"/>
      <c r="J41" s="850"/>
      <c r="K41" s="850"/>
      <c r="L41" s="850"/>
      <c r="M41" s="850"/>
      <c r="N41" s="850"/>
      <c r="O41" s="850"/>
      <c r="P41" s="850"/>
      <c r="Q41" s="850"/>
      <c r="R41" s="850"/>
      <c r="S41" s="850"/>
      <c r="T41" s="850"/>
      <c r="U41" s="850"/>
      <c r="V41" s="850"/>
      <c r="W41" s="850"/>
      <c r="X41" s="850"/>
      <c r="Y41" s="850"/>
      <c r="Z41" s="850"/>
      <c r="AA41" s="850"/>
      <c r="AB41" s="850"/>
      <c r="AC41" s="850"/>
      <c r="AD41" s="850"/>
      <c r="AE41" s="850"/>
      <c r="AF41" s="850"/>
      <c r="AG41" s="850"/>
      <c r="AH41" s="850"/>
      <c r="AI41" s="850"/>
      <c r="AJ41" s="850"/>
      <c r="AK41" s="850"/>
      <c r="AL41" s="850"/>
      <c r="AM41" s="850"/>
      <c r="AN41" s="850"/>
      <c r="AO41" s="850"/>
      <c r="AP41" s="850"/>
      <c r="AQ41" s="850"/>
      <c r="AR41" s="850"/>
      <c r="AS41" s="850"/>
      <c r="AT41" s="850"/>
    </row>
    <row r="42" spans="1:46">
      <c r="A42" s="850"/>
      <c r="B42" s="850"/>
      <c r="C42" s="850"/>
      <c r="D42" s="850"/>
      <c r="E42" s="850"/>
      <c r="F42" s="850"/>
      <c r="G42" s="850"/>
      <c r="H42" s="850"/>
      <c r="I42" s="850"/>
      <c r="J42" s="850"/>
      <c r="K42" s="850"/>
      <c r="L42" s="850"/>
      <c r="M42" s="850"/>
      <c r="N42" s="850"/>
      <c r="O42" s="850"/>
      <c r="P42" s="850"/>
      <c r="Q42" s="850"/>
      <c r="R42" s="850"/>
      <c r="S42" s="850"/>
      <c r="T42" s="850"/>
      <c r="U42" s="850"/>
      <c r="V42" s="850"/>
      <c r="W42" s="850"/>
      <c r="X42" s="850"/>
      <c r="Y42" s="850"/>
      <c r="Z42" s="850"/>
      <c r="AA42" s="850"/>
      <c r="AB42" s="850"/>
      <c r="AC42" s="850"/>
      <c r="AD42" s="850"/>
      <c r="AE42" s="850"/>
      <c r="AF42" s="850"/>
      <c r="AG42" s="850"/>
      <c r="AH42" s="850"/>
      <c r="AI42" s="850"/>
      <c r="AJ42" s="850"/>
      <c r="AK42" s="850"/>
      <c r="AL42" s="850"/>
      <c r="AM42" s="850"/>
      <c r="AN42" s="850"/>
      <c r="AO42" s="850"/>
      <c r="AP42" s="850"/>
      <c r="AQ42" s="850"/>
      <c r="AR42" s="850"/>
      <c r="AS42" s="850"/>
      <c r="AT42" s="850"/>
    </row>
    <row r="43" spans="1:46">
      <c r="A43" s="850"/>
      <c r="B43" s="850"/>
      <c r="C43" s="850"/>
      <c r="D43" s="850"/>
      <c r="E43" s="850"/>
      <c r="F43" s="850"/>
      <c r="G43" s="850"/>
      <c r="H43" s="850"/>
      <c r="I43" s="850"/>
      <c r="J43" s="850"/>
      <c r="K43" s="850"/>
      <c r="L43" s="850"/>
      <c r="M43" s="850"/>
      <c r="N43" s="850"/>
      <c r="O43" s="850"/>
      <c r="P43" s="850"/>
      <c r="Q43" s="850"/>
      <c r="R43" s="850"/>
      <c r="S43" s="850"/>
      <c r="T43" s="850"/>
      <c r="U43" s="850"/>
      <c r="V43" s="850"/>
      <c r="W43" s="850"/>
      <c r="X43" s="850"/>
      <c r="Y43" s="850"/>
      <c r="Z43" s="850"/>
      <c r="AA43" s="850"/>
      <c r="AB43" s="850"/>
      <c r="AC43" s="850"/>
      <c r="AD43" s="850"/>
      <c r="AE43" s="850"/>
      <c r="AF43" s="850"/>
      <c r="AG43" s="850"/>
      <c r="AH43" s="850"/>
      <c r="AI43" s="850"/>
      <c r="AJ43" s="850"/>
      <c r="AK43" s="850"/>
      <c r="AL43" s="850"/>
      <c r="AM43" s="850"/>
      <c r="AN43" s="850"/>
      <c r="AO43" s="850"/>
      <c r="AP43" s="850"/>
      <c r="AQ43" s="850"/>
      <c r="AR43" s="850"/>
      <c r="AS43" s="850"/>
      <c r="AT43" s="850"/>
    </row>
    <row r="44" spans="1:46">
      <c r="A44" s="850"/>
      <c r="B44" s="850"/>
      <c r="C44" s="850"/>
      <c r="D44" s="850"/>
      <c r="E44" s="850"/>
      <c r="F44" s="850"/>
      <c r="G44" s="850"/>
      <c r="H44" s="850"/>
      <c r="I44" s="850"/>
      <c r="J44" s="850"/>
      <c r="K44" s="850"/>
      <c r="L44" s="850"/>
      <c r="M44" s="850"/>
      <c r="N44" s="850"/>
      <c r="O44" s="850"/>
      <c r="P44" s="850"/>
      <c r="Q44" s="850"/>
      <c r="R44" s="850"/>
      <c r="S44" s="850"/>
      <c r="T44" s="850"/>
      <c r="U44" s="850"/>
      <c r="V44" s="850"/>
      <c r="W44" s="850"/>
      <c r="X44" s="850"/>
      <c r="Y44" s="850"/>
      <c r="Z44" s="850"/>
      <c r="AA44" s="850"/>
      <c r="AB44" s="850"/>
      <c r="AC44" s="850"/>
      <c r="AD44" s="850"/>
      <c r="AE44" s="850"/>
      <c r="AF44" s="850"/>
      <c r="AG44" s="850"/>
      <c r="AH44" s="850"/>
      <c r="AI44" s="850"/>
      <c r="AJ44" s="850"/>
      <c r="AK44" s="850"/>
      <c r="AL44" s="850"/>
      <c r="AM44" s="850"/>
      <c r="AN44" s="850"/>
      <c r="AO44" s="850"/>
      <c r="AP44" s="850"/>
      <c r="AQ44" s="850"/>
      <c r="AR44" s="850"/>
      <c r="AS44" s="850"/>
      <c r="AT44" s="850"/>
    </row>
    <row r="45" spans="1:46">
      <c r="A45" s="850"/>
      <c r="B45" s="850"/>
      <c r="C45" s="850"/>
      <c r="D45" s="850"/>
      <c r="E45" s="850"/>
      <c r="F45" s="850"/>
      <c r="G45" s="850"/>
      <c r="H45" s="850"/>
      <c r="I45" s="850"/>
      <c r="J45" s="850"/>
      <c r="K45" s="850"/>
      <c r="L45" s="850"/>
      <c r="M45" s="850"/>
      <c r="N45" s="850"/>
      <c r="O45" s="850"/>
      <c r="P45" s="850"/>
      <c r="Q45" s="850"/>
      <c r="R45" s="850"/>
      <c r="S45" s="850"/>
      <c r="T45" s="850"/>
      <c r="U45" s="850"/>
      <c r="V45" s="850"/>
      <c r="W45" s="850"/>
      <c r="X45" s="850"/>
      <c r="Y45" s="850"/>
      <c r="Z45" s="850"/>
      <c r="AA45" s="850"/>
      <c r="AB45" s="850"/>
      <c r="AC45" s="850"/>
      <c r="AD45" s="850"/>
      <c r="AE45" s="850"/>
      <c r="AF45" s="850"/>
      <c r="AG45" s="850"/>
      <c r="AH45" s="850"/>
      <c r="AI45" s="850"/>
      <c r="AJ45" s="850"/>
      <c r="AK45" s="850"/>
      <c r="AL45" s="850"/>
      <c r="AM45" s="850"/>
      <c r="AN45" s="850"/>
      <c r="AO45" s="850"/>
      <c r="AP45" s="850"/>
      <c r="AQ45" s="850"/>
      <c r="AR45" s="850"/>
      <c r="AS45" s="850"/>
      <c r="AT45" s="850"/>
    </row>
    <row r="46" spans="1:46">
      <c r="A46" s="850"/>
      <c r="B46" s="850"/>
      <c r="C46" s="850"/>
      <c r="D46" s="850"/>
      <c r="E46" s="850"/>
      <c r="F46" s="850"/>
      <c r="G46" s="850"/>
      <c r="H46" s="850"/>
      <c r="I46" s="850"/>
      <c r="J46" s="850"/>
      <c r="K46" s="850"/>
      <c r="L46" s="850"/>
      <c r="M46" s="850"/>
      <c r="N46" s="850"/>
      <c r="O46" s="850"/>
      <c r="P46" s="850"/>
      <c r="Q46" s="850"/>
      <c r="R46" s="850"/>
      <c r="S46" s="850"/>
      <c r="T46" s="850"/>
      <c r="U46" s="850"/>
      <c r="V46" s="850"/>
      <c r="W46" s="850"/>
      <c r="X46" s="850"/>
      <c r="Y46" s="850"/>
      <c r="Z46" s="850"/>
      <c r="AA46" s="850"/>
      <c r="AB46" s="850"/>
      <c r="AC46" s="850"/>
      <c r="AD46" s="850"/>
      <c r="AE46" s="850"/>
      <c r="AF46" s="850"/>
      <c r="AG46" s="850"/>
      <c r="AH46" s="850"/>
      <c r="AI46" s="850"/>
      <c r="AJ46" s="850"/>
      <c r="AK46" s="850"/>
      <c r="AL46" s="850"/>
      <c r="AM46" s="850"/>
      <c r="AN46" s="850"/>
      <c r="AO46" s="850"/>
      <c r="AP46" s="850"/>
      <c r="AQ46" s="850"/>
      <c r="AR46" s="850"/>
      <c r="AS46" s="850"/>
      <c r="AT46" s="850"/>
    </row>
    <row r="47" spans="1:46">
      <c r="A47" s="850"/>
      <c r="B47" s="850"/>
      <c r="C47" s="850"/>
      <c r="D47" s="850"/>
      <c r="E47" s="850"/>
      <c r="F47" s="850"/>
      <c r="G47" s="850"/>
      <c r="H47" s="850"/>
      <c r="I47" s="850"/>
      <c r="J47" s="850"/>
      <c r="K47" s="850"/>
      <c r="L47" s="850"/>
      <c r="M47" s="850"/>
      <c r="N47" s="850"/>
      <c r="O47" s="850"/>
      <c r="P47" s="850"/>
      <c r="Q47" s="850"/>
      <c r="R47" s="850"/>
      <c r="S47" s="850"/>
      <c r="T47" s="850"/>
      <c r="U47" s="850"/>
      <c r="V47" s="850"/>
      <c r="W47" s="850"/>
      <c r="X47" s="850"/>
      <c r="Y47" s="850"/>
      <c r="Z47" s="850"/>
      <c r="AA47" s="850"/>
      <c r="AB47" s="850"/>
      <c r="AC47" s="850"/>
      <c r="AD47" s="850"/>
      <c r="AE47" s="850"/>
      <c r="AF47" s="850"/>
      <c r="AG47" s="850"/>
      <c r="AH47" s="850"/>
      <c r="AI47" s="850"/>
      <c r="AJ47" s="850"/>
      <c r="AK47" s="850"/>
      <c r="AL47" s="850"/>
      <c r="AM47" s="850"/>
      <c r="AN47" s="850"/>
      <c r="AO47" s="850"/>
      <c r="AP47" s="850"/>
      <c r="AQ47" s="850"/>
      <c r="AR47" s="850"/>
      <c r="AS47" s="850"/>
      <c r="AT47" s="850"/>
    </row>
    <row r="48" spans="1:46">
      <c r="A48" s="850"/>
      <c r="B48" s="850"/>
      <c r="C48" s="850"/>
      <c r="D48" s="850"/>
      <c r="E48" s="850"/>
      <c r="F48" s="850"/>
      <c r="G48" s="850"/>
      <c r="H48" s="850"/>
      <c r="I48" s="850"/>
      <c r="J48" s="850"/>
      <c r="K48" s="850"/>
      <c r="L48" s="850"/>
      <c r="M48" s="850"/>
      <c r="N48" s="850"/>
      <c r="O48" s="850"/>
      <c r="P48" s="850"/>
      <c r="Q48" s="850"/>
      <c r="R48" s="850"/>
      <c r="S48" s="850"/>
      <c r="T48" s="850"/>
      <c r="U48" s="850"/>
      <c r="V48" s="850"/>
      <c r="W48" s="850"/>
      <c r="X48" s="850"/>
      <c r="Y48" s="850"/>
      <c r="Z48" s="850"/>
      <c r="AA48" s="850"/>
      <c r="AB48" s="850"/>
      <c r="AC48" s="850"/>
      <c r="AD48" s="850"/>
      <c r="AE48" s="850"/>
      <c r="AF48" s="850"/>
      <c r="AG48" s="850"/>
      <c r="AH48" s="850"/>
      <c r="AI48" s="850"/>
      <c r="AJ48" s="850"/>
      <c r="AK48" s="850"/>
      <c r="AL48" s="850"/>
      <c r="AM48" s="850"/>
      <c r="AN48" s="850"/>
      <c r="AO48" s="850"/>
      <c r="AP48" s="850"/>
      <c r="AQ48" s="850"/>
      <c r="AR48" s="850"/>
      <c r="AS48" s="850"/>
      <c r="AT48" s="850"/>
    </row>
    <row r="49" spans="1:46">
      <c r="A49" s="850"/>
      <c r="B49" s="850"/>
      <c r="C49" s="850"/>
      <c r="D49" s="850"/>
      <c r="E49" s="850"/>
      <c r="F49" s="850"/>
      <c r="G49" s="850"/>
      <c r="H49" s="850"/>
      <c r="I49" s="850"/>
      <c r="J49" s="850"/>
      <c r="K49" s="850"/>
      <c r="L49" s="850"/>
      <c r="M49" s="850"/>
      <c r="N49" s="850"/>
      <c r="O49" s="850"/>
      <c r="P49" s="850"/>
      <c r="Q49" s="850"/>
      <c r="R49" s="850"/>
      <c r="S49" s="850"/>
      <c r="T49" s="850"/>
      <c r="U49" s="850"/>
      <c r="V49" s="850"/>
      <c r="W49" s="850"/>
      <c r="X49" s="850"/>
      <c r="Y49" s="850"/>
      <c r="Z49" s="850"/>
      <c r="AA49" s="850"/>
      <c r="AB49" s="850"/>
      <c r="AC49" s="850"/>
      <c r="AD49" s="850"/>
      <c r="AE49" s="850"/>
      <c r="AF49" s="850"/>
      <c r="AG49" s="850"/>
      <c r="AH49" s="850"/>
      <c r="AI49" s="850"/>
      <c r="AJ49" s="850"/>
      <c r="AK49" s="850"/>
      <c r="AL49" s="850"/>
      <c r="AM49" s="850"/>
      <c r="AN49" s="850"/>
      <c r="AO49" s="850"/>
      <c r="AP49" s="850"/>
      <c r="AQ49" s="850"/>
      <c r="AR49" s="850"/>
      <c r="AS49" s="850"/>
      <c r="AT49" s="850"/>
    </row>
    <row r="50" spans="1:46">
      <c r="A50" s="850"/>
      <c r="B50" s="850"/>
      <c r="C50" s="850"/>
      <c r="D50" s="850"/>
      <c r="E50" s="850"/>
      <c r="F50" s="850"/>
      <c r="G50" s="850"/>
      <c r="H50" s="850"/>
      <c r="I50" s="850"/>
      <c r="J50" s="850"/>
      <c r="K50" s="850"/>
      <c r="L50" s="850"/>
      <c r="M50" s="850"/>
      <c r="N50" s="850"/>
      <c r="O50" s="850"/>
      <c r="P50" s="850"/>
      <c r="Q50" s="850"/>
      <c r="R50" s="850"/>
      <c r="S50" s="850"/>
      <c r="T50" s="850"/>
      <c r="U50" s="850"/>
      <c r="V50" s="850"/>
      <c r="W50" s="850"/>
      <c r="X50" s="850"/>
      <c r="Y50" s="850"/>
      <c r="Z50" s="850"/>
      <c r="AA50" s="850"/>
      <c r="AB50" s="850"/>
      <c r="AC50" s="850"/>
      <c r="AD50" s="850"/>
      <c r="AE50" s="850"/>
      <c r="AF50" s="850"/>
      <c r="AG50" s="850"/>
      <c r="AH50" s="850"/>
      <c r="AI50" s="850"/>
      <c r="AJ50" s="850"/>
      <c r="AK50" s="850"/>
      <c r="AL50" s="850"/>
      <c r="AM50" s="850"/>
      <c r="AN50" s="850"/>
      <c r="AO50" s="850"/>
      <c r="AP50" s="850"/>
      <c r="AQ50" s="850"/>
      <c r="AR50" s="850"/>
      <c r="AS50" s="850"/>
      <c r="AT50" s="850"/>
    </row>
    <row r="51" spans="1:46">
      <c r="A51" s="850"/>
      <c r="B51" s="850"/>
      <c r="C51" s="850"/>
      <c r="D51" s="850"/>
      <c r="E51" s="850"/>
      <c r="F51" s="850"/>
      <c r="G51" s="850"/>
      <c r="H51" s="850"/>
      <c r="I51" s="850"/>
      <c r="J51" s="850"/>
      <c r="K51" s="850"/>
      <c r="L51" s="850"/>
      <c r="M51" s="850"/>
      <c r="N51" s="850"/>
      <c r="O51" s="850"/>
      <c r="P51" s="850"/>
      <c r="Q51" s="850"/>
      <c r="R51" s="850"/>
      <c r="S51" s="850"/>
      <c r="T51" s="850"/>
      <c r="U51" s="850"/>
      <c r="V51" s="850"/>
      <c r="W51" s="850"/>
      <c r="X51" s="850"/>
      <c r="Y51" s="850"/>
      <c r="Z51" s="850"/>
      <c r="AA51" s="850"/>
      <c r="AB51" s="850"/>
      <c r="AC51" s="850"/>
      <c r="AD51" s="850"/>
      <c r="AE51" s="850"/>
      <c r="AF51" s="850"/>
      <c r="AG51" s="850"/>
      <c r="AH51" s="850"/>
      <c r="AI51" s="850"/>
      <c r="AJ51" s="850"/>
      <c r="AK51" s="850"/>
      <c r="AL51" s="850"/>
      <c r="AM51" s="850"/>
      <c r="AN51" s="850"/>
      <c r="AO51" s="850"/>
      <c r="AP51" s="850"/>
      <c r="AQ51" s="850"/>
      <c r="AR51" s="850"/>
      <c r="AS51" s="850"/>
      <c r="AT51" s="850"/>
    </row>
    <row r="52" spans="1:46">
      <c r="A52" s="850"/>
      <c r="B52" s="850"/>
      <c r="C52" s="850"/>
      <c r="D52" s="850"/>
      <c r="E52" s="850"/>
      <c r="F52" s="850"/>
      <c r="G52" s="850"/>
      <c r="H52" s="850"/>
      <c r="I52" s="850"/>
      <c r="J52" s="850"/>
      <c r="K52" s="850"/>
      <c r="L52" s="850"/>
      <c r="M52" s="850"/>
      <c r="N52" s="850"/>
      <c r="O52" s="850"/>
      <c r="P52" s="850"/>
      <c r="Q52" s="850"/>
      <c r="R52" s="850"/>
      <c r="S52" s="850"/>
      <c r="T52" s="850"/>
      <c r="U52" s="850"/>
      <c r="V52" s="850"/>
      <c r="W52" s="850"/>
      <c r="X52" s="850"/>
      <c r="Y52" s="850"/>
      <c r="Z52" s="850"/>
      <c r="AA52" s="850"/>
      <c r="AB52" s="850"/>
      <c r="AC52" s="850"/>
      <c r="AD52" s="850"/>
      <c r="AE52" s="850"/>
      <c r="AF52" s="850"/>
      <c r="AG52" s="850"/>
      <c r="AH52" s="850"/>
      <c r="AI52" s="850"/>
      <c r="AJ52" s="850"/>
      <c r="AK52" s="850"/>
      <c r="AL52" s="850"/>
      <c r="AM52" s="850"/>
      <c r="AN52" s="850"/>
      <c r="AO52" s="850"/>
      <c r="AP52" s="850"/>
      <c r="AQ52" s="850"/>
      <c r="AR52" s="850"/>
      <c r="AS52" s="850"/>
      <c r="AT52" s="850"/>
    </row>
    <row r="53" spans="1:46">
      <c r="A53" s="850"/>
      <c r="B53" s="850"/>
      <c r="C53" s="850"/>
      <c r="D53" s="850"/>
      <c r="E53" s="850"/>
      <c r="F53" s="850"/>
      <c r="G53" s="850"/>
      <c r="H53" s="850"/>
      <c r="I53" s="850"/>
      <c r="J53" s="850"/>
      <c r="K53" s="850"/>
      <c r="L53" s="850"/>
      <c r="M53" s="850"/>
      <c r="N53" s="850"/>
      <c r="O53" s="850"/>
      <c r="P53" s="850"/>
      <c r="Q53" s="850"/>
      <c r="R53" s="850"/>
      <c r="S53" s="850"/>
      <c r="T53" s="850"/>
      <c r="U53" s="850"/>
      <c r="V53" s="850"/>
      <c r="W53" s="850"/>
      <c r="X53" s="850"/>
      <c r="Y53" s="850"/>
      <c r="Z53" s="850"/>
      <c r="AA53" s="850"/>
      <c r="AB53" s="850"/>
      <c r="AC53" s="850"/>
      <c r="AD53" s="850"/>
      <c r="AE53" s="850"/>
      <c r="AF53" s="850"/>
      <c r="AG53" s="850"/>
      <c r="AH53" s="850"/>
      <c r="AI53" s="850"/>
      <c r="AJ53" s="850"/>
      <c r="AK53" s="850"/>
      <c r="AL53" s="850"/>
      <c r="AM53" s="850"/>
      <c r="AN53" s="850"/>
      <c r="AO53" s="850"/>
      <c r="AP53" s="850"/>
      <c r="AQ53" s="850"/>
      <c r="AR53" s="850"/>
      <c r="AS53" s="850"/>
      <c r="AT53" s="850"/>
    </row>
    <row r="54" spans="1:46">
      <c r="A54" s="850"/>
      <c r="B54" s="850"/>
      <c r="C54" s="850"/>
      <c r="D54" s="850"/>
      <c r="E54" s="850"/>
      <c r="F54" s="850"/>
      <c r="G54" s="850"/>
      <c r="H54" s="850"/>
      <c r="I54" s="850"/>
      <c r="J54" s="850"/>
      <c r="K54" s="850"/>
      <c r="L54" s="850"/>
      <c r="M54" s="850"/>
      <c r="N54" s="850"/>
      <c r="O54" s="850"/>
      <c r="P54" s="850"/>
      <c r="Q54" s="850"/>
      <c r="R54" s="850"/>
      <c r="S54" s="850"/>
      <c r="T54" s="850"/>
      <c r="U54" s="850"/>
      <c r="V54" s="850"/>
      <c r="W54" s="850"/>
      <c r="X54" s="850"/>
      <c r="Y54" s="850"/>
      <c r="Z54" s="850"/>
      <c r="AA54" s="850"/>
      <c r="AB54" s="850"/>
      <c r="AC54" s="850"/>
      <c r="AD54" s="850"/>
      <c r="AE54" s="850"/>
      <c r="AF54" s="850"/>
      <c r="AG54" s="850"/>
      <c r="AH54" s="850"/>
      <c r="AI54" s="850"/>
      <c r="AJ54" s="850"/>
      <c r="AK54" s="850"/>
      <c r="AL54" s="850"/>
      <c r="AM54" s="850"/>
      <c r="AN54" s="850"/>
      <c r="AO54" s="850"/>
      <c r="AP54" s="850"/>
      <c r="AQ54" s="850"/>
      <c r="AR54" s="850"/>
      <c r="AS54" s="850"/>
      <c r="AT54" s="850"/>
    </row>
    <row r="55" spans="1:46">
      <c r="A55" s="850"/>
      <c r="B55" s="850"/>
      <c r="C55" s="850"/>
      <c r="D55" s="850"/>
      <c r="E55" s="850"/>
      <c r="F55" s="850"/>
      <c r="G55" s="850"/>
      <c r="H55" s="850"/>
      <c r="I55" s="850"/>
      <c r="J55" s="850"/>
      <c r="K55" s="850"/>
      <c r="L55" s="850"/>
      <c r="M55" s="850"/>
      <c r="N55" s="850"/>
      <c r="O55" s="850"/>
      <c r="P55" s="850"/>
      <c r="Q55" s="850"/>
      <c r="R55" s="850"/>
      <c r="S55" s="850"/>
      <c r="T55" s="850"/>
      <c r="U55" s="850"/>
      <c r="V55" s="850"/>
      <c r="W55" s="850"/>
      <c r="X55" s="850"/>
      <c r="Y55" s="850"/>
      <c r="Z55" s="850"/>
      <c r="AA55" s="850"/>
      <c r="AB55" s="850"/>
      <c r="AC55" s="850"/>
      <c r="AD55" s="850"/>
      <c r="AE55" s="850"/>
      <c r="AF55" s="850"/>
      <c r="AG55" s="850"/>
      <c r="AH55" s="850"/>
      <c r="AI55" s="850"/>
      <c r="AJ55" s="850"/>
      <c r="AK55" s="850"/>
      <c r="AL55" s="850"/>
      <c r="AM55" s="850"/>
      <c r="AN55" s="850"/>
      <c r="AO55" s="850"/>
      <c r="AP55" s="850"/>
      <c r="AQ55" s="850"/>
      <c r="AR55" s="850"/>
      <c r="AS55" s="850"/>
      <c r="AT55" s="850"/>
    </row>
    <row r="56" spans="1:46">
      <c r="A56" s="850"/>
      <c r="B56" s="850"/>
      <c r="C56" s="850"/>
      <c r="D56" s="850"/>
      <c r="E56" s="850"/>
      <c r="F56" s="850"/>
      <c r="G56" s="850"/>
      <c r="H56" s="850"/>
      <c r="I56" s="850"/>
      <c r="J56" s="850"/>
      <c r="K56" s="850"/>
      <c r="L56" s="850"/>
      <c r="M56" s="850"/>
      <c r="N56" s="850"/>
      <c r="O56" s="850"/>
      <c r="P56" s="850"/>
      <c r="Q56" s="850"/>
      <c r="R56" s="850"/>
      <c r="S56" s="850"/>
      <c r="T56" s="850"/>
      <c r="U56" s="850"/>
      <c r="V56" s="850"/>
      <c r="W56" s="850"/>
      <c r="X56" s="850"/>
      <c r="Y56" s="850"/>
      <c r="Z56" s="850"/>
      <c r="AA56" s="850"/>
      <c r="AB56" s="850"/>
      <c r="AC56" s="850"/>
      <c r="AD56" s="850"/>
      <c r="AE56" s="850"/>
      <c r="AF56" s="850"/>
      <c r="AG56" s="850"/>
      <c r="AH56" s="850"/>
      <c r="AI56" s="850"/>
      <c r="AJ56" s="850"/>
      <c r="AK56" s="850"/>
      <c r="AL56" s="850"/>
      <c r="AM56" s="850"/>
      <c r="AN56" s="850"/>
      <c r="AO56" s="850"/>
      <c r="AP56" s="850"/>
      <c r="AQ56" s="850"/>
      <c r="AR56" s="850"/>
      <c r="AS56" s="850"/>
      <c r="AT56" s="850"/>
    </row>
    <row r="57" spans="1:46">
      <c r="A57" s="850"/>
      <c r="B57" s="850"/>
      <c r="C57" s="850"/>
      <c r="D57" s="850"/>
      <c r="E57" s="850"/>
      <c r="F57" s="850"/>
      <c r="G57" s="850"/>
      <c r="H57" s="850"/>
      <c r="I57" s="850"/>
      <c r="J57" s="850"/>
      <c r="K57" s="850"/>
      <c r="L57" s="850"/>
      <c r="M57" s="850"/>
      <c r="N57" s="850"/>
      <c r="O57" s="850"/>
      <c r="P57" s="850"/>
      <c r="Q57" s="850"/>
      <c r="R57" s="850"/>
      <c r="S57" s="850"/>
      <c r="T57" s="850"/>
      <c r="U57" s="850"/>
      <c r="V57" s="850"/>
      <c r="W57" s="850"/>
      <c r="X57" s="850"/>
      <c r="Y57" s="850"/>
      <c r="Z57" s="850"/>
      <c r="AA57" s="850"/>
      <c r="AB57" s="850"/>
      <c r="AC57" s="850"/>
      <c r="AD57" s="850"/>
      <c r="AE57" s="850"/>
      <c r="AF57" s="850"/>
      <c r="AG57" s="850"/>
      <c r="AH57" s="850"/>
      <c r="AI57" s="850"/>
      <c r="AJ57" s="850"/>
      <c r="AK57" s="850"/>
      <c r="AL57" s="850"/>
      <c r="AM57" s="850"/>
      <c r="AN57" s="850"/>
      <c r="AO57" s="850"/>
      <c r="AP57" s="850"/>
      <c r="AQ57" s="850"/>
      <c r="AR57" s="850"/>
      <c r="AS57" s="850"/>
      <c r="AT57" s="850"/>
    </row>
    <row r="58" spans="1:46">
      <c r="A58" s="850"/>
      <c r="B58" s="850"/>
      <c r="C58" s="850"/>
      <c r="D58" s="850"/>
      <c r="E58" s="850"/>
      <c r="F58" s="850"/>
      <c r="G58" s="850"/>
      <c r="H58" s="850"/>
      <c r="I58" s="850"/>
      <c r="J58" s="850"/>
      <c r="K58" s="850"/>
      <c r="L58" s="850"/>
      <c r="M58" s="850"/>
      <c r="N58" s="850"/>
      <c r="O58" s="850"/>
      <c r="P58" s="850"/>
      <c r="Q58" s="850"/>
      <c r="R58" s="850"/>
      <c r="S58" s="850"/>
      <c r="T58" s="850"/>
      <c r="U58" s="850"/>
      <c r="V58" s="850"/>
      <c r="W58" s="850"/>
      <c r="X58" s="850"/>
      <c r="Y58" s="850"/>
      <c r="Z58" s="850"/>
      <c r="AA58" s="850"/>
      <c r="AB58" s="850"/>
      <c r="AC58" s="850"/>
      <c r="AD58" s="850"/>
      <c r="AE58" s="850"/>
      <c r="AF58" s="850"/>
      <c r="AG58" s="850"/>
      <c r="AH58" s="850"/>
      <c r="AI58" s="850"/>
      <c r="AJ58" s="850"/>
      <c r="AK58" s="850"/>
      <c r="AL58" s="850"/>
      <c r="AM58" s="850"/>
      <c r="AN58" s="850"/>
      <c r="AO58" s="850"/>
      <c r="AP58" s="850"/>
      <c r="AQ58" s="850"/>
      <c r="AR58" s="850"/>
      <c r="AS58" s="850"/>
      <c r="AT58" s="850"/>
    </row>
    <row r="59" spans="1:46">
      <c r="A59" s="850"/>
      <c r="B59" s="850"/>
      <c r="C59" s="850"/>
      <c r="D59" s="850"/>
      <c r="E59" s="850"/>
      <c r="F59" s="850"/>
      <c r="G59" s="850"/>
      <c r="H59" s="850"/>
      <c r="I59" s="850"/>
      <c r="J59" s="850"/>
      <c r="K59" s="850"/>
      <c r="L59" s="850"/>
      <c r="M59" s="850"/>
      <c r="N59" s="850"/>
      <c r="O59" s="850"/>
      <c r="P59" s="850"/>
      <c r="Q59" s="850"/>
      <c r="R59" s="850"/>
      <c r="S59" s="850"/>
      <c r="T59" s="850"/>
      <c r="U59" s="850"/>
      <c r="V59" s="850"/>
      <c r="W59" s="850"/>
      <c r="X59" s="850"/>
      <c r="Y59" s="850"/>
      <c r="Z59" s="850"/>
      <c r="AA59" s="850"/>
      <c r="AB59" s="850"/>
      <c r="AC59" s="850"/>
      <c r="AD59" s="850"/>
      <c r="AE59" s="850"/>
      <c r="AF59" s="850"/>
      <c r="AG59" s="850"/>
      <c r="AH59" s="850"/>
      <c r="AI59" s="850"/>
      <c r="AJ59" s="850"/>
      <c r="AK59" s="850"/>
      <c r="AL59" s="850"/>
      <c r="AM59" s="850"/>
      <c r="AN59" s="850"/>
      <c r="AO59" s="850"/>
      <c r="AP59" s="850"/>
      <c r="AQ59" s="850"/>
      <c r="AR59" s="850"/>
      <c r="AS59" s="850"/>
      <c r="AT59" s="850"/>
    </row>
    <row r="60" spans="1:46">
      <c r="A60" s="850"/>
      <c r="B60" s="850"/>
      <c r="C60" s="850"/>
      <c r="D60" s="850"/>
      <c r="E60" s="850"/>
      <c r="F60" s="850"/>
      <c r="G60" s="850"/>
      <c r="H60" s="850"/>
      <c r="I60" s="850"/>
      <c r="J60" s="850"/>
      <c r="K60" s="850"/>
      <c r="L60" s="850"/>
      <c r="M60" s="850"/>
      <c r="N60" s="850"/>
      <c r="O60" s="850"/>
      <c r="P60" s="850"/>
      <c r="Q60" s="850"/>
      <c r="R60" s="850"/>
      <c r="S60" s="850"/>
      <c r="T60" s="850"/>
      <c r="U60" s="850"/>
      <c r="V60" s="850"/>
      <c r="W60" s="850"/>
      <c r="X60" s="850"/>
      <c r="Y60" s="850"/>
      <c r="Z60" s="850"/>
      <c r="AA60" s="850"/>
      <c r="AB60" s="850"/>
      <c r="AC60" s="850"/>
      <c r="AD60" s="850"/>
      <c r="AE60" s="850"/>
      <c r="AF60" s="850"/>
      <c r="AG60" s="850"/>
      <c r="AH60" s="850"/>
      <c r="AI60" s="850"/>
      <c r="AJ60" s="850"/>
      <c r="AK60" s="850"/>
      <c r="AL60" s="850"/>
      <c r="AM60" s="850"/>
      <c r="AN60" s="850"/>
      <c r="AO60" s="850"/>
      <c r="AP60" s="850"/>
      <c r="AQ60" s="850"/>
      <c r="AR60" s="850"/>
      <c r="AS60" s="850"/>
      <c r="AT60" s="850"/>
    </row>
    <row r="61" spans="1:46">
      <c r="A61" s="850"/>
      <c r="B61" s="850"/>
      <c r="C61" s="850"/>
      <c r="D61" s="850"/>
      <c r="E61" s="850"/>
      <c r="F61" s="850"/>
      <c r="G61" s="850"/>
      <c r="H61" s="850"/>
      <c r="I61" s="850"/>
      <c r="J61" s="850"/>
      <c r="K61" s="850"/>
      <c r="L61" s="850"/>
      <c r="M61" s="850"/>
      <c r="N61" s="850"/>
      <c r="O61" s="850"/>
      <c r="P61" s="850"/>
      <c r="Q61" s="850"/>
      <c r="R61" s="850"/>
      <c r="S61" s="850"/>
      <c r="T61" s="850"/>
      <c r="U61" s="850"/>
      <c r="V61" s="850"/>
      <c r="W61" s="850"/>
      <c r="X61" s="850"/>
      <c r="Y61" s="850"/>
      <c r="Z61" s="850"/>
      <c r="AA61" s="850"/>
      <c r="AB61" s="850"/>
      <c r="AC61" s="850"/>
      <c r="AD61" s="850"/>
      <c r="AE61" s="850"/>
      <c r="AF61" s="850"/>
      <c r="AG61" s="850"/>
      <c r="AH61" s="850"/>
      <c r="AI61" s="850"/>
      <c r="AJ61" s="850"/>
      <c r="AK61" s="850"/>
      <c r="AL61" s="850"/>
      <c r="AM61" s="850"/>
      <c r="AN61" s="850"/>
      <c r="AO61" s="850"/>
      <c r="AP61" s="850"/>
      <c r="AQ61" s="850"/>
      <c r="AR61" s="850"/>
      <c r="AS61" s="850"/>
      <c r="AT61" s="850"/>
    </row>
    <row r="62" spans="1:46">
      <c r="A62" s="850"/>
      <c r="B62" s="850"/>
      <c r="C62" s="850"/>
      <c r="D62" s="850"/>
      <c r="E62" s="850"/>
      <c r="F62" s="850"/>
      <c r="G62" s="850"/>
      <c r="H62" s="850"/>
      <c r="I62" s="850"/>
      <c r="J62" s="850"/>
      <c r="K62" s="850"/>
      <c r="L62" s="850"/>
      <c r="M62" s="850"/>
      <c r="N62" s="850"/>
      <c r="O62" s="850"/>
      <c r="P62" s="850"/>
      <c r="Q62" s="850"/>
      <c r="R62" s="850"/>
      <c r="S62" s="850"/>
      <c r="T62" s="850"/>
      <c r="U62" s="850"/>
      <c r="V62" s="850"/>
      <c r="W62" s="850"/>
      <c r="X62" s="850"/>
      <c r="Y62" s="850"/>
      <c r="Z62" s="850"/>
      <c r="AA62" s="850"/>
      <c r="AB62" s="850"/>
      <c r="AC62" s="850"/>
      <c r="AD62" s="850"/>
      <c r="AE62" s="850"/>
      <c r="AF62" s="850"/>
      <c r="AG62" s="850"/>
      <c r="AH62" s="850"/>
      <c r="AI62" s="850"/>
      <c r="AJ62" s="850"/>
      <c r="AK62" s="850"/>
      <c r="AL62" s="850"/>
      <c r="AM62" s="850"/>
      <c r="AN62" s="850"/>
      <c r="AO62" s="850"/>
      <c r="AP62" s="850"/>
      <c r="AQ62" s="850"/>
      <c r="AR62" s="850"/>
      <c r="AS62" s="850"/>
      <c r="AT62" s="850"/>
    </row>
    <row r="63" spans="1:46">
      <c r="A63" s="850"/>
      <c r="B63" s="850"/>
      <c r="C63" s="850"/>
      <c r="D63" s="850"/>
      <c r="E63" s="850"/>
      <c r="F63" s="850"/>
      <c r="G63" s="850"/>
      <c r="H63" s="850"/>
      <c r="I63" s="850"/>
      <c r="J63" s="850"/>
      <c r="K63" s="850"/>
      <c r="L63" s="850"/>
      <c r="M63" s="850"/>
      <c r="N63" s="850"/>
      <c r="O63" s="850"/>
      <c r="P63" s="850"/>
      <c r="Q63" s="850"/>
      <c r="R63" s="850"/>
      <c r="S63" s="850"/>
      <c r="T63" s="850"/>
      <c r="U63" s="850"/>
      <c r="V63" s="850"/>
      <c r="W63" s="850"/>
      <c r="X63" s="850"/>
      <c r="Y63" s="850"/>
      <c r="Z63" s="850"/>
      <c r="AA63" s="850"/>
      <c r="AB63" s="850"/>
      <c r="AC63" s="850"/>
      <c r="AD63" s="850"/>
      <c r="AE63" s="850"/>
      <c r="AF63" s="850"/>
      <c r="AG63" s="850"/>
      <c r="AH63" s="850"/>
      <c r="AI63" s="850"/>
      <c r="AJ63" s="850"/>
      <c r="AK63" s="850"/>
      <c r="AL63" s="850"/>
      <c r="AM63" s="850"/>
      <c r="AN63" s="850"/>
      <c r="AO63" s="850"/>
      <c r="AP63" s="850"/>
      <c r="AQ63" s="850"/>
      <c r="AR63" s="850"/>
      <c r="AS63" s="850"/>
      <c r="AT63" s="850"/>
    </row>
    <row r="64" spans="1:46">
      <c r="A64" s="850"/>
      <c r="B64" s="850"/>
      <c r="C64" s="850"/>
      <c r="D64" s="850"/>
      <c r="E64" s="850"/>
      <c r="F64" s="850"/>
      <c r="G64" s="850"/>
      <c r="H64" s="850"/>
      <c r="I64" s="850"/>
      <c r="J64" s="850"/>
      <c r="K64" s="850"/>
      <c r="L64" s="850"/>
      <c r="M64" s="850"/>
      <c r="N64" s="850"/>
      <c r="O64" s="850"/>
      <c r="P64" s="850"/>
      <c r="Q64" s="850"/>
      <c r="R64" s="850"/>
      <c r="S64" s="850"/>
      <c r="T64" s="850"/>
      <c r="U64" s="850"/>
      <c r="V64" s="850"/>
      <c r="W64" s="850"/>
      <c r="X64" s="850"/>
      <c r="Y64" s="850"/>
      <c r="Z64" s="850"/>
      <c r="AA64" s="850"/>
      <c r="AB64" s="850"/>
      <c r="AC64" s="850"/>
      <c r="AD64" s="850"/>
      <c r="AE64" s="850"/>
      <c r="AF64" s="850"/>
      <c r="AG64" s="850"/>
      <c r="AH64" s="850"/>
      <c r="AI64" s="850"/>
      <c r="AJ64" s="850"/>
      <c r="AK64" s="850"/>
      <c r="AL64" s="850"/>
      <c r="AM64" s="850"/>
      <c r="AN64" s="850"/>
      <c r="AO64" s="850"/>
      <c r="AP64" s="850"/>
      <c r="AQ64" s="850"/>
      <c r="AR64" s="850"/>
      <c r="AS64" s="850"/>
      <c r="AT64" s="850"/>
    </row>
    <row r="65" spans="1:46">
      <c r="A65" s="850"/>
      <c r="B65" s="850"/>
      <c r="C65" s="850"/>
      <c r="D65" s="850"/>
      <c r="E65" s="850"/>
      <c r="F65" s="850"/>
      <c r="G65" s="850"/>
      <c r="H65" s="850"/>
      <c r="I65" s="850"/>
      <c r="J65" s="850"/>
      <c r="K65" s="850"/>
      <c r="L65" s="850"/>
      <c r="M65" s="850"/>
      <c r="N65" s="850"/>
      <c r="O65" s="850"/>
      <c r="P65" s="850"/>
      <c r="Q65" s="850"/>
      <c r="R65" s="850"/>
      <c r="S65" s="850"/>
      <c r="T65" s="850"/>
      <c r="U65" s="850"/>
      <c r="V65" s="850"/>
      <c r="W65" s="850"/>
      <c r="X65" s="850"/>
      <c r="Y65" s="850"/>
      <c r="Z65" s="850"/>
      <c r="AA65" s="850"/>
      <c r="AB65" s="850"/>
      <c r="AC65" s="850"/>
      <c r="AD65" s="850"/>
      <c r="AE65" s="850"/>
      <c r="AF65" s="850"/>
      <c r="AG65" s="850"/>
      <c r="AH65" s="850"/>
      <c r="AI65" s="850"/>
      <c r="AJ65" s="850"/>
      <c r="AK65" s="850"/>
      <c r="AL65" s="850"/>
      <c r="AM65" s="850"/>
      <c r="AN65" s="850"/>
      <c r="AO65" s="850"/>
      <c r="AP65" s="850"/>
      <c r="AQ65" s="850"/>
      <c r="AR65" s="850"/>
      <c r="AS65" s="850"/>
      <c r="AT65" s="850"/>
    </row>
    <row r="66" spans="1:46">
      <c r="A66" s="850"/>
      <c r="B66" s="850"/>
      <c r="C66" s="850"/>
      <c r="D66" s="850"/>
      <c r="E66" s="850"/>
      <c r="F66" s="850"/>
      <c r="G66" s="850"/>
      <c r="H66" s="850"/>
      <c r="I66" s="850"/>
      <c r="J66" s="850"/>
      <c r="K66" s="850"/>
      <c r="L66" s="850"/>
      <c r="M66" s="850"/>
      <c r="N66" s="850"/>
      <c r="O66" s="850"/>
      <c r="P66" s="850"/>
      <c r="Q66" s="850"/>
      <c r="R66" s="850"/>
      <c r="S66" s="850"/>
      <c r="T66" s="850"/>
      <c r="U66" s="850"/>
      <c r="V66" s="850"/>
      <c r="W66" s="850"/>
      <c r="X66" s="850"/>
      <c r="Y66" s="850"/>
      <c r="Z66" s="850"/>
      <c r="AA66" s="850"/>
      <c r="AB66" s="850"/>
      <c r="AC66" s="850"/>
      <c r="AD66" s="850"/>
      <c r="AE66" s="850"/>
      <c r="AF66" s="850"/>
      <c r="AG66" s="850"/>
      <c r="AH66" s="850"/>
      <c r="AI66" s="850"/>
      <c r="AJ66" s="850"/>
      <c r="AK66" s="850"/>
      <c r="AL66" s="850"/>
      <c r="AM66" s="850"/>
      <c r="AN66" s="850"/>
      <c r="AO66" s="850"/>
      <c r="AP66" s="850"/>
      <c r="AQ66" s="850"/>
      <c r="AR66" s="850"/>
      <c r="AS66" s="850"/>
      <c r="AT66" s="850"/>
    </row>
    <row r="67" spans="1:46">
      <c r="A67" s="850"/>
      <c r="B67" s="850"/>
      <c r="C67" s="850"/>
      <c r="D67" s="850"/>
      <c r="E67" s="850"/>
      <c r="F67" s="850"/>
      <c r="G67" s="850"/>
      <c r="H67" s="850"/>
      <c r="I67" s="850"/>
      <c r="J67" s="850"/>
      <c r="K67" s="850"/>
      <c r="L67" s="850"/>
      <c r="M67" s="850"/>
      <c r="N67" s="850"/>
      <c r="O67" s="850"/>
      <c r="P67" s="850"/>
      <c r="Q67" s="850"/>
      <c r="R67" s="850"/>
      <c r="S67" s="850"/>
      <c r="T67" s="850"/>
      <c r="U67" s="850"/>
      <c r="V67" s="850"/>
      <c r="W67" s="850"/>
      <c r="X67" s="850"/>
      <c r="Y67" s="850"/>
      <c r="Z67" s="850"/>
      <c r="AA67" s="850"/>
      <c r="AB67" s="850"/>
      <c r="AC67" s="850"/>
      <c r="AD67" s="850"/>
      <c r="AE67" s="850"/>
      <c r="AF67" s="850"/>
      <c r="AG67" s="850"/>
      <c r="AH67" s="850"/>
      <c r="AI67" s="850"/>
      <c r="AJ67" s="850"/>
      <c r="AK67" s="850"/>
      <c r="AL67" s="850"/>
      <c r="AM67" s="850"/>
      <c r="AN67" s="850"/>
      <c r="AO67" s="850"/>
      <c r="AP67" s="850"/>
      <c r="AQ67" s="850"/>
      <c r="AR67" s="850"/>
      <c r="AS67" s="850"/>
      <c r="AT67" s="850"/>
    </row>
    <row r="68" spans="1:46">
      <c r="A68" s="850"/>
      <c r="B68" s="850"/>
      <c r="C68" s="850"/>
      <c r="D68" s="850"/>
      <c r="E68" s="850"/>
      <c r="F68" s="850"/>
      <c r="G68" s="850"/>
      <c r="H68" s="850"/>
      <c r="I68" s="850"/>
      <c r="J68" s="850"/>
      <c r="K68" s="850"/>
      <c r="L68" s="850"/>
      <c r="M68" s="850"/>
      <c r="N68" s="850"/>
      <c r="O68" s="850"/>
      <c r="P68" s="850"/>
      <c r="Q68" s="850"/>
      <c r="R68" s="850"/>
      <c r="S68" s="850"/>
      <c r="T68" s="850"/>
      <c r="U68" s="850"/>
      <c r="V68" s="850"/>
      <c r="W68" s="850"/>
      <c r="X68" s="850"/>
      <c r="Y68" s="850"/>
      <c r="Z68" s="850"/>
      <c r="AA68" s="850"/>
      <c r="AB68" s="850"/>
      <c r="AC68" s="850"/>
      <c r="AD68" s="850"/>
      <c r="AE68" s="850"/>
      <c r="AF68" s="850"/>
      <c r="AG68" s="850"/>
      <c r="AH68" s="850"/>
      <c r="AI68" s="850"/>
      <c r="AJ68" s="850"/>
      <c r="AK68" s="850"/>
      <c r="AL68" s="850"/>
      <c r="AM68" s="850"/>
      <c r="AN68" s="850"/>
      <c r="AO68" s="850"/>
      <c r="AP68" s="850"/>
      <c r="AQ68" s="850"/>
      <c r="AR68" s="850"/>
      <c r="AS68" s="850"/>
      <c r="AT68" s="850"/>
    </row>
    <row r="69" spans="1:46">
      <c r="A69" s="850"/>
      <c r="B69" s="850"/>
      <c r="C69" s="850"/>
      <c r="D69" s="850"/>
      <c r="E69" s="850"/>
      <c r="F69" s="850"/>
      <c r="G69" s="850"/>
      <c r="H69" s="850"/>
      <c r="I69" s="850"/>
      <c r="J69" s="850"/>
      <c r="K69" s="850"/>
      <c r="L69" s="850"/>
      <c r="M69" s="850"/>
      <c r="N69" s="850"/>
      <c r="O69" s="850"/>
      <c r="P69" s="850"/>
      <c r="Q69" s="850"/>
      <c r="R69" s="850"/>
      <c r="S69" s="850"/>
      <c r="T69" s="850"/>
      <c r="U69" s="850"/>
      <c r="V69" s="850"/>
      <c r="W69" s="850"/>
      <c r="X69" s="850"/>
      <c r="Y69" s="850"/>
      <c r="Z69" s="850"/>
      <c r="AA69" s="850"/>
      <c r="AB69" s="850"/>
      <c r="AC69" s="850"/>
      <c r="AD69" s="850"/>
      <c r="AE69" s="850"/>
      <c r="AF69" s="850"/>
      <c r="AG69" s="850"/>
      <c r="AH69" s="850"/>
      <c r="AI69" s="850"/>
      <c r="AJ69" s="850"/>
      <c r="AK69" s="850"/>
      <c r="AL69" s="850"/>
      <c r="AM69" s="850"/>
      <c r="AN69" s="850"/>
      <c r="AO69" s="850"/>
      <c r="AP69" s="850"/>
      <c r="AQ69" s="850"/>
      <c r="AR69" s="850"/>
      <c r="AS69" s="850"/>
      <c r="AT69" s="850"/>
    </row>
    <row r="70" spans="1:46">
      <c r="A70" s="850"/>
      <c r="B70" s="850"/>
      <c r="C70" s="850"/>
      <c r="D70" s="850"/>
      <c r="E70" s="850"/>
      <c r="F70" s="850"/>
      <c r="G70" s="850"/>
      <c r="H70" s="850"/>
      <c r="I70" s="850"/>
      <c r="J70" s="850"/>
      <c r="K70" s="850"/>
      <c r="L70" s="850"/>
      <c r="M70" s="850"/>
      <c r="N70" s="850"/>
      <c r="O70" s="850"/>
      <c r="P70" s="850"/>
      <c r="Q70" s="850"/>
      <c r="R70" s="850"/>
      <c r="S70" s="850"/>
      <c r="T70" s="850"/>
      <c r="U70" s="850"/>
      <c r="V70" s="850"/>
      <c r="W70" s="850"/>
      <c r="X70" s="850"/>
      <c r="Y70" s="850"/>
      <c r="Z70" s="850"/>
      <c r="AA70" s="850"/>
      <c r="AB70" s="850"/>
      <c r="AC70" s="850"/>
      <c r="AD70" s="850"/>
      <c r="AE70" s="850"/>
      <c r="AF70" s="850"/>
      <c r="AG70" s="850"/>
      <c r="AH70" s="850"/>
      <c r="AI70" s="850"/>
      <c r="AJ70" s="850"/>
      <c r="AK70" s="850"/>
      <c r="AL70" s="850"/>
      <c r="AM70" s="850"/>
      <c r="AN70" s="850"/>
      <c r="AO70" s="850"/>
      <c r="AP70" s="850"/>
      <c r="AQ70" s="850"/>
      <c r="AR70" s="850"/>
      <c r="AS70" s="850"/>
      <c r="AT70" s="850"/>
    </row>
    <row r="71" spans="1:46">
      <c r="A71" s="850"/>
      <c r="B71" s="850"/>
      <c r="C71" s="850"/>
      <c r="D71" s="850"/>
      <c r="E71" s="850"/>
      <c r="F71" s="850"/>
      <c r="G71" s="850"/>
      <c r="H71" s="850"/>
      <c r="I71" s="850"/>
      <c r="J71" s="850"/>
      <c r="K71" s="850"/>
      <c r="L71" s="850"/>
      <c r="M71" s="850"/>
      <c r="N71" s="850"/>
      <c r="O71" s="850"/>
      <c r="P71" s="850"/>
      <c r="Q71" s="850"/>
      <c r="R71" s="850"/>
      <c r="S71" s="850"/>
      <c r="T71" s="850"/>
      <c r="U71" s="850"/>
      <c r="V71" s="850"/>
      <c r="W71" s="850"/>
      <c r="X71" s="850"/>
      <c r="Y71" s="850"/>
      <c r="Z71" s="850"/>
      <c r="AA71" s="850"/>
      <c r="AB71" s="850"/>
      <c r="AC71" s="850"/>
      <c r="AD71" s="850"/>
      <c r="AE71" s="850"/>
      <c r="AF71" s="850"/>
      <c r="AG71" s="850"/>
      <c r="AH71" s="850"/>
      <c r="AI71" s="850"/>
      <c r="AJ71" s="850"/>
      <c r="AK71" s="850"/>
      <c r="AL71" s="850"/>
      <c r="AM71" s="850"/>
      <c r="AN71" s="850"/>
      <c r="AO71" s="850"/>
      <c r="AP71" s="850"/>
      <c r="AQ71" s="850"/>
      <c r="AR71" s="850"/>
      <c r="AS71" s="850"/>
      <c r="AT71" s="850"/>
    </row>
    <row r="72" spans="1:46">
      <c r="A72" s="850"/>
      <c r="B72" s="850"/>
      <c r="C72" s="850"/>
      <c r="D72" s="850"/>
      <c r="E72" s="850"/>
      <c r="F72" s="850"/>
      <c r="G72" s="850"/>
      <c r="H72" s="850"/>
      <c r="I72" s="850"/>
      <c r="J72" s="850"/>
      <c r="K72" s="850"/>
      <c r="L72" s="850"/>
      <c r="M72" s="850"/>
      <c r="N72" s="850"/>
      <c r="O72" s="850"/>
      <c r="P72" s="850"/>
      <c r="Q72" s="850"/>
      <c r="R72" s="850"/>
      <c r="S72" s="850"/>
      <c r="T72" s="850"/>
      <c r="U72" s="850"/>
      <c r="V72" s="850"/>
      <c r="W72" s="850"/>
      <c r="X72" s="850"/>
      <c r="Y72" s="850"/>
      <c r="Z72" s="850"/>
      <c r="AA72" s="850"/>
      <c r="AB72" s="850"/>
      <c r="AC72" s="850"/>
      <c r="AD72" s="850"/>
      <c r="AE72" s="850"/>
      <c r="AF72" s="850"/>
      <c r="AG72" s="850"/>
      <c r="AH72" s="850"/>
      <c r="AI72" s="850"/>
      <c r="AJ72" s="850"/>
      <c r="AK72" s="850"/>
      <c r="AL72" s="850"/>
      <c r="AM72" s="850"/>
      <c r="AN72" s="850"/>
      <c r="AO72" s="850"/>
      <c r="AP72" s="850"/>
      <c r="AQ72" s="850"/>
      <c r="AR72" s="850"/>
      <c r="AS72" s="850"/>
      <c r="AT72" s="850"/>
    </row>
    <row r="73" spans="1:46">
      <c r="A73" s="850"/>
      <c r="B73" s="850"/>
      <c r="C73" s="850"/>
      <c r="D73" s="850"/>
      <c r="E73" s="850"/>
      <c r="F73" s="850"/>
      <c r="G73" s="850"/>
      <c r="H73" s="850"/>
      <c r="I73" s="850"/>
      <c r="J73" s="850"/>
      <c r="K73" s="850"/>
      <c r="L73" s="850"/>
      <c r="M73" s="850"/>
      <c r="N73" s="850"/>
      <c r="O73" s="850"/>
      <c r="P73" s="850"/>
      <c r="Q73" s="850"/>
      <c r="R73" s="850"/>
      <c r="S73" s="850"/>
      <c r="T73" s="850"/>
      <c r="U73" s="850"/>
      <c r="V73" s="850"/>
      <c r="W73" s="850"/>
      <c r="X73" s="850"/>
      <c r="Y73" s="850"/>
      <c r="Z73" s="850"/>
      <c r="AA73" s="850"/>
      <c r="AB73" s="850"/>
      <c r="AC73" s="850"/>
      <c r="AD73" s="850"/>
      <c r="AE73" s="850"/>
      <c r="AF73" s="850"/>
      <c r="AG73" s="850"/>
      <c r="AH73" s="850"/>
      <c r="AI73" s="850"/>
      <c r="AJ73" s="850"/>
      <c r="AK73" s="850"/>
      <c r="AL73" s="850"/>
      <c r="AM73" s="850"/>
      <c r="AN73" s="850"/>
      <c r="AO73" s="850"/>
      <c r="AP73" s="850"/>
      <c r="AQ73" s="850"/>
      <c r="AR73" s="850"/>
      <c r="AS73" s="850"/>
      <c r="AT73" s="850"/>
    </row>
    <row r="74" spans="1:46">
      <c r="A74" s="850"/>
      <c r="B74" s="850"/>
      <c r="C74" s="850"/>
      <c r="D74" s="850"/>
      <c r="E74" s="850"/>
      <c r="F74" s="850"/>
      <c r="G74" s="850"/>
      <c r="H74" s="850"/>
      <c r="I74" s="850"/>
      <c r="J74" s="850"/>
      <c r="K74" s="850"/>
      <c r="L74" s="850"/>
      <c r="M74" s="850"/>
      <c r="N74" s="850"/>
      <c r="O74" s="850"/>
      <c r="P74" s="850"/>
      <c r="Q74" s="850"/>
      <c r="R74" s="850"/>
      <c r="S74" s="850"/>
      <c r="T74" s="850"/>
      <c r="U74" s="850"/>
      <c r="V74" s="850"/>
      <c r="W74" s="850"/>
      <c r="X74" s="850"/>
      <c r="Y74" s="850"/>
      <c r="Z74" s="850"/>
      <c r="AA74" s="850"/>
      <c r="AB74" s="850"/>
      <c r="AC74" s="850"/>
      <c r="AD74" s="850"/>
      <c r="AE74" s="850"/>
      <c r="AF74" s="850"/>
      <c r="AG74" s="850"/>
      <c r="AH74" s="850"/>
      <c r="AI74" s="850"/>
      <c r="AJ74" s="850"/>
      <c r="AK74" s="850"/>
      <c r="AL74" s="850"/>
      <c r="AM74" s="850"/>
      <c r="AN74" s="850"/>
      <c r="AO74" s="850"/>
      <c r="AP74" s="850"/>
      <c r="AQ74" s="850"/>
      <c r="AR74" s="850"/>
      <c r="AS74" s="850"/>
      <c r="AT74" s="850"/>
    </row>
    <row r="75" spans="1:46">
      <c r="A75" s="850"/>
      <c r="B75" s="850"/>
      <c r="C75" s="850"/>
      <c r="D75" s="850"/>
      <c r="E75" s="850"/>
      <c r="F75" s="850"/>
      <c r="G75" s="850"/>
      <c r="H75" s="850"/>
      <c r="I75" s="850"/>
      <c r="J75" s="850"/>
      <c r="K75" s="850"/>
      <c r="L75" s="850"/>
      <c r="M75" s="850"/>
      <c r="N75" s="850"/>
      <c r="O75" s="850"/>
      <c r="P75" s="850"/>
      <c r="Q75" s="850"/>
      <c r="R75" s="850"/>
      <c r="S75" s="850"/>
      <c r="T75" s="850"/>
      <c r="U75" s="850"/>
      <c r="V75" s="850"/>
      <c r="W75" s="850"/>
      <c r="X75" s="850"/>
      <c r="Y75" s="850"/>
      <c r="Z75" s="850"/>
      <c r="AA75" s="850"/>
      <c r="AB75" s="850"/>
      <c r="AC75" s="850"/>
      <c r="AD75" s="850"/>
      <c r="AE75" s="850"/>
      <c r="AF75" s="850"/>
      <c r="AG75" s="850"/>
      <c r="AH75" s="850"/>
      <c r="AI75" s="850"/>
      <c r="AJ75" s="850"/>
      <c r="AK75" s="850"/>
      <c r="AL75" s="850"/>
      <c r="AM75" s="850"/>
      <c r="AN75" s="850"/>
      <c r="AO75" s="850"/>
      <c r="AP75" s="850"/>
      <c r="AQ75" s="850"/>
      <c r="AR75" s="850"/>
      <c r="AS75" s="850"/>
      <c r="AT75" s="850"/>
    </row>
    <row r="76" spans="1:46">
      <c r="A76" s="850"/>
      <c r="B76" s="850"/>
      <c r="C76" s="850"/>
      <c r="D76" s="850"/>
      <c r="E76" s="850"/>
      <c r="F76" s="850"/>
      <c r="G76" s="850"/>
      <c r="H76" s="850"/>
      <c r="I76" s="850"/>
      <c r="J76" s="850"/>
      <c r="K76" s="850"/>
      <c r="L76" s="850"/>
      <c r="M76" s="850"/>
      <c r="N76" s="850"/>
      <c r="O76" s="850"/>
      <c r="P76" s="850"/>
      <c r="Q76" s="850"/>
      <c r="R76" s="850"/>
      <c r="S76" s="850"/>
      <c r="T76" s="850"/>
      <c r="U76" s="850"/>
      <c r="V76" s="850"/>
      <c r="W76" s="850"/>
      <c r="X76" s="850"/>
      <c r="Y76" s="850"/>
      <c r="Z76" s="850"/>
      <c r="AA76" s="850"/>
      <c r="AB76" s="850"/>
      <c r="AC76" s="850"/>
      <c r="AD76" s="850"/>
      <c r="AE76" s="850"/>
      <c r="AF76" s="850"/>
      <c r="AG76" s="850"/>
      <c r="AH76" s="850"/>
      <c r="AI76" s="850"/>
      <c r="AJ76" s="850"/>
      <c r="AK76" s="850"/>
      <c r="AL76" s="850"/>
      <c r="AM76" s="850"/>
      <c r="AN76" s="850"/>
      <c r="AO76" s="850"/>
      <c r="AP76" s="850"/>
      <c r="AQ76" s="850"/>
      <c r="AR76" s="850"/>
      <c r="AS76" s="850"/>
      <c r="AT76" s="850"/>
    </row>
    <row r="77" spans="1:46">
      <c r="A77" s="850"/>
      <c r="B77" s="850"/>
      <c r="C77" s="850"/>
      <c r="D77" s="850"/>
      <c r="E77" s="850"/>
      <c r="F77" s="850"/>
      <c r="G77" s="850"/>
      <c r="H77" s="850"/>
      <c r="I77" s="850"/>
      <c r="J77" s="850"/>
      <c r="K77" s="850"/>
      <c r="L77" s="850"/>
      <c r="M77" s="850"/>
      <c r="N77" s="850"/>
      <c r="O77" s="850"/>
      <c r="P77" s="850"/>
      <c r="Q77" s="850"/>
      <c r="R77" s="850"/>
      <c r="S77" s="850"/>
      <c r="T77" s="850"/>
      <c r="U77" s="850"/>
      <c r="V77" s="850"/>
      <c r="W77" s="850"/>
      <c r="X77" s="850"/>
      <c r="Y77" s="850"/>
      <c r="Z77" s="850"/>
      <c r="AA77" s="850"/>
      <c r="AB77" s="850"/>
      <c r="AC77" s="850"/>
      <c r="AD77" s="850"/>
      <c r="AE77" s="850"/>
      <c r="AF77" s="850"/>
      <c r="AG77" s="850"/>
      <c r="AH77" s="850"/>
      <c r="AI77" s="850"/>
      <c r="AJ77" s="850"/>
      <c r="AK77" s="850"/>
      <c r="AL77" s="850"/>
      <c r="AM77" s="850"/>
      <c r="AN77" s="850"/>
      <c r="AO77" s="850"/>
      <c r="AP77" s="850"/>
      <c r="AQ77" s="850"/>
      <c r="AR77" s="850"/>
      <c r="AS77" s="850"/>
      <c r="AT77" s="850"/>
    </row>
    <row r="78" spans="1:46">
      <c r="A78" s="850"/>
      <c r="B78" s="850"/>
      <c r="C78" s="850"/>
      <c r="D78" s="850"/>
      <c r="E78" s="850"/>
      <c r="F78" s="850"/>
      <c r="G78" s="850"/>
      <c r="H78" s="850"/>
      <c r="I78" s="850"/>
      <c r="J78" s="850"/>
      <c r="K78" s="850"/>
      <c r="L78" s="850"/>
      <c r="M78" s="850"/>
      <c r="N78" s="850"/>
      <c r="O78" s="850"/>
      <c r="P78" s="850"/>
      <c r="Q78" s="850"/>
      <c r="R78" s="850"/>
      <c r="S78" s="850"/>
      <c r="T78" s="850"/>
      <c r="U78" s="850"/>
      <c r="V78" s="850"/>
      <c r="W78" s="850"/>
      <c r="X78" s="850"/>
      <c r="Y78" s="850"/>
      <c r="Z78" s="850"/>
      <c r="AA78" s="850"/>
      <c r="AB78" s="850"/>
      <c r="AC78" s="850"/>
      <c r="AD78" s="850"/>
      <c r="AE78" s="850"/>
      <c r="AF78" s="850"/>
      <c r="AG78" s="850"/>
      <c r="AH78" s="850"/>
      <c r="AI78" s="850"/>
      <c r="AJ78" s="850"/>
      <c r="AK78" s="850"/>
      <c r="AL78" s="850"/>
      <c r="AM78" s="850"/>
      <c r="AN78" s="850"/>
      <c r="AO78" s="850"/>
      <c r="AP78" s="850"/>
      <c r="AQ78" s="850"/>
      <c r="AR78" s="850"/>
      <c r="AS78" s="850"/>
      <c r="AT78" s="850"/>
    </row>
    <row r="79" spans="1:46">
      <c r="A79" s="850"/>
      <c r="B79" s="850"/>
      <c r="C79" s="850"/>
      <c r="D79" s="850"/>
      <c r="E79" s="850"/>
      <c r="F79" s="850"/>
      <c r="G79" s="850"/>
      <c r="H79" s="850"/>
      <c r="I79" s="850"/>
      <c r="J79" s="850"/>
      <c r="K79" s="850"/>
      <c r="L79" s="850"/>
      <c r="M79" s="850"/>
      <c r="N79" s="850"/>
      <c r="O79" s="850"/>
      <c r="P79" s="850"/>
      <c r="Q79" s="850"/>
      <c r="R79" s="850"/>
      <c r="S79" s="850"/>
      <c r="T79" s="850"/>
      <c r="U79" s="850"/>
      <c r="V79" s="850"/>
      <c r="W79" s="850"/>
      <c r="X79" s="850"/>
      <c r="Y79" s="850"/>
      <c r="Z79" s="850"/>
      <c r="AA79" s="850"/>
      <c r="AB79" s="850"/>
      <c r="AC79" s="850"/>
      <c r="AD79" s="850"/>
      <c r="AE79" s="850"/>
      <c r="AF79" s="850"/>
      <c r="AG79" s="850"/>
      <c r="AH79" s="850"/>
      <c r="AI79" s="850"/>
      <c r="AJ79" s="850"/>
      <c r="AK79" s="850"/>
      <c r="AL79" s="850"/>
      <c r="AM79" s="850"/>
      <c r="AN79" s="850"/>
      <c r="AO79" s="850"/>
      <c r="AP79" s="850"/>
      <c r="AQ79" s="850"/>
      <c r="AR79" s="850"/>
      <c r="AS79" s="850"/>
      <c r="AT79" s="850"/>
    </row>
    <row r="80" spans="1:46">
      <c r="A80" s="850"/>
      <c r="B80" s="850"/>
      <c r="C80" s="850"/>
      <c r="D80" s="850"/>
      <c r="E80" s="850"/>
      <c r="F80" s="850"/>
      <c r="G80" s="850"/>
      <c r="H80" s="850"/>
      <c r="I80" s="850"/>
      <c r="J80" s="850"/>
      <c r="K80" s="850"/>
      <c r="L80" s="850"/>
      <c r="M80" s="850"/>
      <c r="N80" s="850"/>
      <c r="O80" s="850"/>
      <c r="P80" s="850"/>
      <c r="Q80" s="850"/>
      <c r="R80" s="850"/>
      <c r="S80" s="850"/>
      <c r="T80" s="850"/>
      <c r="U80" s="850"/>
      <c r="V80" s="850"/>
      <c r="W80" s="850"/>
      <c r="X80" s="850"/>
      <c r="Y80" s="850"/>
      <c r="Z80" s="850"/>
      <c r="AA80" s="850"/>
      <c r="AB80" s="850"/>
      <c r="AC80" s="850"/>
      <c r="AD80" s="850"/>
      <c r="AE80" s="850"/>
      <c r="AF80" s="850"/>
      <c r="AG80" s="850"/>
      <c r="AH80" s="850"/>
      <c r="AI80" s="850"/>
      <c r="AJ80" s="850"/>
      <c r="AK80" s="850"/>
      <c r="AL80" s="850"/>
      <c r="AM80" s="850"/>
      <c r="AN80" s="850"/>
      <c r="AO80" s="850"/>
      <c r="AP80" s="850"/>
      <c r="AQ80" s="850"/>
      <c r="AR80" s="850"/>
      <c r="AS80" s="850"/>
      <c r="AT80" s="850"/>
    </row>
    <row r="81" spans="1:46">
      <c r="A81" s="850"/>
      <c r="B81" s="850"/>
      <c r="C81" s="850"/>
      <c r="D81" s="850"/>
      <c r="E81" s="850"/>
      <c r="F81" s="850"/>
      <c r="G81" s="850"/>
      <c r="H81" s="850"/>
      <c r="I81" s="850"/>
      <c r="J81" s="850"/>
      <c r="K81" s="850"/>
      <c r="L81" s="850"/>
      <c r="M81" s="850"/>
      <c r="N81" s="850"/>
      <c r="O81" s="850"/>
      <c r="P81" s="850"/>
      <c r="Q81" s="850"/>
      <c r="R81" s="850"/>
      <c r="S81" s="850"/>
      <c r="T81" s="850"/>
      <c r="U81" s="850"/>
      <c r="V81" s="850"/>
      <c r="W81" s="850"/>
      <c r="X81" s="850"/>
      <c r="Y81" s="850"/>
      <c r="Z81" s="850"/>
      <c r="AA81" s="850"/>
      <c r="AB81" s="850"/>
      <c r="AC81" s="850"/>
      <c r="AD81" s="850"/>
      <c r="AE81" s="850"/>
      <c r="AF81" s="850"/>
      <c r="AG81" s="850"/>
      <c r="AH81" s="850"/>
      <c r="AI81" s="850"/>
      <c r="AJ81" s="850"/>
      <c r="AK81" s="850"/>
      <c r="AL81" s="850"/>
      <c r="AM81" s="850"/>
      <c r="AN81" s="850"/>
      <c r="AO81" s="850"/>
      <c r="AP81" s="850"/>
      <c r="AQ81" s="850"/>
      <c r="AR81" s="850"/>
      <c r="AS81" s="850"/>
      <c r="AT81" s="850"/>
    </row>
    <row r="82" spans="1:46">
      <c r="A82" s="850"/>
      <c r="B82" s="850"/>
      <c r="C82" s="850"/>
      <c r="D82" s="850"/>
      <c r="E82" s="850"/>
      <c r="F82" s="850"/>
      <c r="G82" s="850"/>
      <c r="H82" s="850"/>
      <c r="I82" s="850"/>
      <c r="J82" s="850"/>
      <c r="K82" s="850"/>
      <c r="L82" s="850"/>
      <c r="M82" s="850"/>
      <c r="N82" s="850"/>
      <c r="O82" s="850"/>
      <c r="P82" s="850"/>
      <c r="Q82" s="850"/>
      <c r="R82" s="850"/>
      <c r="S82" s="850"/>
      <c r="T82" s="850"/>
      <c r="U82" s="850"/>
      <c r="V82" s="850"/>
      <c r="W82" s="850"/>
      <c r="X82" s="850"/>
      <c r="Y82" s="850"/>
      <c r="Z82" s="850"/>
      <c r="AA82" s="850"/>
      <c r="AB82" s="850"/>
      <c r="AC82" s="850"/>
      <c r="AD82" s="850"/>
      <c r="AE82" s="850"/>
      <c r="AF82" s="850"/>
      <c r="AG82" s="850"/>
      <c r="AH82" s="850"/>
      <c r="AI82" s="850"/>
      <c r="AJ82" s="850"/>
      <c r="AK82" s="850"/>
      <c r="AL82" s="850"/>
      <c r="AM82" s="850"/>
      <c r="AN82" s="850"/>
      <c r="AO82" s="850"/>
      <c r="AP82" s="850"/>
      <c r="AQ82" s="850"/>
      <c r="AR82" s="850"/>
      <c r="AS82" s="850"/>
      <c r="AT82" s="850"/>
    </row>
    <row r="83" spans="1:46">
      <c r="A83" s="850"/>
      <c r="B83" s="850"/>
      <c r="C83" s="850"/>
      <c r="D83" s="850"/>
      <c r="E83" s="850"/>
      <c r="F83" s="850"/>
      <c r="G83" s="850"/>
      <c r="H83" s="850"/>
      <c r="I83" s="850"/>
      <c r="J83" s="850"/>
      <c r="K83" s="850"/>
      <c r="L83" s="850"/>
      <c r="M83" s="850"/>
      <c r="N83" s="850"/>
      <c r="O83" s="850"/>
      <c r="P83" s="850"/>
      <c r="Q83" s="850"/>
      <c r="R83" s="850"/>
      <c r="S83" s="850"/>
      <c r="T83" s="850"/>
      <c r="U83" s="850"/>
      <c r="V83" s="850"/>
      <c r="W83" s="850"/>
      <c r="X83" s="850"/>
      <c r="Y83" s="850"/>
      <c r="Z83" s="850"/>
      <c r="AA83" s="850"/>
      <c r="AB83" s="850"/>
      <c r="AC83" s="850"/>
      <c r="AD83" s="850"/>
      <c r="AE83" s="850"/>
      <c r="AF83" s="850"/>
      <c r="AG83" s="850"/>
      <c r="AH83" s="850"/>
      <c r="AI83" s="850"/>
      <c r="AJ83" s="850"/>
      <c r="AK83" s="850"/>
      <c r="AL83" s="850"/>
      <c r="AM83" s="850"/>
      <c r="AN83" s="850"/>
      <c r="AO83" s="850"/>
      <c r="AP83" s="850"/>
      <c r="AQ83" s="850"/>
      <c r="AR83" s="850"/>
      <c r="AS83" s="850"/>
      <c r="AT83" s="850"/>
    </row>
    <row r="84" spans="1:46">
      <c r="A84" s="850"/>
      <c r="B84" s="850"/>
      <c r="C84" s="850"/>
      <c r="D84" s="850"/>
      <c r="E84" s="850"/>
      <c r="F84" s="850"/>
      <c r="G84" s="850"/>
      <c r="H84" s="850"/>
      <c r="I84" s="850"/>
      <c r="J84" s="850"/>
      <c r="K84" s="850"/>
      <c r="L84" s="850"/>
      <c r="M84" s="850"/>
      <c r="N84" s="850"/>
      <c r="O84" s="850"/>
      <c r="P84" s="850"/>
      <c r="Q84" s="850"/>
      <c r="R84" s="850"/>
      <c r="S84" s="850"/>
      <c r="T84" s="850"/>
      <c r="U84" s="850"/>
      <c r="V84" s="850"/>
      <c r="W84" s="850"/>
      <c r="X84" s="850"/>
      <c r="Y84" s="850"/>
      <c r="Z84" s="850"/>
      <c r="AA84" s="850"/>
      <c r="AB84" s="850"/>
      <c r="AC84" s="850"/>
      <c r="AD84" s="850"/>
      <c r="AE84" s="850"/>
      <c r="AF84" s="850"/>
      <c r="AG84" s="850"/>
      <c r="AH84" s="850"/>
      <c r="AI84" s="850"/>
      <c r="AJ84" s="850"/>
      <c r="AK84" s="850"/>
      <c r="AL84" s="850"/>
      <c r="AM84" s="850"/>
      <c r="AN84" s="850"/>
      <c r="AO84" s="850"/>
      <c r="AP84" s="850"/>
      <c r="AQ84" s="850"/>
      <c r="AR84" s="850"/>
      <c r="AS84" s="850"/>
      <c r="AT84" s="850"/>
    </row>
    <row r="85" spans="1:46">
      <c r="A85" s="850"/>
      <c r="B85" s="850"/>
      <c r="C85" s="850"/>
      <c r="D85" s="850"/>
      <c r="E85" s="850"/>
      <c r="F85" s="850"/>
      <c r="G85" s="850"/>
      <c r="H85" s="850"/>
      <c r="I85" s="850"/>
      <c r="J85" s="850"/>
      <c r="K85" s="850"/>
      <c r="L85" s="850"/>
      <c r="M85" s="850"/>
      <c r="N85" s="850"/>
      <c r="O85" s="850"/>
      <c r="P85" s="850"/>
      <c r="Q85" s="850"/>
      <c r="R85" s="850"/>
      <c r="S85" s="850"/>
      <c r="T85" s="850"/>
      <c r="U85" s="850"/>
      <c r="V85" s="850"/>
      <c r="W85" s="850"/>
      <c r="X85" s="850"/>
      <c r="Y85" s="850"/>
      <c r="Z85" s="850"/>
      <c r="AA85" s="850"/>
      <c r="AB85" s="850"/>
      <c r="AC85" s="850"/>
      <c r="AD85" s="850"/>
      <c r="AE85" s="850"/>
      <c r="AF85" s="850"/>
      <c r="AG85" s="850"/>
      <c r="AH85" s="850"/>
      <c r="AI85" s="850"/>
      <c r="AJ85" s="850"/>
      <c r="AK85" s="850"/>
      <c r="AL85" s="850"/>
      <c r="AM85" s="850"/>
      <c r="AN85" s="850"/>
      <c r="AO85" s="850"/>
      <c r="AP85" s="850"/>
      <c r="AQ85" s="850"/>
      <c r="AR85" s="850"/>
      <c r="AS85" s="850"/>
      <c r="AT85" s="850"/>
    </row>
    <row r="86" spans="1:46">
      <c r="A86" s="850"/>
      <c r="B86" s="850"/>
      <c r="C86" s="850"/>
      <c r="D86" s="850"/>
      <c r="E86" s="850"/>
      <c r="F86" s="850"/>
      <c r="G86" s="850"/>
      <c r="H86" s="850"/>
      <c r="I86" s="850"/>
      <c r="J86" s="850"/>
      <c r="K86" s="850"/>
      <c r="L86" s="850"/>
      <c r="M86" s="850"/>
      <c r="N86" s="850"/>
      <c r="O86" s="850"/>
      <c r="P86" s="850"/>
      <c r="Q86" s="850"/>
      <c r="R86" s="850"/>
      <c r="S86" s="850"/>
      <c r="T86" s="850"/>
      <c r="U86" s="850"/>
      <c r="V86" s="850"/>
      <c r="W86" s="850"/>
      <c r="X86" s="850"/>
      <c r="Y86" s="850"/>
      <c r="Z86" s="850"/>
      <c r="AA86" s="850"/>
      <c r="AB86" s="850"/>
      <c r="AC86" s="850"/>
      <c r="AD86" s="850"/>
      <c r="AE86" s="850"/>
      <c r="AF86" s="850"/>
      <c r="AG86" s="850"/>
      <c r="AH86" s="850"/>
      <c r="AI86" s="850"/>
      <c r="AJ86" s="850"/>
      <c r="AK86" s="850"/>
      <c r="AL86" s="850"/>
      <c r="AM86" s="850"/>
      <c r="AN86" s="850"/>
      <c r="AO86" s="850"/>
      <c r="AP86" s="850"/>
      <c r="AQ86" s="850"/>
      <c r="AR86" s="850"/>
      <c r="AS86" s="850"/>
      <c r="AT86" s="850"/>
    </row>
    <row r="87" spans="1:46">
      <c r="A87" s="850"/>
      <c r="B87" s="850"/>
      <c r="C87" s="850"/>
      <c r="D87" s="850"/>
      <c r="E87" s="850"/>
      <c r="F87" s="850"/>
      <c r="G87" s="850"/>
      <c r="H87" s="850"/>
      <c r="I87" s="850"/>
      <c r="J87" s="850"/>
      <c r="K87" s="850"/>
      <c r="L87" s="850"/>
      <c r="M87" s="850"/>
      <c r="N87" s="850"/>
      <c r="O87" s="850"/>
      <c r="P87" s="850"/>
      <c r="Q87" s="850"/>
      <c r="R87" s="850"/>
      <c r="S87" s="850"/>
      <c r="T87" s="850"/>
      <c r="U87" s="850"/>
      <c r="V87" s="850"/>
      <c r="W87" s="850"/>
      <c r="X87" s="850"/>
      <c r="Y87" s="850"/>
      <c r="Z87" s="850"/>
      <c r="AA87" s="850"/>
      <c r="AB87" s="850"/>
      <c r="AC87" s="850"/>
      <c r="AD87" s="850"/>
      <c r="AE87" s="850"/>
      <c r="AF87" s="850"/>
      <c r="AG87" s="850"/>
      <c r="AH87" s="850"/>
      <c r="AI87" s="850"/>
      <c r="AJ87" s="850"/>
      <c r="AK87" s="850"/>
      <c r="AL87" s="850"/>
      <c r="AM87" s="850"/>
      <c r="AN87" s="850"/>
      <c r="AO87" s="850"/>
      <c r="AP87" s="850"/>
      <c r="AQ87" s="850"/>
      <c r="AR87" s="850"/>
      <c r="AS87" s="850"/>
      <c r="AT87" s="850"/>
    </row>
    <row r="88" spans="1:46">
      <c r="A88" s="850"/>
      <c r="B88" s="850"/>
      <c r="C88" s="850"/>
      <c r="D88" s="850"/>
      <c r="E88" s="850"/>
      <c r="F88" s="850"/>
      <c r="G88" s="850"/>
      <c r="H88" s="850"/>
      <c r="I88" s="850"/>
      <c r="J88" s="850"/>
      <c r="K88" s="850"/>
      <c r="L88" s="850"/>
      <c r="M88" s="850"/>
      <c r="N88" s="850"/>
      <c r="O88" s="850"/>
      <c r="P88" s="850"/>
      <c r="Q88" s="850"/>
      <c r="R88" s="850"/>
      <c r="S88" s="850"/>
      <c r="T88" s="850"/>
      <c r="U88" s="850"/>
      <c r="V88" s="850"/>
      <c r="W88" s="850"/>
      <c r="X88" s="850"/>
      <c r="Y88" s="850"/>
      <c r="Z88" s="850"/>
      <c r="AA88" s="850"/>
      <c r="AB88" s="850"/>
      <c r="AC88" s="850"/>
      <c r="AD88" s="850"/>
      <c r="AE88" s="850"/>
      <c r="AF88" s="850"/>
      <c r="AG88" s="850"/>
      <c r="AH88" s="850"/>
      <c r="AI88" s="850"/>
      <c r="AJ88" s="850"/>
      <c r="AK88" s="850"/>
      <c r="AL88" s="850"/>
      <c r="AM88" s="850"/>
      <c r="AN88" s="850"/>
      <c r="AO88" s="850"/>
      <c r="AP88" s="850"/>
      <c r="AQ88" s="850"/>
      <c r="AR88" s="850"/>
      <c r="AS88" s="850"/>
      <c r="AT88" s="850"/>
    </row>
    <row r="89" spans="1:46">
      <c r="A89" s="850"/>
      <c r="B89" s="850"/>
      <c r="C89" s="850"/>
      <c r="D89" s="850"/>
      <c r="E89" s="850"/>
      <c r="F89" s="850"/>
      <c r="G89" s="850"/>
      <c r="H89" s="850"/>
      <c r="I89" s="850"/>
      <c r="J89" s="850"/>
      <c r="K89" s="850"/>
      <c r="L89" s="850"/>
      <c r="M89" s="850"/>
      <c r="N89" s="850"/>
      <c r="O89" s="850"/>
      <c r="P89" s="850"/>
      <c r="Q89" s="850"/>
      <c r="R89" s="850"/>
      <c r="S89" s="850"/>
      <c r="T89" s="850"/>
      <c r="U89" s="850"/>
      <c r="V89" s="850"/>
      <c r="W89" s="850"/>
      <c r="X89" s="850"/>
      <c r="Y89" s="850"/>
      <c r="Z89" s="850"/>
      <c r="AA89" s="850"/>
      <c r="AB89" s="850"/>
      <c r="AC89" s="850"/>
      <c r="AD89" s="850"/>
      <c r="AE89" s="850"/>
      <c r="AF89" s="850"/>
      <c r="AG89" s="850"/>
      <c r="AH89" s="850"/>
      <c r="AI89" s="850"/>
      <c r="AJ89" s="850"/>
      <c r="AK89" s="850"/>
      <c r="AL89" s="850"/>
      <c r="AM89" s="850"/>
      <c r="AN89" s="850"/>
      <c r="AO89" s="850"/>
      <c r="AP89" s="850"/>
      <c r="AQ89" s="850"/>
      <c r="AR89" s="850"/>
      <c r="AS89" s="850"/>
      <c r="AT89" s="850"/>
    </row>
    <row r="90" spans="1:46">
      <c r="A90" s="850"/>
      <c r="B90" s="850"/>
      <c r="C90" s="850"/>
      <c r="D90" s="850"/>
      <c r="E90" s="850"/>
      <c r="F90" s="850"/>
      <c r="G90" s="850"/>
      <c r="H90" s="850"/>
      <c r="I90" s="850"/>
      <c r="J90" s="850"/>
      <c r="K90" s="850"/>
      <c r="L90" s="850"/>
      <c r="M90" s="850"/>
      <c r="N90" s="850"/>
      <c r="O90" s="850"/>
      <c r="P90" s="850"/>
      <c r="Q90" s="850"/>
      <c r="R90" s="850"/>
      <c r="S90" s="850"/>
      <c r="T90" s="850"/>
      <c r="U90" s="850"/>
      <c r="V90" s="850"/>
      <c r="W90" s="850"/>
      <c r="X90" s="850"/>
      <c r="Y90" s="850"/>
      <c r="Z90" s="850"/>
      <c r="AA90" s="850"/>
      <c r="AB90" s="850"/>
      <c r="AC90" s="850"/>
      <c r="AD90" s="850"/>
      <c r="AE90" s="850"/>
      <c r="AF90" s="850"/>
      <c r="AG90" s="850"/>
      <c r="AH90" s="850"/>
      <c r="AI90" s="850"/>
      <c r="AJ90" s="850"/>
      <c r="AK90" s="850"/>
      <c r="AL90" s="850"/>
      <c r="AM90" s="850"/>
      <c r="AN90" s="850"/>
      <c r="AO90" s="850"/>
      <c r="AP90" s="850"/>
      <c r="AQ90" s="850"/>
      <c r="AR90" s="850"/>
      <c r="AS90" s="850"/>
      <c r="AT90" s="850"/>
    </row>
    <row r="91" spans="1:46">
      <c r="A91" s="850"/>
      <c r="B91" s="850"/>
      <c r="C91" s="850"/>
      <c r="D91" s="850"/>
      <c r="E91" s="850"/>
      <c r="F91" s="850"/>
      <c r="G91" s="850"/>
      <c r="H91" s="850"/>
      <c r="I91" s="850"/>
      <c r="J91" s="850"/>
      <c r="K91" s="850"/>
      <c r="L91" s="850"/>
      <c r="M91" s="850"/>
      <c r="N91" s="850"/>
      <c r="O91" s="850"/>
      <c r="P91" s="850"/>
      <c r="Q91" s="850"/>
      <c r="R91" s="850"/>
      <c r="S91" s="850"/>
      <c r="T91" s="850"/>
      <c r="U91" s="850"/>
      <c r="V91" s="850"/>
      <c r="W91" s="850"/>
      <c r="X91" s="850"/>
      <c r="Y91" s="850"/>
      <c r="Z91" s="850"/>
      <c r="AA91" s="850"/>
      <c r="AB91" s="850"/>
      <c r="AC91" s="850"/>
      <c r="AD91" s="850"/>
      <c r="AE91" s="850"/>
      <c r="AF91" s="850"/>
      <c r="AG91" s="850"/>
      <c r="AH91" s="850"/>
      <c r="AI91" s="850"/>
      <c r="AJ91" s="850"/>
      <c r="AK91" s="850"/>
      <c r="AL91" s="850"/>
      <c r="AM91" s="850"/>
      <c r="AN91" s="850"/>
      <c r="AO91" s="850"/>
      <c r="AP91" s="850"/>
      <c r="AQ91" s="850"/>
      <c r="AR91" s="850"/>
      <c r="AS91" s="850"/>
      <c r="AT91" s="850"/>
    </row>
    <row r="92" spans="1:46">
      <c r="A92" s="850"/>
      <c r="B92" s="850"/>
      <c r="C92" s="850"/>
      <c r="D92" s="850"/>
      <c r="E92" s="850"/>
      <c r="F92" s="850"/>
      <c r="G92" s="850"/>
      <c r="H92" s="850"/>
      <c r="I92" s="850"/>
      <c r="J92" s="850"/>
      <c r="K92" s="850"/>
      <c r="L92" s="850"/>
      <c r="M92" s="850"/>
      <c r="N92" s="850"/>
      <c r="O92" s="850"/>
      <c r="P92" s="850"/>
      <c r="Q92" s="850"/>
      <c r="R92" s="850"/>
      <c r="S92" s="850"/>
      <c r="T92" s="850"/>
      <c r="U92" s="850"/>
      <c r="V92" s="850"/>
      <c r="W92" s="850"/>
      <c r="X92" s="850"/>
      <c r="Y92" s="850"/>
      <c r="Z92" s="850"/>
      <c r="AA92" s="850"/>
      <c r="AB92" s="850"/>
      <c r="AC92" s="850"/>
      <c r="AD92" s="850"/>
      <c r="AE92" s="850"/>
      <c r="AF92" s="850"/>
      <c r="AG92" s="850"/>
      <c r="AH92" s="850"/>
      <c r="AI92" s="850"/>
      <c r="AJ92" s="850"/>
      <c r="AK92" s="850"/>
      <c r="AL92" s="850"/>
      <c r="AM92" s="850"/>
      <c r="AN92" s="850"/>
      <c r="AO92" s="850"/>
      <c r="AP92" s="850"/>
      <c r="AQ92" s="850"/>
      <c r="AR92" s="850"/>
      <c r="AS92" s="850"/>
      <c r="AT92" s="850"/>
    </row>
    <row r="93" spans="1:46">
      <c r="A93" s="850"/>
      <c r="B93" s="850"/>
      <c r="C93" s="850"/>
      <c r="D93" s="850"/>
      <c r="E93" s="850"/>
      <c r="F93" s="850"/>
      <c r="G93" s="850"/>
      <c r="H93" s="850"/>
      <c r="I93" s="850"/>
      <c r="J93" s="850"/>
      <c r="K93" s="850"/>
      <c r="L93" s="850"/>
      <c r="M93" s="850"/>
      <c r="N93" s="850"/>
      <c r="O93" s="850"/>
      <c r="P93" s="850"/>
      <c r="Q93" s="850"/>
      <c r="R93" s="850"/>
      <c r="S93" s="850"/>
      <c r="T93" s="850"/>
      <c r="U93" s="850"/>
      <c r="V93" s="850"/>
      <c r="W93" s="850"/>
      <c r="X93" s="850"/>
      <c r="Y93" s="850"/>
      <c r="Z93" s="850"/>
      <c r="AA93" s="850"/>
      <c r="AB93" s="850"/>
      <c r="AC93" s="850"/>
      <c r="AD93" s="850"/>
      <c r="AE93" s="850"/>
      <c r="AF93" s="850"/>
      <c r="AG93" s="850"/>
      <c r="AH93" s="850"/>
      <c r="AI93" s="850"/>
      <c r="AJ93" s="850"/>
      <c r="AK93" s="850"/>
      <c r="AL93" s="850"/>
      <c r="AM93" s="850"/>
      <c r="AN93" s="850"/>
      <c r="AO93" s="850"/>
      <c r="AP93" s="850"/>
      <c r="AQ93" s="850"/>
      <c r="AR93" s="850"/>
      <c r="AS93" s="850"/>
      <c r="AT93" s="850"/>
    </row>
    <row r="94" spans="1:46">
      <c r="A94" s="850"/>
      <c r="B94" s="850"/>
      <c r="C94" s="850"/>
      <c r="D94" s="850"/>
      <c r="E94" s="850"/>
      <c r="F94" s="850"/>
      <c r="G94" s="850"/>
      <c r="H94" s="850"/>
      <c r="I94" s="850"/>
      <c r="J94" s="850"/>
      <c r="K94" s="850"/>
      <c r="L94" s="850"/>
      <c r="M94" s="850"/>
      <c r="N94" s="850"/>
      <c r="O94" s="850"/>
      <c r="P94" s="850"/>
      <c r="Q94" s="850"/>
      <c r="R94" s="850"/>
      <c r="S94" s="850"/>
      <c r="T94" s="850"/>
      <c r="U94" s="850"/>
      <c r="V94" s="850"/>
      <c r="W94" s="850"/>
      <c r="X94" s="850"/>
      <c r="Y94" s="850"/>
      <c r="Z94" s="850"/>
      <c r="AA94" s="850"/>
      <c r="AB94" s="850"/>
      <c r="AC94" s="850"/>
      <c r="AD94" s="850"/>
      <c r="AE94" s="850"/>
      <c r="AF94" s="850"/>
      <c r="AG94" s="850"/>
      <c r="AH94" s="850"/>
      <c r="AI94" s="850"/>
      <c r="AJ94" s="850"/>
      <c r="AK94" s="850"/>
      <c r="AL94" s="850"/>
      <c r="AM94" s="850"/>
      <c r="AN94" s="850"/>
      <c r="AO94" s="850"/>
      <c r="AP94" s="850"/>
      <c r="AQ94" s="850"/>
      <c r="AR94" s="850"/>
      <c r="AS94" s="850"/>
      <c r="AT94" s="850"/>
    </row>
    <row r="95" spans="1:46">
      <c r="A95" s="850"/>
      <c r="B95" s="850"/>
      <c r="C95" s="850"/>
      <c r="D95" s="850"/>
      <c r="E95" s="850"/>
      <c r="F95" s="850"/>
      <c r="G95" s="850"/>
      <c r="H95" s="850"/>
      <c r="I95" s="850"/>
      <c r="J95" s="850"/>
      <c r="K95" s="850"/>
      <c r="L95" s="850"/>
      <c r="M95" s="850"/>
      <c r="N95" s="850"/>
      <c r="O95" s="850"/>
      <c r="P95" s="850"/>
      <c r="Q95" s="850"/>
      <c r="R95" s="850"/>
      <c r="S95" s="850"/>
      <c r="T95" s="850"/>
      <c r="U95" s="850"/>
      <c r="V95" s="850"/>
      <c r="W95" s="850"/>
      <c r="X95" s="850"/>
      <c r="Y95" s="850"/>
      <c r="Z95" s="850"/>
      <c r="AA95" s="850"/>
      <c r="AB95" s="850"/>
      <c r="AC95" s="850"/>
      <c r="AD95" s="850"/>
      <c r="AE95" s="850"/>
      <c r="AF95" s="850"/>
      <c r="AG95" s="850"/>
      <c r="AH95" s="850"/>
      <c r="AI95" s="850"/>
      <c r="AJ95" s="850"/>
      <c r="AK95" s="850"/>
      <c r="AL95" s="850"/>
      <c r="AM95" s="850"/>
      <c r="AN95" s="850"/>
      <c r="AO95" s="850"/>
      <c r="AP95" s="850"/>
      <c r="AQ95" s="850"/>
      <c r="AR95" s="850"/>
      <c r="AS95" s="850"/>
      <c r="AT95" s="850"/>
    </row>
    <row r="96" spans="1:46">
      <c r="A96" s="850"/>
      <c r="B96" s="850"/>
      <c r="C96" s="850"/>
      <c r="D96" s="850"/>
      <c r="E96" s="850"/>
      <c r="F96" s="850"/>
      <c r="G96" s="850"/>
      <c r="H96" s="850"/>
      <c r="I96" s="850"/>
      <c r="J96" s="850"/>
      <c r="K96" s="850"/>
      <c r="L96" s="850"/>
      <c r="M96" s="850"/>
      <c r="N96" s="850"/>
      <c r="O96" s="850"/>
      <c r="P96" s="850"/>
      <c r="Q96" s="850"/>
      <c r="R96" s="850"/>
      <c r="S96" s="850"/>
      <c r="T96" s="850"/>
      <c r="U96" s="850"/>
      <c r="V96" s="850"/>
      <c r="W96" s="850"/>
      <c r="X96" s="850"/>
      <c r="Y96" s="850"/>
      <c r="Z96" s="850"/>
      <c r="AA96" s="850"/>
      <c r="AB96" s="850"/>
      <c r="AC96" s="850"/>
      <c r="AD96" s="850"/>
      <c r="AE96" s="850"/>
      <c r="AF96" s="850"/>
      <c r="AG96" s="850"/>
      <c r="AH96" s="850"/>
      <c r="AI96" s="850"/>
      <c r="AJ96" s="850"/>
      <c r="AK96" s="850"/>
      <c r="AL96" s="850"/>
      <c r="AM96" s="850"/>
      <c r="AN96" s="850"/>
      <c r="AO96" s="850"/>
      <c r="AP96" s="850"/>
      <c r="AQ96" s="850"/>
      <c r="AR96" s="850"/>
      <c r="AS96" s="850"/>
      <c r="AT96" s="850"/>
    </row>
    <row r="97" spans="1:46">
      <c r="A97" s="850"/>
      <c r="B97" s="850"/>
      <c r="C97" s="850"/>
      <c r="D97" s="850"/>
      <c r="E97" s="850"/>
      <c r="F97" s="850"/>
      <c r="G97" s="850"/>
      <c r="H97" s="850"/>
      <c r="I97" s="850"/>
      <c r="J97" s="850"/>
      <c r="K97" s="850"/>
      <c r="L97" s="850"/>
      <c r="M97" s="850"/>
      <c r="N97" s="850"/>
      <c r="O97" s="850"/>
      <c r="P97" s="850"/>
      <c r="Q97" s="850"/>
      <c r="R97" s="850"/>
      <c r="S97" s="850"/>
      <c r="T97" s="850"/>
      <c r="U97" s="850"/>
      <c r="V97" s="850"/>
      <c r="W97" s="850"/>
      <c r="X97" s="850"/>
      <c r="Y97" s="850"/>
      <c r="Z97" s="850"/>
      <c r="AA97" s="850"/>
      <c r="AB97" s="850"/>
      <c r="AC97" s="850"/>
      <c r="AD97" s="850"/>
      <c r="AE97" s="850"/>
      <c r="AF97" s="850"/>
      <c r="AG97" s="850"/>
      <c r="AH97" s="850"/>
      <c r="AI97" s="850"/>
      <c r="AJ97" s="850"/>
      <c r="AK97" s="850"/>
      <c r="AL97" s="850"/>
      <c r="AM97" s="850"/>
      <c r="AN97" s="850"/>
      <c r="AO97" s="850"/>
      <c r="AP97" s="850"/>
      <c r="AQ97" s="850"/>
      <c r="AR97" s="850"/>
      <c r="AS97" s="850"/>
      <c r="AT97" s="850"/>
    </row>
    <row r="98" spans="1:46">
      <c r="A98" s="850"/>
      <c r="B98" s="850"/>
      <c r="C98" s="850"/>
      <c r="D98" s="850"/>
      <c r="E98" s="850"/>
      <c r="F98" s="850"/>
      <c r="G98" s="850"/>
      <c r="H98" s="850"/>
      <c r="I98" s="850"/>
      <c r="J98" s="850"/>
      <c r="K98" s="850"/>
      <c r="L98" s="850"/>
      <c r="M98" s="850"/>
      <c r="N98" s="850"/>
      <c r="O98" s="850"/>
      <c r="P98" s="850"/>
      <c r="Q98" s="850"/>
      <c r="R98" s="850"/>
      <c r="S98" s="850"/>
      <c r="T98" s="850"/>
      <c r="U98" s="850"/>
      <c r="V98" s="850"/>
      <c r="W98" s="850"/>
      <c r="X98" s="850"/>
      <c r="Y98" s="850"/>
      <c r="Z98" s="850"/>
      <c r="AA98" s="850"/>
      <c r="AB98" s="850"/>
      <c r="AC98" s="850"/>
      <c r="AD98" s="850"/>
      <c r="AE98" s="850"/>
      <c r="AF98" s="850"/>
      <c r="AG98" s="850"/>
      <c r="AH98" s="850"/>
      <c r="AI98" s="850"/>
      <c r="AJ98" s="850"/>
      <c r="AK98" s="850"/>
      <c r="AL98" s="850"/>
      <c r="AM98" s="850"/>
      <c r="AN98" s="850"/>
      <c r="AO98" s="850"/>
      <c r="AP98" s="850"/>
      <c r="AQ98" s="850"/>
      <c r="AR98" s="850"/>
      <c r="AS98" s="850"/>
      <c r="AT98" s="850"/>
    </row>
    <row r="99" spans="1:46">
      <c r="A99" s="850"/>
      <c r="B99" s="850"/>
      <c r="C99" s="850"/>
      <c r="D99" s="850"/>
      <c r="E99" s="850"/>
      <c r="F99" s="850"/>
      <c r="G99" s="850"/>
      <c r="H99" s="850"/>
      <c r="I99" s="850"/>
      <c r="J99" s="850"/>
      <c r="K99" s="850"/>
      <c r="L99" s="850"/>
      <c r="M99" s="850"/>
      <c r="N99" s="850"/>
      <c r="O99" s="850"/>
      <c r="P99" s="850"/>
      <c r="Q99" s="850"/>
      <c r="R99" s="850"/>
      <c r="S99" s="850"/>
      <c r="T99" s="850"/>
      <c r="U99" s="850"/>
      <c r="V99" s="850"/>
      <c r="W99" s="850"/>
      <c r="X99" s="850"/>
      <c r="Y99" s="850"/>
      <c r="Z99" s="850"/>
      <c r="AA99" s="850"/>
      <c r="AB99" s="850"/>
      <c r="AC99" s="850"/>
      <c r="AD99" s="850"/>
      <c r="AE99" s="850"/>
      <c r="AF99" s="850"/>
      <c r="AG99" s="850"/>
      <c r="AH99" s="850"/>
      <c r="AI99" s="850"/>
      <c r="AJ99" s="850"/>
      <c r="AK99" s="850"/>
      <c r="AL99" s="850"/>
      <c r="AM99" s="850"/>
      <c r="AN99" s="850"/>
      <c r="AO99" s="850"/>
      <c r="AP99" s="850"/>
      <c r="AQ99" s="850"/>
      <c r="AR99" s="850"/>
      <c r="AS99" s="850"/>
      <c r="AT99" s="850"/>
    </row>
    <row r="100" spans="1:46">
      <c r="A100" s="850"/>
      <c r="B100" s="850"/>
      <c r="C100" s="850"/>
      <c r="D100" s="850"/>
      <c r="E100" s="850"/>
      <c r="F100" s="850"/>
      <c r="G100" s="850"/>
      <c r="H100" s="850"/>
      <c r="I100" s="850"/>
      <c r="J100" s="850"/>
      <c r="K100" s="850"/>
      <c r="L100" s="850"/>
      <c r="M100" s="850"/>
      <c r="N100" s="850"/>
      <c r="O100" s="850"/>
      <c r="P100" s="850"/>
      <c r="Q100" s="850"/>
      <c r="R100" s="850"/>
      <c r="S100" s="850"/>
      <c r="T100" s="850"/>
      <c r="U100" s="850"/>
      <c r="V100" s="850"/>
      <c r="W100" s="850"/>
      <c r="X100" s="850"/>
      <c r="Y100" s="850"/>
      <c r="Z100" s="850"/>
      <c r="AA100" s="850"/>
      <c r="AB100" s="850"/>
      <c r="AC100" s="850"/>
      <c r="AD100" s="850"/>
      <c r="AE100" s="850"/>
      <c r="AF100" s="850"/>
      <c r="AG100" s="850"/>
      <c r="AH100" s="850"/>
      <c r="AI100" s="850"/>
      <c r="AJ100" s="850"/>
      <c r="AK100" s="850"/>
      <c r="AL100" s="850"/>
      <c r="AM100" s="850"/>
      <c r="AN100" s="850"/>
      <c r="AO100" s="850"/>
      <c r="AP100" s="850"/>
      <c r="AQ100" s="850"/>
      <c r="AR100" s="850"/>
      <c r="AS100" s="850"/>
      <c r="AT100" s="850"/>
    </row>
    <row r="101" spans="1:46">
      <c r="A101" s="850"/>
      <c r="B101" s="850"/>
      <c r="C101" s="850"/>
      <c r="D101" s="850"/>
      <c r="E101" s="850"/>
      <c r="F101" s="850"/>
      <c r="G101" s="850"/>
      <c r="H101" s="850"/>
      <c r="I101" s="850"/>
      <c r="J101" s="850"/>
      <c r="K101" s="850"/>
      <c r="L101" s="850"/>
      <c r="M101" s="850"/>
      <c r="N101" s="850"/>
      <c r="O101" s="850"/>
      <c r="P101" s="850"/>
      <c r="Q101" s="850"/>
      <c r="R101" s="850"/>
      <c r="S101" s="850"/>
      <c r="T101" s="850"/>
      <c r="U101" s="850"/>
      <c r="V101" s="850"/>
      <c r="W101" s="850"/>
      <c r="X101" s="850"/>
      <c r="Y101" s="850"/>
      <c r="Z101" s="850"/>
      <c r="AA101" s="850"/>
      <c r="AB101" s="850"/>
      <c r="AC101" s="850"/>
      <c r="AD101" s="850"/>
      <c r="AE101" s="850"/>
      <c r="AF101" s="850"/>
      <c r="AG101" s="850"/>
      <c r="AH101" s="850"/>
      <c r="AI101" s="850"/>
      <c r="AJ101" s="850"/>
      <c r="AK101" s="850"/>
      <c r="AL101" s="850"/>
      <c r="AM101" s="850"/>
      <c r="AN101" s="850"/>
      <c r="AO101" s="850"/>
      <c r="AP101" s="850"/>
      <c r="AQ101" s="850"/>
      <c r="AR101" s="850"/>
      <c r="AS101" s="850"/>
      <c r="AT101" s="850"/>
    </row>
    <row r="102" spans="1:46">
      <c r="A102" s="850"/>
      <c r="B102" s="850"/>
      <c r="C102" s="850"/>
      <c r="D102" s="850"/>
      <c r="E102" s="850"/>
      <c r="F102" s="850"/>
      <c r="G102" s="850"/>
      <c r="H102" s="850"/>
      <c r="I102" s="850"/>
      <c r="J102" s="850"/>
      <c r="K102" s="850"/>
      <c r="L102" s="850"/>
      <c r="M102" s="850"/>
      <c r="N102" s="850"/>
      <c r="O102" s="850"/>
      <c r="P102" s="850"/>
      <c r="Q102" s="850"/>
      <c r="R102" s="850"/>
      <c r="S102" s="850"/>
      <c r="T102" s="850"/>
      <c r="U102" s="850"/>
      <c r="V102" s="850"/>
      <c r="W102" s="850"/>
      <c r="X102" s="850"/>
      <c r="Y102" s="850"/>
      <c r="Z102" s="850"/>
      <c r="AA102" s="850"/>
      <c r="AB102" s="850"/>
      <c r="AC102" s="850"/>
      <c r="AD102" s="850"/>
      <c r="AE102" s="850"/>
      <c r="AF102" s="850"/>
      <c r="AG102" s="850"/>
      <c r="AH102" s="850"/>
      <c r="AI102" s="850"/>
      <c r="AJ102" s="850"/>
      <c r="AK102" s="850"/>
      <c r="AL102" s="850"/>
      <c r="AM102" s="850"/>
      <c r="AN102" s="850"/>
      <c r="AO102" s="850"/>
      <c r="AP102" s="850"/>
      <c r="AQ102" s="850"/>
      <c r="AR102" s="850"/>
      <c r="AS102" s="850"/>
      <c r="AT102" s="850"/>
    </row>
    <row r="103" spans="1:46">
      <c r="A103" s="850"/>
      <c r="B103" s="850"/>
      <c r="C103" s="850"/>
      <c r="D103" s="850"/>
      <c r="E103" s="850"/>
      <c r="F103" s="850"/>
      <c r="G103" s="850"/>
      <c r="H103" s="850"/>
      <c r="I103" s="850"/>
      <c r="J103" s="850"/>
      <c r="K103" s="850"/>
      <c r="L103" s="850"/>
      <c r="M103" s="850"/>
      <c r="N103" s="850"/>
      <c r="O103" s="850"/>
      <c r="P103" s="850"/>
      <c r="Q103" s="850"/>
      <c r="R103" s="850"/>
      <c r="S103" s="850"/>
      <c r="T103" s="850"/>
      <c r="U103" s="850"/>
      <c r="V103" s="850"/>
      <c r="W103" s="850"/>
      <c r="X103" s="850"/>
      <c r="Y103" s="850"/>
      <c r="Z103" s="850"/>
      <c r="AA103" s="850"/>
      <c r="AB103" s="850"/>
      <c r="AC103" s="850"/>
      <c r="AD103" s="850"/>
      <c r="AE103" s="850"/>
      <c r="AF103" s="850"/>
      <c r="AG103" s="850"/>
      <c r="AH103" s="850"/>
      <c r="AI103" s="850"/>
      <c r="AJ103" s="850"/>
      <c r="AK103" s="850"/>
      <c r="AL103" s="850"/>
      <c r="AM103" s="850"/>
      <c r="AN103" s="850"/>
      <c r="AO103" s="850"/>
      <c r="AP103" s="850"/>
      <c r="AQ103" s="850"/>
      <c r="AR103" s="850"/>
      <c r="AS103" s="850"/>
      <c r="AT103" s="850"/>
    </row>
    <row r="104" spans="1:46">
      <c r="A104" s="850"/>
      <c r="B104" s="850"/>
      <c r="C104" s="850"/>
      <c r="D104" s="850"/>
      <c r="E104" s="850"/>
      <c r="F104" s="850"/>
      <c r="G104" s="850"/>
      <c r="H104" s="850"/>
      <c r="I104" s="850"/>
      <c r="J104" s="850"/>
      <c r="K104" s="850"/>
      <c r="L104" s="850"/>
      <c r="M104" s="850"/>
      <c r="N104" s="850"/>
      <c r="O104" s="850"/>
      <c r="P104" s="850"/>
      <c r="Q104" s="850"/>
      <c r="R104" s="850"/>
      <c r="S104" s="850"/>
      <c r="T104" s="850"/>
      <c r="U104" s="850"/>
      <c r="V104" s="850"/>
      <c r="W104" s="850"/>
      <c r="X104" s="850"/>
      <c r="Y104" s="850"/>
      <c r="Z104" s="850"/>
      <c r="AA104" s="850"/>
      <c r="AB104" s="850"/>
      <c r="AC104" s="850"/>
      <c r="AD104" s="850"/>
      <c r="AE104" s="850"/>
      <c r="AF104" s="850"/>
      <c r="AG104" s="850"/>
      <c r="AH104" s="850"/>
      <c r="AI104" s="850"/>
      <c r="AJ104" s="850"/>
      <c r="AK104" s="850"/>
      <c r="AL104" s="850"/>
      <c r="AM104" s="850"/>
      <c r="AN104" s="850"/>
      <c r="AO104" s="850"/>
      <c r="AP104" s="850"/>
      <c r="AQ104" s="850"/>
      <c r="AR104" s="850"/>
      <c r="AS104" s="850"/>
      <c r="AT104" s="850"/>
    </row>
    <row r="105" spans="1:46">
      <c r="A105" s="850"/>
      <c r="B105" s="850"/>
      <c r="C105" s="850"/>
      <c r="D105" s="850"/>
      <c r="E105" s="850"/>
      <c r="F105" s="850"/>
      <c r="G105" s="850"/>
      <c r="H105" s="850"/>
      <c r="I105" s="850"/>
      <c r="J105" s="850"/>
      <c r="K105" s="850"/>
      <c r="L105" s="850"/>
      <c r="M105" s="850"/>
      <c r="N105" s="850"/>
      <c r="O105" s="850"/>
      <c r="P105" s="850"/>
      <c r="Q105" s="850"/>
      <c r="R105" s="850"/>
      <c r="S105" s="850"/>
      <c r="T105" s="850"/>
      <c r="U105" s="850"/>
      <c r="V105" s="850"/>
      <c r="W105" s="850"/>
      <c r="X105" s="850"/>
      <c r="Y105" s="850"/>
      <c r="Z105" s="850"/>
      <c r="AA105" s="850"/>
      <c r="AB105" s="850"/>
      <c r="AC105" s="850"/>
      <c r="AD105" s="850"/>
      <c r="AE105" s="850"/>
      <c r="AF105" s="850"/>
      <c r="AG105" s="850"/>
      <c r="AH105" s="850"/>
      <c r="AI105" s="850"/>
      <c r="AJ105" s="850"/>
      <c r="AK105" s="850"/>
      <c r="AL105" s="850"/>
      <c r="AM105" s="850"/>
      <c r="AN105" s="850"/>
      <c r="AO105" s="850"/>
      <c r="AP105" s="850"/>
      <c r="AQ105" s="850"/>
      <c r="AR105" s="850"/>
      <c r="AS105" s="850"/>
      <c r="AT105" s="850"/>
    </row>
    <row r="106" spans="1:46">
      <c r="A106" s="850"/>
      <c r="B106" s="850"/>
      <c r="C106" s="850"/>
      <c r="D106" s="850"/>
      <c r="E106" s="850"/>
      <c r="F106" s="850"/>
      <c r="G106" s="850"/>
      <c r="H106" s="850"/>
      <c r="I106" s="850"/>
      <c r="J106" s="850"/>
      <c r="K106" s="850"/>
      <c r="L106" s="850"/>
      <c r="M106" s="850"/>
      <c r="N106" s="850"/>
      <c r="O106" s="850"/>
      <c r="P106" s="850"/>
      <c r="Q106" s="850"/>
      <c r="R106" s="850"/>
      <c r="S106" s="850"/>
      <c r="T106" s="850"/>
      <c r="U106" s="850"/>
      <c r="V106" s="850"/>
      <c r="W106" s="850"/>
      <c r="X106" s="850"/>
      <c r="Y106" s="850"/>
      <c r="Z106" s="850"/>
      <c r="AA106" s="850"/>
      <c r="AB106" s="850"/>
      <c r="AC106" s="850"/>
      <c r="AD106" s="850"/>
      <c r="AE106" s="850"/>
      <c r="AF106" s="850"/>
      <c r="AG106" s="850"/>
      <c r="AH106" s="850"/>
      <c r="AI106" s="850"/>
      <c r="AJ106" s="850"/>
      <c r="AK106" s="850"/>
      <c r="AL106" s="850"/>
      <c r="AM106" s="850"/>
      <c r="AN106" s="850"/>
      <c r="AO106" s="850"/>
      <c r="AP106" s="850"/>
      <c r="AQ106" s="850"/>
      <c r="AR106" s="850"/>
      <c r="AS106" s="850"/>
      <c r="AT106" s="850"/>
    </row>
    <row r="107" spans="1:46">
      <c r="A107" s="850"/>
      <c r="B107" s="850"/>
      <c r="C107" s="850"/>
      <c r="D107" s="850"/>
      <c r="E107" s="850"/>
      <c r="F107" s="850"/>
      <c r="G107" s="850"/>
      <c r="H107" s="850"/>
      <c r="I107" s="850"/>
      <c r="J107" s="850"/>
      <c r="K107" s="850"/>
      <c r="L107" s="850"/>
      <c r="M107" s="850"/>
      <c r="N107" s="850"/>
      <c r="O107" s="850"/>
      <c r="P107" s="850"/>
      <c r="Q107" s="850"/>
      <c r="R107" s="850"/>
      <c r="S107" s="850"/>
      <c r="T107" s="850"/>
      <c r="U107" s="850"/>
      <c r="V107" s="850"/>
      <c r="W107" s="850"/>
      <c r="X107" s="850"/>
      <c r="Y107" s="850"/>
      <c r="Z107" s="850"/>
      <c r="AA107" s="850"/>
      <c r="AB107" s="850"/>
      <c r="AC107" s="850"/>
      <c r="AD107" s="850"/>
      <c r="AE107" s="850"/>
      <c r="AF107" s="850"/>
      <c r="AG107" s="850"/>
      <c r="AH107" s="850"/>
      <c r="AI107" s="850"/>
      <c r="AJ107" s="850"/>
      <c r="AK107" s="850"/>
      <c r="AL107" s="850"/>
      <c r="AM107" s="850"/>
      <c r="AN107" s="850"/>
      <c r="AO107" s="850"/>
      <c r="AP107" s="850"/>
      <c r="AQ107" s="850"/>
      <c r="AR107" s="850"/>
      <c r="AS107" s="850"/>
      <c r="AT107" s="850"/>
    </row>
    <row r="108" spans="1:46">
      <c r="A108" s="850"/>
      <c r="B108" s="850"/>
      <c r="C108" s="850"/>
      <c r="D108" s="850"/>
      <c r="E108" s="850"/>
      <c r="F108" s="850"/>
      <c r="G108" s="850"/>
      <c r="H108" s="850"/>
      <c r="I108" s="850"/>
      <c r="J108" s="850"/>
      <c r="K108" s="850"/>
      <c r="L108" s="850"/>
      <c r="M108" s="850"/>
      <c r="N108" s="850"/>
      <c r="O108" s="850"/>
      <c r="P108" s="850"/>
      <c r="Q108" s="850"/>
      <c r="R108" s="850"/>
      <c r="S108" s="850"/>
      <c r="T108" s="850"/>
      <c r="U108" s="850"/>
      <c r="V108" s="850"/>
      <c r="W108" s="850"/>
      <c r="X108" s="850"/>
      <c r="Y108" s="850"/>
      <c r="Z108" s="850"/>
      <c r="AA108" s="850"/>
      <c r="AB108" s="850"/>
      <c r="AC108" s="850"/>
      <c r="AD108" s="850"/>
      <c r="AE108" s="850"/>
      <c r="AF108" s="850"/>
      <c r="AG108" s="850"/>
      <c r="AH108" s="850"/>
      <c r="AI108" s="850"/>
      <c r="AJ108" s="850"/>
      <c r="AK108" s="850"/>
      <c r="AL108" s="850"/>
      <c r="AM108" s="850"/>
      <c r="AN108" s="850"/>
      <c r="AO108" s="850"/>
      <c r="AP108" s="850"/>
      <c r="AQ108" s="850"/>
      <c r="AR108" s="850"/>
      <c r="AS108" s="850"/>
      <c r="AT108" s="850"/>
    </row>
    <row r="109" spans="1:46">
      <c r="A109" s="850"/>
      <c r="B109" s="850"/>
      <c r="C109" s="850"/>
      <c r="D109" s="850"/>
      <c r="E109" s="850"/>
      <c r="F109" s="850"/>
      <c r="G109" s="850"/>
      <c r="H109" s="850"/>
      <c r="I109" s="850"/>
      <c r="J109" s="850"/>
      <c r="K109" s="850"/>
      <c r="L109" s="850"/>
      <c r="M109" s="850"/>
      <c r="N109" s="850"/>
      <c r="O109" s="850"/>
      <c r="P109" s="850"/>
      <c r="Q109" s="850"/>
      <c r="R109" s="850"/>
      <c r="S109" s="850"/>
      <c r="T109" s="850"/>
      <c r="U109" s="850"/>
      <c r="V109" s="850"/>
      <c r="W109" s="850"/>
      <c r="X109" s="850"/>
      <c r="Y109" s="850"/>
      <c r="Z109" s="850"/>
      <c r="AA109" s="850"/>
      <c r="AB109" s="850"/>
      <c r="AC109" s="850"/>
      <c r="AD109" s="850"/>
      <c r="AE109" s="850"/>
      <c r="AF109" s="850"/>
      <c r="AG109" s="850"/>
      <c r="AH109" s="850"/>
      <c r="AI109" s="850"/>
      <c r="AJ109" s="850"/>
      <c r="AK109" s="850"/>
      <c r="AL109" s="850"/>
      <c r="AM109" s="850"/>
      <c r="AN109" s="850"/>
      <c r="AO109" s="850"/>
      <c r="AP109" s="850"/>
      <c r="AQ109" s="850"/>
      <c r="AR109" s="850"/>
      <c r="AS109" s="850"/>
      <c r="AT109" s="850"/>
    </row>
    <row r="110" spans="1:46">
      <c r="A110" s="850"/>
      <c r="B110" s="850"/>
      <c r="C110" s="850"/>
      <c r="D110" s="850"/>
      <c r="E110" s="850"/>
      <c r="F110" s="850"/>
      <c r="G110" s="850"/>
      <c r="H110" s="850"/>
      <c r="I110" s="850"/>
      <c r="J110" s="850"/>
      <c r="K110" s="850"/>
      <c r="L110" s="850"/>
      <c r="M110" s="850"/>
      <c r="N110" s="850"/>
      <c r="O110" s="850"/>
      <c r="P110" s="850"/>
      <c r="Q110" s="850"/>
      <c r="R110" s="850"/>
      <c r="S110" s="850"/>
      <c r="T110" s="850"/>
      <c r="U110" s="850"/>
      <c r="V110" s="850"/>
      <c r="W110" s="850"/>
      <c r="X110" s="850"/>
      <c r="Y110" s="850"/>
      <c r="Z110" s="850"/>
      <c r="AA110" s="850"/>
      <c r="AB110" s="850"/>
      <c r="AC110" s="850"/>
      <c r="AD110" s="850"/>
      <c r="AE110" s="850"/>
      <c r="AF110" s="850"/>
      <c r="AG110" s="850"/>
      <c r="AH110" s="850"/>
      <c r="AI110" s="850"/>
      <c r="AJ110" s="850"/>
      <c r="AK110" s="850"/>
      <c r="AL110" s="850"/>
      <c r="AM110" s="850"/>
      <c r="AN110" s="850"/>
      <c r="AO110" s="850"/>
      <c r="AP110" s="850"/>
      <c r="AQ110" s="850"/>
      <c r="AR110" s="850"/>
      <c r="AS110" s="850"/>
      <c r="AT110" s="850"/>
    </row>
    <row r="111" spans="1:46">
      <c r="A111" s="850"/>
      <c r="B111" s="850"/>
      <c r="C111" s="850"/>
      <c r="D111" s="850"/>
      <c r="E111" s="850"/>
      <c r="F111" s="850"/>
      <c r="G111" s="850"/>
      <c r="H111" s="850"/>
      <c r="I111" s="850"/>
      <c r="J111" s="850"/>
      <c r="K111" s="850"/>
      <c r="L111" s="850"/>
      <c r="M111" s="850"/>
      <c r="N111" s="850"/>
      <c r="O111" s="850"/>
      <c r="P111" s="850"/>
      <c r="Q111" s="850"/>
      <c r="R111" s="850"/>
      <c r="S111" s="850"/>
      <c r="T111" s="850"/>
      <c r="U111" s="850"/>
      <c r="V111" s="850"/>
      <c r="W111" s="850"/>
      <c r="X111" s="850"/>
      <c r="Y111" s="850"/>
      <c r="Z111" s="850"/>
      <c r="AA111" s="850"/>
      <c r="AB111" s="850"/>
      <c r="AC111" s="850"/>
      <c r="AD111" s="850"/>
      <c r="AE111" s="850"/>
      <c r="AF111" s="850"/>
      <c r="AG111" s="850"/>
      <c r="AH111" s="850"/>
      <c r="AI111" s="850"/>
      <c r="AJ111" s="850"/>
      <c r="AK111" s="850"/>
      <c r="AL111" s="850"/>
      <c r="AM111" s="850"/>
      <c r="AN111" s="850"/>
      <c r="AO111" s="850"/>
      <c r="AP111" s="850"/>
      <c r="AQ111" s="850"/>
      <c r="AR111" s="850"/>
      <c r="AS111" s="850"/>
      <c r="AT111" s="850"/>
    </row>
    <row r="112" spans="1:46">
      <c r="A112" s="850"/>
      <c r="B112" s="850"/>
      <c r="C112" s="850"/>
      <c r="D112" s="850"/>
      <c r="E112" s="850"/>
      <c r="F112" s="850"/>
      <c r="G112" s="850"/>
      <c r="H112" s="850"/>
      <c r="I112" s="850"/>
      <c r="J112" s="850"/>
      <c r="K112" s="850"/>
      <c r="L112" s="850"/>
      <c r="M112" s="850"/>
      <c r="N112" s="850"/>
      <c r="O112" s="850"/>
      <c r="P112" s="850"/>
      <c r="Q112" s="850"/>
      <c r="R112" s="850"/>
      <c r="S112" s="850"/>
      <c r="T112" s="850"/>
      <c r="U112" s="850"/>
      <c r="V112" s="850"/>
      <c r="W112" s="850"/>
      <c r="X112" s="850"/>
      <c r="Y112" s="850"/>
      <c r="Z112" s="850"/>
      <c r="AA112" s="850"/>
      <c r="AB112" s="850"/>
      <c r="AC112" s="850"/>
      <c r="AD112" s="850"/>
      <c r="AE112" s="850"/>
      <c r="AF112" s="850"/>
      <c r="AG112" s="850"/>
      <c r="AH112" s="850"/>
      <c r="AI112" s="850"/>
      <c r="AJ112" s="850"/>
      <c r="AK112" s="850"/>
      <c r="AL112" s="850"/>
      <c r="AM112" s="850"/>
      <c r="AN112" s="850"/>
      <c r="AO112" s="850"/>
      <c r="AP112" s="850"/>
      <c r="AQ112" s="850"/>
      <c r="AR112" s="850"/>
      <c r="AS112" s="850"/>
      <c r="AT112" s="850"/>
    </row>
    <row r="113" spans="1:46">
      <c r="A113" s="850"/>
      <c r="B113" s="850"/>
      <c r="C113" s="850"/>
      <c r="D113" s="850"/>
      <c r="E113" s="850"/>
      <c r="F113" s="850"/>
      <c r="G113" s="850"/>
      <c r="H113" s="850"/>
      <c r="I113" s="850"/>
      <c r="J113" s="850"/>
      <c r="K113" s="850"/>
      <c r="L113" s="850"/>
      <c r="M113" s="850"/>
      <c r="N113" s="850"/>
      <c r="O113" s="850"/>
      <c r="P113" s="850"/>
      <c r="Q113" s="850"/>
      <c r="R113" s="850"/>
      <c r="S113" s="850"/>
      <c r="T113" s="850"/>
      <c r="U113" s="850"/>
      <c r="V113" s="850"/>
      <c r="W113" s="850"/>
      <c r="X113" s="850"/>
      <c r="Y113" s="850"/>
      <c r="Z113" s="850"/>
      <c r="AA113" s="850"/>
      <c r="AB113" s="850"/>
      <c r="AC113" s="850"/>
      <c r="AD113" s="850"/>
      <c r="AE113" s="850"/>
      <c r="AF113" s="850"/>
      <c r="AG113" s="850"/>
      <c r="AH113" s="850"/>
      <c r="AI113" s="850"/>
      <c r="AJ113" s="850"/>
      <c r="AK113" s="850"/>
      <c r="AL113" s="850"/>
      <c r="AM113" s="850"/>
      <c r="AN113" s="850"/>
      <c r="AO113" s="850"/>
      <c r="AP113" s="850"/>
      <c r="AQ113" s="850"/>
      <c r="AR113" s="850"/>
      <c r="AS113" s="850"/>
      <c r="AT113" s="850"/>
    </row>
    <row r="114" spans="1:46">
      <c r="A114" s="850"/>
      <c r="B114" s="850"/>
      <c r="C114" s="850"/>
      <c r="D114" s="850"/>
      <c r="E114" s="850"/>
      <c r="F114" s="850"/>
      <c r="G114" s="850"/>
      <c r="H114" s="850"/>
      <c r="I114" s="850"/>
      <c r="J114" s="850"/>
      <c r="K114" s="850"/>
      <c r="L114" s="850"/>
      <c r="M114" s="850"/>
      <c r="N114" s="850"/>
      <c r="O114" s="850"/>
      <c r="P114" s="850"/>
      <c r="Q114" s="850"/>
      <c r="R114" s="850"/>
      <c r="S114" s="850"/>
      <c r="T114" s="850"/>
      <c r="U114" s="850"/>
      <c r="V114" s="850"/>
      <c r="W114" s="850"/>
      <c r="X114" s="850"/>
      <c r="Y114" s="850"/>
      <c r="Z114" s="850"/>
      <c r="AA114" s="850"/>
      <c r="AB114" s="850"/>
      <c r="AC114" s="850"/>
      <c r="AD114" s="850"/>
      <c r="AE114" s="850"/>
      <c r="AF114" s="850"/>
      <c r="AG114" s="850"/>
      <c r="AH114" s="850"/>
      <c r="AI114" s="850"/>
      <c r="AJ114" s="850"/>
      <c r="AK114" s="850"/>
      <c r="AL114" s="850"/>
      <c r="AM114" s="850"/>
      <c r="AN114" s="850"/>
      <c r="AO114" s="850"/>
      <c r="AP114" s="850"/>
      <c r="AQ114" s="850"/>
      <c r="AR114" s="850"/>
      <c r="AS114" s="850"/>
      <c r="AT114" s="850"/>
    </row>
    <row r="115" spans="1:46">
      <c r="A115" s="850"/>
      <c r="B115" s="850"/>
      <c r="C115" s="850"/>
      <c r="D115" s="850"/>
      <c r="E115" s="850"/>
      <c r="F115" s="850"/>
      <c r="G115" s="850"/>
      <c r="H115" s="850"/>
      <c r="I115" s="850"/>
      <c r="J115" s="850"/>
      <c r="K115" s="850"/>
      <c r="L115" s="850"/>
      <c r="M115" s="850"/>
      <c r="N115" s="850"/>
      <c r="O115" s="850"/>
      <c r="P115" s="850"/>
      <c r="Q115" s="850"/>
      <c r="R115" s="850"/>
      <c r="S115" s="850"/>
      <c r="T115" s="850"/>
      <c r="U115" s="850"/>
      <c r="V115" s="850"/>
      <c r="W115" s="850"/>
      <c r="X115" s="850"/>
      <c r="Y115" s="850"/>
      <c r="Z115" s="850"/>
      <c r="AA115" s="850"/>
      <c r="AB115" s="850"/>
      <c r="AC115" s="850"/>
      <c r="AD115" s="850"/>
      <c r="AE115" s="850"/>
      <c r="AF115" s="850"/>
      <c r="AG115" s="850"/>
      <c r="AH115" s="850"/>
      <c r="AI115" s="850"/>
      <c r="AJ115" s="850"/>
      <c r="AK115" s="850"/>
      <c r="AL115" s="850"/>
      <c r="AM115" s="850"/>
      <c r="AN115" s="850"/>
      <c r="AO115" s="850"/>
      <c r="AP115" s="850"/>
      <c r="AQ115" s="850"/>
      <c r="AR115" s="850"/>
      <c r="AS115" s="850"/>
      <c r="AT115" s="850"/>
    </row>
    <row r="116" spans="1:46">
      <c r="A116" s="850"/>
      <c r="B116" s="850"/>
      <c r="C116" s="850"/>
      <c r="D116" s="850"/>
      <c r="E116" s="850"/>
      <c r="F116" s="850"/>
      <c r="G116" s="850"/>
      <c r="H116" s="850"/>
      <c r="I116" s="850"/>
      <c r="J116" s="850"/>
      <c r="K116" s="850"/>
      <c r="L116" s="850"/>
      <c r="M116" s="850"/>
      <c r="N116" s="850"/>
      <c r="O116" s="850"/>
      <c r="P116" s="850"/>
      <c r="Q116" s="850"/>
      <c r="R116" s="850"/>
      <c r="S116" s="850"/>
      <c r="T116" s="850"/>
      <c r="U116" s="850"/>
      <c r="V116" s="850"/>
      <c r="W116" s="850"/>
      <c r="X116" s="850"/>
      <c r="Y116" s="850"/>
      <c r="Z116" s="850"/>
      <c r="AA116" s="850"/>
      <c r="AB116" s="850"/>
      <c r="AC116" s="850"/>
      <c r="AD116" s="850"/>
      <c r="AE116" s="850"/>
      <c r="AF116" s="850"/>
      <c r="AG116" s="850"/>
      <c r="AH116" s="850"/>
      <c r="AI116" s="850"/>
      <c r="AJ116" s="850"/>
      <c r="AK116" s="850"/>
      <c r="AL116" s="850"/>
      <c r="AM116" s="850"/>
      <c r="AN116" s="850"/>
      <c r="AO116" s="850"/>
      <c r="AP116" s="850"/>
      <c r="AQ116" s="850"/>
      <c r="AR116" s="850"/>
      <c r="AS116" s="850"/>
      <c r="AT116" s="850"/>
    </row>
    <row r="117" spans="1:46">
      <c r="A117" s="850"/>
      <c r="B117" s="850"/>
      <c r="C117" s="850"/>
      <c r="D117" s="850"/>
      <c r="E117" s="850"/>
      <c r="F117" s="850"/>
      <c r="G117" s="850"/>
      <c r="H117" s="850"/>
      <c r="I117" s="850"/>
      <c r="J117" s="850"/>
      <c r="K117" s="850"/>
      <c r="L117" s="850"/>
      <c r="M117" s="850"/>
      <c r="N117" s="850"/>
      <c r="O117" s="850"/>
      <c r="P117" s="850"/>
      <c r="Q117" s="850"/>
      <c r="R117" s="850"/>
      <c r="S117" s="850"/>
      <c r="T117" s="850"/>
      <c r="U117" s="850"/>
      <c r="V117" s="850"/>
      <c r="W117" s="850"/>
      <c r="X117" s="850"/>
      <c r="Y117" s="850"/>
      <c r="Z117" s="850"/>
      <c r="AA117" s="850"/>
      <c r="AB117" s="850"/>
      <c r="AC117" s="850"/>
      <c r="AD117" s="850"/>
      <c r="AE117" s="850"/>
      <c r="AF117" s="850"/>
      <c r="AG117" s="850"/>
      <c r="AH117" s="850"/>
      <c r="AI117" s="850"/>
      <c r="AJ117" s="850"/>
      <c r="AK117" s="850"/>
      <c r="AL117" s="850"/>
      <c r="AM117" s="850"/>
      <c r="AN117" s="850"/>
      <c r="AO117" s="850"/>
      <c r="AP117" s="850"/>
      <c r="AQ117" s="850"/>
      <c r="AR117" s="850"/>
      <c r="AS117" s="850"/>
      <c r="AT117" s="850"/>
    </row>
    <row r="118" spans="1:46">
      <c r="A118" s="850"/>
      <c r="B118" s="850"/>
      <c r="C118" s="850"/>
      <c r="D118" s="850"/>
      <c r="E118" s="850"/>
      <c r="F118" s="850"/>
      <c r="G118" s="850"/>
      <c r="H118" s="850"/>
      <c r="I118" s="850"/>
      <c r="J118" s="850"/>
      <c r="K118" s="850"/>
      <c r="L118" s="850"/>
      <c r="M118" s="850"/>
      <c r="N118" s="850"/>
      <c r="O118" s="850"/>
      <c r="P118" s="850"/>
      <c r="Q118" s="850"/>
      <c r="R118" s="850"/>
      <c r="S118" s="850"/>
      <c r="T118" s="850"/>
      <c r="U118" s="850"/>
      <c r="V118" s="850"/>
      <c r="W118" s="850"/>
      <c r="X118" s="850"/>
      <c r="Y118" s="850"/>
      <c r="Z118" s="850"/>
      <c r="AA118" s="850"/>
      <c r="AB118" s="850"/>
      <c r="AC118" s="850"/>
      <c r="AD118" s="850"/>
      <c r="AE118" s="850"/>
      <c r="AF118" s="850"/>
      <c r="AG118" s="850"/>
      <c r="AH118" s="850"/>
      <c r="AI118" s="850"/>
      <c r="AJ118" s="850"/>
      <c r="AK118" s="850"/>
      <c r="AL118" s="850"/>
      <c r="AM118" s="850"/>
      <c r="AN118" s="850"/>
      <c r="AO118" s="850"/>
      <c r="AP118" s="850"/>
      <c r="AQ118" s="850"/>
      <c r="AR118" s="850"/>
      <c r="AS118" s="850"/>
      <c r="AT118" s="850"/>
    </row>
    <row r="119" spans="1:46">
      <c r="A119" s="850"/>
      <c r="B119" s="850"/>
      <c r="C119" s="850"/>
      <c r="D119" s="850"/>
      <c r="E119" s="850"/>
      <c r="F119" s="850"/>
      <c r="G119" s="850"/>
      <c r="H119" s="850"/>
      <c r="I119" s="850"/>
      <c r="J119" s="850"/>
      <c r="K119" s="850"/>
      <c r="L119" s="850"/>
      <c r="M119" s="850"/>
      <c r="N119" s="850"/>
      <c r="O119" s="850"/>
      <c r="P119" s="850"/>
      <c r="Q119" s="850"/>
      <c r="R119" s="850"/>
      <c r="S119" s="850"/>
      <c r="T119" s="850"/>
      <c r="U119" s="850"/>
      <c r="V119" s="850"/>
      <c r="W119" s="850"/>
      <c r="X119" s="850"/>
      <c r="Y119" s="850"/>
      <c r="Z119" s="850"/>
      <c r="AA119" s="850"/>
      <c r="AB119" s="850"/>
      <c r="AC119" s="850"/>
      <c r="AD119" s="850"/>
      <c r="AE119" s="850"/>
      <c r="AF119" s="850"/>
      <c r="AG119" s="850"/>
      <c r="AH119" s="850"/>
      <c r="AI119" s="850"/>
      <c r="AJ119" s="850"/>
      <c r="AK119" s="850"/>
      <c r="AL119" s="850"/>
      <c r="AM119" s="850"/>
      <c r="AN119" s="850"/>
      <c r="AO119" s="850"/>
      <c r="AP119" s="850"/>
      <c r="AQ119" s="850"/>
      <c r="AR119" s="850"/>
      <c r="AS119" s="850"/>
      <c r="AT119" s="850"/>
    </row>
    <row r="120" spans="1:46">
      <c r="A120" s="850"/>
      <c r="B120" s="850"/>
      <c r="C120" s="850"/>
      <c r="D120" s="850"/>
      <c r="E120" s="850"/>
      <c r="F120" s="850"/>
      <c r="G120" s="850"/>
      <c r="H120" s="850"/>
      <c r="I120" s="850"/>
      <c r="J120" s="850"/>
      <c r="K120" s="850"/>
      <c r="L120" s="850"/>
      <c r="M120" s="850"/>
      <c r="N120" s="850"/>
      <c r="O120" s="850"/>
      <c r="P120" s="850"/>
      <c r="Q120" s="850"/>
      <c r="R120" s="850"/>
      <c r="S120" s="850"/>
      <c r="T120" s="850"/>
      <c r="U120" s="850"/>
      <c r="V120" s="850"/>
      <c r="W120" s="850"/>
      <c r="X120" s="850"/>
      <c r="Y120" s="850"/>
      <c r="Z120" s="850"/>
      <c r="AA120" s="850"/>
      <c r="AB120" s="850"/>
      <c r="AC120" s="850"/>
      <c r="AD120" s="850"/>
      <c r="AE120" s="850"/>
      <c r="AF120" s="850"/>
      <c r="AG120" s="850"/>
      <c r="AH120" s="850"/>
      <c r="AI120" s="850"/>
      <c r="AJ120" s="850"/>
      <c r="AK120" s="850"/>
      <c r="AL120" s="850"/>
      <c r="AM120" s="850"/>
      <c r="AN120" s="850"/>
      <c r="AO120" s="850"/>
      <c r="AP120" s="850"/>
      <c r="AQ120" s="850"/>
      <c r="AR120" s="850"/>
      <c r="AS120" s="850"/>
      <c r="AT120" s="850"/>
    </row>
    <row r="121" spans="1:46">
      <c r="A121" s="850"/>
      <c r="B121" s="850"/>
      <c r="C121" s="850"/>
      <c r="D121" s="850"/>
      <c r="E121" s="850"/>
      <c r="F121" s="850"/>
      <c r="G121" s="850"/>
      <c r="H121" s="850"/>
      <c r="I121" s="850"/>
      <c r="J121" s="850"/>
      <c r="K121" s="850"/>
      <c r="L121" s="850"/>
      <c r="M121" s="850"/>
      <c r="N121" s="850"/>
      <c r="O121" s="850"/>
      <c r="P121" s="850"/>
      <c r="Q121" s="850"/>
      <c r="R121" s="850"/>
      <c r="S121" s="850"/>
      <c r="T121" s="850"/>
      <c r="U121" s="850"/>
      <c r="V121" s="850"/>
      <c r="W121" s="850"/>
      <c r="X121" s="850"/>
      <c r="Y121" s="850"/>
      <c r="Z121" s="850"/>
      <c r="AA121" s="850"/>
      <c r="AB121" s="850"/>
      <c r="AC121" s="850"/>
      <c r="AD121" s="850"/>
      <c r="AE121" s="850"/>
      <c r="AF121" s="850"/>
      <c r="AG121" s="850"/>
      <c r="AH121" s="850"/>
      <c r="AI121" s="850"/>
      <c r="AJ121" s="850"/>
      <c r="AK121" s="850"/>
      <c r="AL121" s="850"/>
      <c r="AM121" s="850"/>
      <c r="AN121" s="850"/>
      <c r="AO121" s="850"/>
      <c r="AP121" s="850"/>
      <c r="AQ121" s="850"/>
      <c r="AR121" s="850"/>
      <c r="AS121" s="850"/>
      <c r="AT121" s="850"/>
    </row>
    <row r="122" spans="1:46">
      <c r="A122" s="850"/>
      <c r="B122" s="850"/>
      <c r="C122" s="850"/>
      <c r="D122" s="850"/>
      <c r="E122" s="850"/>
      <c r="F122" s="850"/>
      <c r="G122" s="850"/>
      <c r="H122" s="850"/>
      <c r="I122" s="850"/>
      <c r="J122" s="850"/>
      <c r="K122" s="850"/>
      <c r="L122" s="850"/>
      <c r="M122" s="850"/>
      <c r="N122" s="850"/>
      <c r="O122" s="850"/>
      <c r="P122" s="850"/>
      <c r="Q122" s="850"/>
      <c r="R122" s="850"/>
      <c r="S122" s="850"/>
      <c r="T122" s="850"/>
      <c r="U122" s="850"/>
      <c r="V122" s="850"/>
      <c r="W122" s="850"/>
      <c r="X122" s="850"/>
      <c r="Y122" s="850"/>
      <c r="Z122" s="850"/>
      <c r="AA122" s="850"/>
      <c r="AB122" s="850"/>
      <c r="AC122" s="850"/>
      <c r="AD122" s="850"/>
      <c r="AE122" s="850"/>
      <c r="AF122" s="850"/>
      <c r="AG122" s="850"/>
      <c r="AH122" s="850"/>
      <c r="AI122" s="850"/>
      <c r="AJ122" s="850"/>
      <c r="AK122" s="850"/>
      <c r="AL122" s="850"/>
      <c r="AM122" s="850"/>
      <c r="AN122" s="850"/>
      <c r="AO122" s="850"/>
      <c r="AP122" s="850"/>
      <c r="AQ122" s="850"/>
      <c r="AR122" s="850"/>
      <c r="AS122" s="850"/>
      <c r="AT122" s="850"/>
    </row>
    <row r="123" spans="1:46">
      <c r="A123" s="850"/>
      <c r="B123" s="850"/>
      <c r="C123" s="850"/>
      <c r="D123" s="850"/>
      <c r="E123" s="850"/>
      <c r="F123" s="850"/>
      <c r="G123" s="850"/>
      <c r="H123" s="850"/>
      <c r="I123" s="850"/>
      <c r="J123" s="850"/>
      <c r="K123" s="850"/>
      <c r="L123" s="850"/>
      <c r="M123" s="850"/>
      <c r="N123" s="850"/>
      <c r="O123" s="850"/>
      <c r="P123" s="850"/>
      <c r="Q123" s="850"/>
      <c r="R123" s="850"/>
      <c r="S123" s="850"/>
      <c r="T123" s="850"/>
      <c r="U123" s="850"/>
      <c r="V123" s="850"/>
      <c r="W123" s="850"/>
      <c r="X123" s="850"/>
      <c r="Y123" s="850"/>
      <c r="Z123" s="850"/>
      <c r="AA123" s="850"/>
      <c r="AB123" s="850"/>
      <c r="AC123" s="850"/>
      <c r="AD123" s="850"/>
      <c r="AE123" s="850"/>
      <c r="AF123" s="850"/>
      <c r="AG123" s="850"/>
      <c r="AH123" s="850"/>
      <c r="AI123" s="850"/>
      <c r="AJ123" s="850"/>
      <c r="AK123" s="850"/>
      <c r="AL123" s="850"/>
      <c r="AM123" s="850"/>
      <c r="AN123" s="850"/>
      <c r="AO123" s="850"/>
      <c r="AP123" s="850"/>
      <c r="AQ123" s="850"/>
      <c r="AR123" s="850"/>
      <c r="AS123" s="850"/>
      <c r="AT123" s="850"/>
    </row>
    <row r="124" spans="1:46">
      <c r="A124" s="850"/>
      <c r="B124" s="850"/>
      <c r="C124" s="850"/>
      <c r="D124" s="850"/>
      <c r="E124" s="850"/>
      <c r="F124" s="850"/>
      <c r="G124" s="850"/>
      <c r="H124" s="850"/>
      <c r="I124" s="850"/>
      <c r="J124" s="850"/>
      <c r="K124" s="850"/>
      <c r="L124" s="850"/>
      <c r="M124" s="850"/>
      <c r="N124" s="850"/>
      <c r="O124" s="850"/>
      <c r="P124" s="850"/>
      <c r="Q124" s="850"/>
      <c r="R124" s="850"/>
      <c r="S124" s="850"/>
      <c r="T124" s="850"/>
      <c r="U124" s="850"/>
      <c r="V124" s="850"/>
      <c r="W124" s="850"/>
      <c r="X124" s="850"/>
      <c r="Y124" s="850"/>
      <c r="Z124" s="850"/>
      <c r="AA124" s="850"/>
      <c r="AB124" s="850"/>
      <c r="AC124" s="850"/>
      <c r="AD124" s="850"/>
      <c r="AE124" s="850"/>
      <c r="AF124" s="850"/>
      <c r="AG124" s="850"/>
      <c r="AH124" s="850"/>
      <c r="AI124" s="850"/>
      <c r="AJ124" s="850"/>
      <c r="AK124" s="850"/>
      <c r="AL124" s="850"/>
      <c r="AM124" s="850"/>
      <c r="AN124" s="850"/>
      <c r="AO124" s="850"/>
      <c r="AP124" s="850"/>
      <c r="AQ124" s="850"/>
      <c r="AR124" s="850"/>
      <c r="AS124" s="850"/>
      <c r="AT124" s="850"/>
    </row>
    <row r="125" spans="1:46">
      <c r="A125" s="850"/>
      <c r="B125" s="850"/>
      <c r="C125" s="850"/>
      <c r="D125" s="850"/>
      <c r="E125" s="850"/>
      <c r="F125" s="850"/>
      <c r="G125" s="850"/>
      <c r="H125" s="850"/>
      <c r="I125" s="850"/>
      <c r="J125" s="850"/>
      <c r="K125" s="850"/>
      <c r="L125" s="850"/>
      <c r="M125" s="850"/>
      <c r="N125" s="850"/>
      <c r="O125" s="850"/>
      <c r="P125" s="850"/>
      <c r="Q125" s="850"/>
      <c r="R125" s="850"/>
      <c r="S125" s="850"/>
      <c r="T125" s="850"/>
      <c r="U125" s="850"/>
      <c r="V125" s="850"/>
      <c r="W125" s="850"/>
      <c r="X125" s="850"/>
      <c r="Y125" s="850"/>
      <c r="Z125" s="850"/>
      <c r="AA125" s="850"/>
      <c r="AB125" s="850"/>
      <c r="AC125" s="850"/>
      <c r="AD125" s="850"/>
      <c r="AE125" s="850"/>
      <c r="AF125" s="850"/>
      <c r="AG125" s="850"/>
      <c r="AH125" s="850"/>
      <c r="AI125" s="850"/>
      <c r="AJ125" s="850"/>
      <c r="AK125" s="850"/>
      <c r="AL125" s="850"/>
      <c r="AM125" s="850"/>
      <c r="AN125" s="850"/>
      <c r="AO125" s="850"/>
      <c r="AP125" s="850"/>
      <c r="AQ125" s="850"/>
      <c r="AR125" s="850"/>
      <c r="AS125" s="850"/>
      <c r="AT125" s="850"/>
    </row>
    <row r="126" spans="1:46">
      <c r="A126" s="850"/>
      <c r="B126" s="850"/>
      <c r="C126" s="850"/>
      <c r="D126" s="850"/>
      <c r="E126" s="850"/>
      <c r="F126" s="850"/>
      <c r="G126" s="850"/>
      <c r="H126" s="850"/>
      <c r="I126" s="850"/>
      <c r="J126" s="850"/>
      <c r="K126" s="850"/>
      <c r="L126" s="850"/>
      <c r="M126" s="850"/>
      <c r="N126" s="850"/>
      <c r="O126" s="850"/>
      <c r="P126" s="850"/>
      <c r="Q126" s="850"/>
      <c r="R126" s="850"/>
      <c r="S126" s="850"/>
      <c r="T126" s="850"/>
      <c r="U126" s="850"/>
      <c r="V126" s="850"/>
      <c r="W126" s="850"/>
      <c r="X126" s="850"/>
      <c r="Y126" s="850"/>
      <c r="Z126" s="850"/>
      <c r="AA126" s="850"/>
      <c r="AB126" s="850"/>
      <c r="AC126" s="850"/>
      <c r="AD126" s="850"/>
      <c r="AE126" s="850"/>
      <c r="AF126" s="850"/>
      <c r="AG126" s="850"/>
      <c r="AH126" s="850"/>
      <c r="AI126" s="850"/>
      <c r="AJ126" s="850"/>
      <c r="AK126" s="850"/>
      <c r="AL126" s="850"/>
      <c r="AM126" s="850"/>
      <c r="AN126" s="850"/>
      <c r="AO126" s="850"/>
      <c r="AP126" s="850"/>
      <c r="AQ126" s="850"/>
      <c r="AR126" s="850"/>
      <c r="AS126" s="850"/>
      <c r="AT126" s="850"/>
    </row>
    <row r="127" spans="1:46">
      <c r="A127" s="850"/>
      <c r="B127" s="850"/>
      <c r="C127" s="850"/>
      <c r="D127" s="850"/>
      <c r="E127" s="850"/>
      <c r="F127" s="850"/>
      <c r="G127" s="850"/>
      <c r="H127" s="850"/>
      <c r="I127" s="850"/>
      <c r="J127" s="850"/>
      <c r="K127" s="850"/>
      <c r="L127" s="850"/>
      <c r="M127" s="850"/>
      <c r="N127" s="850"/>
      <c r="O127" s="850"/>
      <c r="P127" s="850"/>
      <c r="Q127" s="850"/>
      <c r="R127" s="850"/>
      <c r="S127" s="850"/>
      <c r="T127" s="850"/>
      <c r="U127" s="850"/>
      <c r="V127" s="850"/>
      <c r="W127" s="850"/>
      <c r="X127" s="850"/>
      <c r="Y127" s="850"/>
      <c r="Z127" s="850"/>
      <c r="AA127" s="850"/>
      <c r="AB127" s="850"/>
      <c r="AC127" s="850"/>
      <c r="AD127" s="850"/>
      <c r="AE127" s="850"/>
      <c r="AF127" s="850"/>
      <c r="AG127" s="850"/>
      <c r="AH127" s="850"/>
      <c r="AI127" s="850"/>
      <c r="AJ127" s="850"/>
      <c r="AK127" s="850"/>
      <c r="AL127" s="850"/>
      <c r="AM127" s="850"/>
      <c r="AN127" s="850"/>
      <c r="AO127" s="850"/>
      <c r="AP127" s="850"/>
      <c r="AQ127" s="850"/>
      <c r="AR127" s="850"/>
      <c r="AS127" s="850"/>
      <c r="AT127" s="850"/>
    </row>
    <row r="128" spans="1:46">
      <c r="A128" s="850"/>
      <c r="B128" s="850"/>
      <c r="C128" s="850"/>
      <c r="D128" s="850"/>
      <c r="E128" s="850"/>
      <c r="F128" s="850"/>
      <c r="G128" s="850"/>
      <c r="H128" s="850"/>
      <c r="I128" s="850"/>
      <c r="J128" s="850"/>
      <c r="K128" s="850"/>
      <c r="L128" s="850"/>
      <c r="M128" s="850"/>
      <c r="N128" s="850"/>
      <c r="O128" s="850"/>
      <c r="P128" s="850"/>
      <c r="Q128" s="850"/>
      <c r="R128" s="850"/>
      <c r="S128" s="850"/>
      <c r="T128" s="850"/>
      <c r="U128" s="850"/>
      <c r="V128" s="850"/>
      <c r="W128" s="850"/>
      <c r="X128" s="850"/>
      <c r="Y128" s="850"/>
      <c r="Z128" s="850"/>
      <c r="AA128" s="850"/>
      <c r="AB128" s="850"/>
      <c r="AC128" s="850"/>
      <c r="AD128" s="850"/>
      <c r="AE128" s="850"/>
      <c r="AF128" s="850"/>
      <c r="AG128" s="850"/>
      <c r="AH128" s="850"/>
      <c r="AI128" s="850"/>
      <c r="AJ128" s="850"/>
      <c r="AK128" s="850"/>
      <c r="AL128" s="850"/>
      <c r="AM128" s="850"/>
      <c r="AN128" s="850"/>
      <c r="AO128" s="850"/>
      <c r="AP128" s="850"/>
      <c r="AQ128" s="850"/>
      <c r="AR128" s="850"/>
      <c r="AS128" s="850"/>
      <c r="AT128" s="850"/>
    </row>
    <row r="129" spans="1:46">
      <c r="A129" s="850"/>
      <c r="B129" s="850"/>
      <c r="C129" s="850"/>
      <c r="D129" s="850"/>
      <c r="E129" s="850"/>
      <c r="F129" s="850"/>
      <c r="G129" s="850"/>
      <c r="H129" s="850"/>
      <c r="I129" s="850"/>
      <c r="J129" s="850"/>
      <c r="K129" s="850"/>
      <c r="L129" s="850"/>
      <c r="M129" s="850"/>
      <c r="N129" s="850"/>
      <c r="O129" s="850"/>
      <c r="P129" s="850"/>
      <c r="Q129" s="850"/>
      <c r="R129" s="850"/>
      <c r="S129" s="850"/>
      <c r="T129" s="850"/>
      <c r="U129" s="850"/>
      <c r="V129" s="850"/>
      <c r="W129" s="850"/>
      <c r="X129" s="850"/>
      <c r="Y129" s="850"/>
      <c r="Z129" s="850"/>
      <c r="AA129" s="850"/>
      <c r="AB129" s="850"/>
      <c r="AC129" s="850"/>
      <c r="AD129" s="850"/>
      <c r="AE129" s="850"/>
      <c r="AF129" s="850"/>
      <c r="AG129" s="850"/>
      <c r="AH129" s="850"/>
      <c r="AI129" s="850"/>
      <c r="AJ129" s="850"/>
      <c r="AK129" s="850"/>
      <c r="AL129" s="850"/>
      <c r="AM129" s="850"/>
      <c r="AN129" s="850"/>
      <c r="AO129" s="850"/>
      <c r="AP129" s="850"/>
      <c r="AQ129" s="850"/>
      <c r="AR129" s="850"/>
      <c r="AS129" s="850"/>
      <c r="AT129" s="850"/>
    </row>
    <row r="130" spans="1:46">
      <c r="A130" s="850"/>
      <c r="B130" s="850"/>
      <c r="C130" s="850"/>
      <c r="D130" s="850"/>
      <c r="E130" s="850"/>
      <c r="F130" s="850"/>
      <c r="G130" s="850"/>
      <c r="H130" s="850"/>
      <c r="I130" s="850"/>
      <c r="J130" s="850"/>
      <c r="K130" s="850"/>
      <c r="L130" s="850"/>
      <c r="M130" s="850"/>
      <c r="N130" s="850"/>
      <c r="O130" s="850"/>
      <c r="P130" s="850"/>
      <c r="Q130" s="850"/>
      <c r="R130" s="850"/>
      <c r="S130" s="850"/>
      <c r="T130" s="850"/>
      <c r="U130" s="850"/>
      <c r="V130" s="850"/>
      <c r="W130" s="850"/>
      <c r="X130" s="850"/>
      <c r="Y130" s="850"/>
      <c r="Z130" s="850"/>
      <c r="AA130" s="850"/>
      <c r="AB130" s="850"/>
      <c r="AC130" s="850"/>
      <c r="AD130" s="850"/>
      <c r="AE130" s="850"/>
      <c r="AF130" s="850"/>
      <c r="AG130" s="850"/>
      <c r="AH130" s="850"/>
      <c r="AI130" s="850"/>
      <c r="AJ130" s="850"/>
      <c r="AK130" s="850"/>
      <c r="AL130" s="850"/>
      <c r="AM130" s="850"/>
      <c r="AN130" s="850"/>
      <c r="AO130" s="850"/>
      <c r="AP130" s="850"/>
      <c r="AQ130" s="850"/>
      <c r="AR130" s="850"/>
      <c r="AS130" s="850"/>
      <c r="AT130" s="850"/>
    </row>
    <row r="131" spans="1:46">
      <c r="A131" s="850"/>
      <c r="B131" s="850"/>
      <c r="C131" s="850"/>
      <c r="D131" s="850"/>
      <c r="E131" s="850"/>
      <c r="F131" s="850"/>
      <c r="G131" s="850"/>
      <c r="H131" s="850"/>
      <c r="I131" s="850"/>
      <c r="J131" s="850"/>
      <c r="K131" s="850"/>
      <c r="L131" s="850"/>
      <c r="M131" s="850"/>
      <c r="N131" s="850"/>
      <c r="O131" s="850"/>
      <c r="P131" s="850"/>
      <c r="Q131" s="850"/>
      <c r="R131" s="850"/>
      <c r="S131" s="850"/>
      <c r="T131" s="850"/>
      <c r="U131" s="850"/>
      <c r="V131" s="850"/>
      <c r="W131" s="850"/>
      <c r="X131" s="850"/>
      <c r="Y131" s="850"/>
      <c r="Z131" s="850"/>
      <c r="AA131" s="850"/>
      <c r="AB131" s="850"/>
      <c r="AC131" s="850"/>
      <c r="AD131" s="850"/>
      <c r="AE131" s="850"/>
      <c r="AF131" s="850"/>
      <c r="AG131" s="850"/>
      <c r="AH131" s="850"/>
      <c r="AI131" s="850"/>
      <c r="AJ131" s="850"/>
      <c r="AK131" s="850"/>
      <c r="AL131" s="850"/>
      <c r="AM131" s="850"/>
      <c r="AN131" s="850"/>
      <c r="AO131" s="850"/>
      <c r="AP131" s="850"/>
      <c r="AQ131" s="850"/>
      <c r="AR131" s="850"/>
      <c r="AS131" s="850"/>
      <c r="AT131" s="850"/>
    </row>
    <row r="132" spans="1:46">
      <c r="A132" s="850"/>
      <c r="B132" s="850"/>
      <c r="C132" s="850"/>
      <c r="D132" s="850"/>
      <c r="E132" s="850"/>
      <c r="F132" s="850"/>
      <c r="G132" s="850"/>
      <c r="H132" s="850"/>
      <c r="I132" s="850"/>
      <c r="J132" s="850"/>
      <c r="K132" s="850"/>
      <c r="L132" s="850"/>
      <c r="M132" s="850"/>
      <c r="N132" s="850"/>
      <c r="O132" s="850"/>
      <c r="P132" s="850"/>
      <c r="Q132" s="850"/>
      <c r="R132" s="850"/>
      <c r="S132" s="850"/>
      <c r="T132" s="850"/>
      <c r="U132" s="850"/>
      <c r="V132" s="850"/>
      <c r="W132" s="850"/>
      <c r="X132" s="850"/>
      <c r="Y132" s="850"/>
      <c r="Z132" s="850"/>
      <c r="AA132" s="850"/>
      <c r="AB132" s="850"/>
      <c r="AC132" s="850"/>
      <c r="AD132" s="850"/>
      <c r="AE132" s="850"/>
      <c r="AF132" s="850"/>
      <c r="AG132" s="850"/>
      <c r="AH132" s="850"/>
      <c r="AI132" s="850"/>
      <c r="AJ132" s="850"/>
      <c r="AK132" s="850"/>
      <c r="AL132" s="850"/>
      <c r="AM132" s="850"/>
      <c r="AN132" s="850"/>
      <c r="AO132" s="850"/>
      <c r="AP132" s="850"/>
      <c r="AQ132" s="850"/>
      <c r="AR132" s="850"/>
      <c r="AS132" s="850"/>
      <c r="AT132" s="850"/>
    </row>
    <row r="133" spans="1:46">
      <c r="A133" s="850"/>
      <c r="B133" s="850"/>
      <c r="C133" s="850"/>
      <c r="D133" s="850"/>
      <c r="E133" s="850"/>
      <c r="F133" s="850"/>
      <c r="G133" s="850"/>
      <c r="H133" s="850"/>
      <c r="I133" s="850"/>
      <c r="J133" s="850"/>
      <c r="K133" s="850"/>
      <c r="L133" s="850"/>
      <c r="M133" s="850"/>
      <c r="N133" s="850"/>
      <c r="O133" s="850"/>
      <c r="P133" s="850"/>
      <c r="Q133" s="850"/>
      <c r="R133" s="850"/>
      <c r="S133" s="850"/>
      <c r="T133" s="850"/>
      <c r="U133" s="850"/>
      <c r="V133" s="850"/>
      <c r="W133" s="850"/>
      <c r="X133" s="850"/>
      <c r="Y133" s="850"/>
      <c r="Z133" s="850"/>
      <c r="AA133" s="850"/>
      <c r="AB133" s="850"/>
      <c r="AC133" s="850"/>
      <c r="AD133" s="850"/>
      <c r="AE133" s="850"/>
      <c r="AF133" s="850"/>
      <c r="AG133" s="850"/>
      <c r="AH133" s="850"/>
      <c r="AI133" s="850"/>
      <c r="AJ133" s="850"/>
      <c r="AK133" s="850"/>
      <c r="AL133" s="850"/>
      <c r="AM133" s="850"/>
      <c r="AN133" s="850"/>
      <c r="AO133" s="850"/>
      <c r="AP133" s="850"/>
      <c r="AQ133" s="850"/>
      <c r="AR133" s="850"/>
      <c r="AS133" s="850"/>
      <c r="AT133" s="850"/>
    </row>
    <row r="134" spans="1:46">
      <c r="A134" s="850"/>
      <c r="B134" s="850"/>
      <c r="C134" s="850"/>
      <c r="D134" s="850"/>
      <c r="E134" s="850"/>
      <c r="F134" s="850"/>
      <c r="G134" s="850"/>
      <c r="H134" s="850"/>
      <c r="I134" s="850"/>
      <c r="J134" s="850"/>
      <c r="K134" s="850"/>
      <c r="L134" s="850"/>
      <c r="M134" s="850"/>
      <c r="N134" s="850"/>
      <c r="O134" s="850"/>
      <c r="P134" s="850"/>
      <c r="Q134" s="850"/>
      <c r="R134" s="850"/>
      <c r="S134" s="850"/>
      <c r="T134" s="850"/>
      <c r="U134" s="850"/>
      <c r="V134" s="850"/>
      <c r="W134" s="850"/>
      <c r="X134" s="850"/>
      <c r="Y134" s="850"/>
      <c r="Z134" s="850"/>
      <c r="AA134" s="850"/>
      <c r="AB134" s="850"/>
      <c r="AC134" s="850"/>
      <c r="AD134" s="850"/>
      <c r="AE134" s="850"/>
      <c r="AF134" s="850"/>
      <c r="AG134" s="850"/>
      <c r="AH134" s="850"/>
      <c r="AI134" s="850"/>
      <c r="AJ134" s="850"/>
      <c r="AK134" s="850"/>
      <c r="AL134" s="850"/>
      <c r="AM134" s="850"/>
      <c r="AN134" s="850"/>
      <c r="AO134" s="850"/>
      <c r="AP134" s="850"/>
      <c r="AQ134" s="850"/>
      <c r="AR134" s="850"/>
      <c r="AS134" s="850"/>
      <c r="AT134" s="850"/>
    </row>
    <row r="135" spans="1:46">
      <c r="A135" s="850"/>
      <c r="B135" s="850"/>
      <c r="C135" s="850"/>
      <c r="D135" s="850"/>
      <c r="E135" s="850"/>
      <c r="F135" s="850"/>
      <c r="G135" s="850"/>
      <c r="H135" s="850"/>
      <c r="I135" s="850"/>
      <c r="J135" s="850"/>
      <c r="K135" s="850"/>
      <c r="L135" s="850"/>
      <c r="M135" s="850"/>
      <c r="N135" s="850"/>
      <c r="O135" s="850"/>
      <c r="P135" s="850"/>
      <c r="Q135" s="850"/>
      <c r="R135" s="850"/>
      <c r="S135" s="850"/>
      <c r="T135" s="850"/>
      <c r="U135" s="850"/>
      <c r="V135" s="850"/>
      <c r="W135" s="850"/>
      <c r="X135" s="850"/>
      <c r="Y135" s="850"/>
      <c r="Z135" s="850"/>
      <c r="AA135" s="850"/>
      <c r="AB135" s="850"/>
      <c r="AC135" s="850"/>
      <c r="AD135" s="850"/>
      <c r="AE135" s="850"/>
      <c r="AF135" s="850"/>
      <c r="AG135" s="850"/>
      <c r="AH135" s="850"/>
      <c r="AI135" s="850"/>
      <c r="AJ135" s="850"/>
      <c r="AK135" s="850"/>
      <c r="AL135" s="850"/>
      <c r="AM135" s="850"/>
      <c r="AN135" s="850"/>
      <c r="AO135" s="850"/>
      <c r="AP135" s="850"/>
      <c r="AQ135" s="850"/>
      <c r="AR135" s="850"/>
      <c r="AS135" s="850"/>
      <c r="AT135" s="850"/>
    </row>
    <row r="136" spans="1:46">
      <c r="A136" s="850"/>
      <c r="B136" s="850"/>
      <c r="C136" s="850"/>
      <c r="D136" s="850"/>
      <c r="E136" s="850"/>
      <c r="F136" s="850"/>
      <c r="G136" s="850"/>
      <c r="H136" s="850"/>
      <c r="I136" s="850"/>
      <c r="J136" s="850"/>
      <c r="K136" s="850"/>
      <c r="L136" s="850"/>
      <c r="M136" s="850"/>
      <c r="N136" s="850"/>
      <c r="O136" s="850"/>
      <c r="P136" s="850"/>
      <c r="Q136" s="850"/>
      <c r="R136" s="850"/>
      <c r="S136" s="850"/>
      <c r="T136" s="850"/>
      <c r="U136" s="850"/>
      <c r="V136" s="850"/>
      <c r="W136" s="850"/>
      <c r="X136" s="850"/>
      <c r="Y136" s="850"/>
      <c r="Z136" s="850"/>
      <c r="AA136" s="850"/>
      <c r="AB136" s="850"/>
      <c r="AC136" s="850"/>
      <c r="AD136" s="850"/>
      <c r="AE136" s="850"/>
      <c r="AF136" s="850"/>
      <c r="AG136" s="850"/>
      <c r="AH136" s="850"/>
      <c r="AI136" s="850"/>
      <c r="AJ136" s="850"/>
      <c r="AK136" s="850"/>
      <c r="AL136" s="850"/>
      <c r="AM136" s="850"/>
      <c r="AN136" s="850"/>
      <c r="AO136" s="850"/>
      <c r="AP136" s="850"/>
      <c r="AQ136" s="850"/>
      <c r="AR136" s="850"/>
      <c r="AS136" s="850"/>
      <c r="AT136" s="850"/>
    </row>
    <row r="137" spans="1:46">
      <c r="A137" s="850"/>
      <c r="B137" s="850"/>
      <c r="C137" s="850"/>
      <c r="D137" s="850"/>
      <c r="E137" s="850"/>
      <c r="F137" s="850"/>
      <c r="G137" s="850"/>
      <c r="H137" s="850"/>
      <c r="I137" s="850"/>
      <c r="J137" s="850"/>
      <c r="K137" s="850"/>
      <c r="L137" s="850"/>
      <c r="M137" s="850"/>
      <c r="N137" s="850"/>
      <c r="O137" s="850"/>
      <c r="P137" s="850"/>
      <c r="Q137" s="850"/>
      <c r="R137" s="850"/>
      <c r="S137" s="850"/>
      <c r="T137" s="850"/>
      <c r="U137" s="850"/>
      <c r="V137" s="850"/>
      <c r="W137" s="850"/>
      <c r="X137" s="850"/>
      <c r="Y137" s="850"/>
      <c r="Z137" s="850"/>
      <c r="AA137" s="850"/>
      <c r="AB137" s="850"/>
      <c r="AC137" s="850"/>
      <c r="AD137" s="850"/>
      <c r="AE137" s="850"/>
      <c r="AF137" s="850"/>
      <c r="AG137" s="850"/>
      <c r="AH137" s="850"/>
      <c r="AI137" s="850"/>
      <c r="AJ137" s="850"/>
      <c r="AK137" s="850"/>
      <c r="AL137" s="850"/>
      <c r="AM137" s="850"/>
      <c r="AN137" s="850"/>
      <c r="AO137" s="850"/>
      <c r="AP137" s="850"/>
      <c r="AQ137" s="850"/>
      <c r="AR137" s="850"/>
      <c r="AS137" s="850"/>
      <c r="AT137" s="850"/>
    </row>
    <row r="138" spans="1:46">
      <c r="A138" s="850"/>
      <c r="B138" s="850"/>
      <c r="C138" s="850"/>
      <c r="D138" s="850"/>
      <c r="E138" s="850"/>
      <c r="F138" s="850"/>
      <c r="G138" s="850"/>
      <c r="H138" s="850"/>
      <c r="I138" s="850"/>
      <c r="J138" s="850"/>
      <c r="K138" s="850"/>
      <c r="L138" s="850"/>
      <c r="M138" s="850"/>
      <c r="N138" s="850"/>
      <c r="O138" s="850"/>
      <c r="P138" s="850"/>
      <c r="Q138" s="850"/>
      <c r="R138" s="850"/>
      <c r="S138" s="850"/>
      <c r="T138" s="850"/>
      <c r="U138" s="850"/>
      <c r="V138" s="850"/>
      <c r="W138" s="850"/>
      <c r="X138" s="850"/>
      <c r="Y138" s="850"/>
      <c r="Z138" s="850"/>
      <c r="AA138" s="850"/>
      <c r="AB138" s="850"/>
      <c r="AC138" s="850"/>
      <c r="AD138" s="850"/>
      <c r="AE138" s="850"/>
      <c r="AF138" s="850"/>
      <c r="AG138" s="850"/>
      <c r="AH138" s="850"/>
      <c r="AI138" s="850"/>
      <c r="AJ138" s="850"/>
      <c r="AK138" s="850"/>
      <c r="AL138" s="850"/>
      <c r="AM138" s="850"/>
      <c r="AN138" s="850"/>
      <c r="AO138" s="850"/>
      <c r="AP138" s="850"/>
      <c r="AQ138" s="850"/>
      <c r="AR138" s="850"/>
      <c r="AS138" s="850"/>
      <c r="AT138" s="850"/>
    </row>
    <row r="139" spans="1:46">
      <c r="A139" s="850"/>
      <c r="B139" s="850"/>
      <c r="C139" s="850"/>
      <c r="D139" s="850"/>
      <c r="E139" s="850"/>
      <c r="F139" s="850"/>
      <c r="G139" s="850"/>
      <c r="H139" s="850"/>
      <c r="I139" s="850"/>
      <c r="J139" s="850"/>
      <c r="K139" s="850"/>
      <c r="L139" s="850"/>
      <c r="M139" s="850"/>
      <c r="N139" s="850"/>
      <c r="O139" s="850"/>
      <c r="P139" s="850"/>
      <c r="Q139" s="850"/>
      <c r="R139" s="850"/>
      <c r="S139" s="850"/>
      <c r="T139" s="850"/>
      <c r="U139" s="850"/>
      <c r="V139" s="850"/>
      <c r="W139" s="850"/>
      <c r="X139" s="850"/>
      <c r="Y139" s="850"/>
      <c r="Z139" s="850"/>
      <c r="AA139" s="850"/>
      <c r="AB139" s="850"/>
      <c r="AC139" s="850"/>
      <c r="AD139" s="850"/>
      <c r="AE139" s="850"/>
      <c r="AF139" s="850"/>
      <c r="AG139" s="850"/>
      <c r="AH139" s="850"/>
      <c r="AI139" s="850"/>
      <c r="AJ139" s="850"/>
      <c r="AK139" s="850"/>
      <c r="AL139" s="850"/>
      <c r="AM139" s="850"/>
      <c r="AN139" s="850"/>
      <c r="AO139" s="850"/>
      <c r="AP139" s="850"/>
      <c r="AQ139" s="850"/>
      <c r="AR139" s="850"/>
      <c r="AS139" s="850"/>
      <c r="AT139" s="850"/>
    </row>
    <row r="140" spans="1:46">
      <c r="A140" s="850"/>
      <c r="B140" s="850"/>
      <c r="C140" s="850"/>
      <c r="D140" s="850"/>
      <c r="E140" s="850"/>
      <c r="F140" s="850"/>
      <c r="G140" s="850"/>
      <c r="H140" s="850"/>
      <c r="I140" s="850"/>
      <c r="J140" s="850"/>
      <c r="K140" s="850"/>
      <c r="L140" s="850"/>
      <c r="M140" s="850"/>
      <c r="N140" s="850"/>
      <c r="O140" s="850"/>
      <c r="P140" s="850"/>
      <c r="Q140" s="850"/>
      <c r="R140" s="850"/>
      <c r="S140" s="850"/>
      <c r="T140" s="850"/>
      <c r="U140" s="850"/>
      <c r="V140" s="850"/>
      <c r="W140" s="850"/>
      <c r="X140" s="850"/>
      <c r="Y140" s="850"/>
      <c r="Z140" s="850"/>
      <c r="AA140" s="850"/>
      <c r="AB140" s="850"/>
      <c r="AC140" s="850"/>
      <c r="AD140" s="850"/>
      <c r="AE140" s="850"/>
      <c r="AF140" s="850"/>
      <c r="AG140" s="850"/>
      <c r="AH140" s="850"/>
      <c r="AI140" s="850"/>
      <c r="AJ140" s="850"/>
      <c r="AK140" s="850"/>
      <c r="AL140" s="850"/>
      <c r="AM140" s="850"/>
      <c r="AN140" s="850"/>
      <c r="AO140" s="850"/>
      <c r="AP140" s="850"/>
      <c r="AQ140" s="850"/>
      <c r="AR140" s="850"/>
      <c r="AS140" s="850"/>
      <c r="AT140" s="850"/>
    </row>
    <row r="141" spans="1:46">
      <c r="A141" s="850"/>
      <c r="B141" s="850"/>
      <c r="C141" s="850"/>
      <c r="D141" s="850"/>
      <c r="E141" s="850"/>
      <c r="F141" s="850"/>
      <c r="G141" s="850"/>
      <c r="H141" s="850"/>
      <c r="I141" s="850"/>
      <c r="J141" s="850"/>
      <c r="K141" s="850"/>
      <c r="L141" s="850"/>
      <c r="M141" s="850"/>
      <c r="N141" s="850"/>
      <c r="O141" s="850"/>
      <c r="P141" s="850"/>
      <c r="Q141" s="850"/>
      <c r="R141" s="850"/>
      <c r="S141" s="850"/>
      <c r="T141" s="850"/>
      <c r="U141" s="850"/>
      <c r="V141" s="850"/>
      <c r="W141" s="850"/>
      <c r="X141" s="850"/>
      <c r="Y141" s="850"/>
      <c r="Z141" s="850"/>
      <c r="AA141" s="850"/>
      <c r="AB141" s="850"/>
      <c r="AC141" s="850"/>
      <c r="AD141" s="850"/>
      <c r="AE141" s="850"/>
      <c r="AF141" s="850"/>
      <c r="AG141" s="850"/>
      <c r="AH141" s="850"/>
      <c r="AI141" s="850"/>
      <c r="AJ141" s="850"/>
      <c r="AK141" s="850"/>
      <c r="AL141" s="850"/>
      <c r="AM141" s="850"/>
      <c r="AN141" s="850"/>
      <c r="AO141" s="850"/>
      <c r="AP141" s="850"/>
      <c r="AQ141" s="850"/>
      <c r="AR141" s="850"/>
      <c r="AS141" s="850"/>
      <c r="AT141" s="850"/>
    </row>
    <row r="142" spans="1:46">
      <c r="A142" s="850"/>
      <c r="B142" s="850"/>
      <c r="C142" s="850"/>
      <c r="D142" s="850"/>
      <c r="E142" s="850"/>
      <c r="F142" s="850"/>
      <c r="G142" s="850"/>
      <c r="H142" s="850"/>
      <c r="I142" s="850"/>
      <c r="J142" s="850"/>
      <c r="K142" s="850"/>
      <c r="L142" s="850"/>
      <c r="M142" s="850"/>
      <c r="N142" s="850"/>
      <c r="O142" s="850"/>
      <c r="P142" s="850"/>
      <c r="Q142" s="850"/>
      <c r="R142" s="850"/>
      <c r="S142" s="850"/>
      <c r="T142" s="850"/>
      <c r="U142" s="850"/>
      <c r="V142" s="850"/>
      <c r="W142" s="850"/>
      <c r="X142" s="850"/>
      <c r="Y142" s="850"/>
      <c r="Z142" s="850"/>
      <c r="AA142" s="850"/>
      <c r="AB142" s="850"/>
      <c r="AC142" s="850"/>
      <c r="AD142" s="850"/>
      <c r="AE142" s="850"/>
      <c r="AF142" s="850"/>
      <c r="AG142" s="850"/>
      <c r="AH142" s="850"/>
      <c r="AI142" s="850"/>
      <c r="AJ142" s="850"/>
      <c r="AK142" s="850"/>
      <c r="AL142" s="850"/>
      <c r="AM142" s="850"/>
      <c r="AN142" s="850"/>
      <c r="AO142" s="850"/>
      <c r="AP142" s="850"/>
      <c r="AQ142" s="850"/>
      <c r="AR142" s="850"/>
      <c r="AS142" s="850"/>
      <c r="AT142" s="850"/>
    </row>
    <row r="143" spans="1:46">
      <c r="A143" s="850"/>
      <c r="B143" s="850"/>
      <c r="C143" s="850"/>
      <c r="D143" s="850"/>
      <c r="E143" s="850"/>
      <c r="F143" s="850"/>
      <c r="G143" s="850"/>
      <c r="H143" s="850"/>
      <c r="I143" s="850"/>
      <c r="J143" s="850"/>
      <c r="K143" s="850"/>
      <c r="L143" s="850"/>
      <c r="M143" s="850"/>
      <c r="N143" s="850"/>
      <c r="O143" s="850"/>
      <c r="P143" s="850"/>
      <c r="Q143" s="850"/>
      <c r="R143" s="850"/>
      <c r="S143" s="850"/>
      <c r="T143" s="850"/>
      <c r="U143" s="850"/>
      <c r="V143" s="850"/>
      <c r="W143" s="850"/>
      <c r="X143" s="850"/>
      <c r="Y143" s="850"/>
      <c r="Z143" s="850"/>
      <c r="AA143" s="850"/>
      <c r="AB143" s="850"/>
      <c r="AC143" s="850"/>
      <c r="AD143" s="850"/>
      <c r="AE143" s="850"/>
      <c r="AF143" s="850"/>
      <c r="AG143" s="850"/>
      <c r="AH143" s="850"/>
      <c r="AI143" s="850"/>
      <c r="AJ143" s="850"/>
      <c r="AK143" s="850"/>
      <c r="AL143" s="850"/>
      <c r="AM143" s="850"/>
      <c r="AN143" s="850"/>
      <c r="AO143" s="850"/>
      <c r="AP143" s="850"/>
      <c r="AQ143" s="850"/>
      <c r="AR143" s="850"/>
      <c r="AS143" s="850"/>
      <c r="AT143" s="850"/>
    </row>
    <row r="144" spans="1:46">
      <c r="A144" s="850"/>
      <c r="B144" s="850"/>
      <c r="C144" s="850"/>
      <c r="D144" s="850"/>
      <c r="E144" s="850"/>
      <c r="F144" s="850"/>
      <c r="G144" s="850"/>
      <c r="H144" s="850"/>
      <c r="I144" s="850"/>
      <c r="J144" s="850"/>
      <c r="K144" s="850"/>
      <c r="L144" s="850"/>
      <c r="M144" s="850"/>
      <c r="N144" s="850"/>
      <c r="O144" s="850"/>
      <c r="P144" s="850"/>
      <c r="Q144" s="850"/>
      <c r="R144" s="850"/>
      <c r="S144" s="850"/>
      <c r="T144" s="850"/>
      <c r="U144" s="850"/>
      <c r="V144" s="850"/>
      <c r="W144" s="850"/>
      <c r="X144" s="850"/>
      <c r="Y144" s="850"/>
      <c r="Z144" s="850"/>
      <c r="AA144" s="850"/>
      <c r="AB144" s="850"/>
      <c r="AC144" s="850"/>
      <c r="AD144" s="850"/>
      <c r="AE144" s="850"/>
      <c r="AF144" s="850"/>
      <c r="AG144" s="850"/>
      <c r="AH144" s="850"/>
      <c r="AI144" s="850"/>
      <c r="AJ144" s="850"/>
      <c r="AK144" s="850"/>
      <c r="AL144" s="850"/>
      <c r="AM144" s="850"/>
      <c r="AN144" s="850"/>
      <c r="AO144" s="850"/>
      <c r="AP144" s="850"/>
      <c r="AQ144" s="850"/>
      <c r="AR144" s="850"/>
      <c r="AS144" s="850"/>
      <c r="AT144" s="850"/>
    </row>
    <row r="145" spans="1:46">
      <c r="A145" s="850"/>
      <c r="B145" s="850"/>
      <c r="C145" s="850"/>
      <c r="D145" s="850"/>
      <c r="E145" s="850"/>
      <c r="F145" s="850"/>
      <c r="G145" s="850"/>
      <c r="H145" s="850"/>
      <c r="I145" s="850"/>
      <c r="J145" s="850"/>
      <c r="K145" s="850"/>
      <c r="L145" s="850"/>
      <c r="M145" s="850"/>
      <c r="N145" s="850"/>
      <c r="O145" s="850"/>
      <c r="P145" s="850"/>
      <c r="Q145" s="850"/>
      <c r="R145" s="850"/>
      <c r="S145" s="850"/>
      <c r="T145" s="850"/>
      <c r="U145" s="850"/>
      <c r="V145" s="850"/>
      <c r="W145" s="850"/>
      <c r="X145" s="850"/>
      <c r="Y145" s="850"/>
      <c r="Z145" s="850"/>
      <c r="AA145" s="850"/>
      <c r="AB145" s="850"/>
      <c r="AC145" s="850"/>
      <c r="AD145" s="850"/>
      <c r="AE145" s="850"/>
      <c r="AF145" s="850"/>
      <c r="AG145" s="850"/>
      <c r="AH145" s="850"/>
      <c r="AI145" s="850"/>
      <c r="AJ145" s="850"/>
      <c r="AK145" s="850"/>
      <c r="AL145" s="850"/>
      <c r="AM145" s="850"/>
      <c r="AN145" s="850"/>
      <c r="AO145" s="850"/>
      <c r="AP145" s="850"/>
      <c r="AQ145" s="850"/>
      <c r="AR145" s="850"/>
      <c r="AS145" s="850"/>
      <c r="AT145" s="850"/>
    </row>
    <row r="146" spans="1:46">
      <c r="A146" s="850"/>
      <c r="B146" s="850"/>
      <c r="C146" s="850"/>
      <c r="D146" s="850"/>
      <c r="E146" s="850"/>
      <c r="F146" s="850"/>
      <c r="G146" s="850"/>
      <c r="H146" s="850"/>
      <c r="I146" s="850"/>
      <c r="J146" s="850"/>
      <c r="K146" s="850"/>
      <c r="L146" s="850"/>
      <c r="M146" s="850"/>
      <c r="N146" s="850"/>
      <c r="O146" s="850"/>
      <c r="P146" s="850"/>
      <c r="Q146" s="850"/>
      <c r="R146" s="850"/>
      <c r="S146" s="850"/>
      <c r="T146" s="850"/>
      <c r="U146" s="850"/>
      <c r="V146" s="850"/>
      <c r="W146" s="850"/>
      <c r="X146" s="850"/>
      <c r="Y146" s="850"/>
      <c r="Z146" s="850"/>
      <c r="AA146" s="850"/>
      <c r="AB146" s="850"/>
      <c r="AC146" s="850"/>
      <c r="AD146" s="850"/>
      <c r="AE146" s="850"/>
      <c r="AF146" s="850"/>
      <c r="AG146" s="850"/>
      <c r="AH146" s="850"/>
      <c r="AI146" s="850"/>
      <c r="AJ146" s="850"/>
      <c r="AK146" s="850"/>
      <c r="AL146" s="850"/>
      <c r="AM146" s="850"/>
      <c r="AN146" s="850"/>
      <c r="AO146" s="850"/>
      <c r="AP146" s="850"/>
      <c r="AQ146" s="850"/>
      <c r="AR146" s="850"/>
      <c r="AS146" s="850"/>
      <c r="AT146" s="850"/>
    </row>
    <row r="147" spans="1:46">
      <c r="A147" s="850"/>
      <c r="B147" s="850"/>
      <c r="C147" s="850"/>
      <c r="D147" s="850"/>
      <c r="E147" s="850"/>
      <c r="F147" s="850"/>
      <c r="G147" s="850"/>
      <c r="H147" s="850"/>
      <c r="I147" s="850"/>
      <c r="J147" s="850"/>
      <c r="K147" s="850"/>
      <c r="L147" s="850"/>
      <c r="M147" s="850"/>
      <c r="N147" s="850"/>
      <c r="O147" s="850"/>
      <c r="P147" s="850"/>
      <c r="Q147" s="850"/>
      <c r="R147" s="850"/>
      <c r="S147" s="850"/>
      <c r="T147" s="850"/>
      <c r="U147" s="850"/>
      <c r="V147" s="850"/>
      <c r="W147" s="850"/>
      <c r="X147" s="850"/>
      <c r="Y147" s="850"/>
      <c r="Z147" s="850"/>
      <c r="AA147" s="850"/>
      <c r="AB147" s="850"/>
      <c r="AC147" s="850"/>
      <c r="AD147" s="850"/>
      <c r="AE147" s="850"/>
      <c r="AF147" s="850"/>
      <c r="AG147" s="850"/>
      <c r="AH147" s="850"/>
      <c r="AI147" s="850"/>
      <c r="AJ147" s="850"/>
      <c r="AK147" s="850"/>
      <c r="AL147" s="850"/>
      <c r="AM147" s="850"/>
      <c r="AN147" s="850"/>
      <c r="AO147" s="850"/>
      <c r="AP147" s="850"/>
      <c r="AQ147" s="850"/>
      <c r="AR147" s="850"/>
      <c r="AS147" s="850"/>
      <c r="AT147" s="850"/>
    </row>
    <row r="148" spans="1:46">
      <c r="A148" s="850"/>
      <c r="B148" s="850"/>
      <c r="C148" s="850"/>
      <c r="D148" s="850"/>
      <c r="E148" s="850"/>
      <c r="F148" s="850"/>
      <c r="G148" s="850"/>
      <c r="H148" s="850"/>
      <c r="I148" s="850"/>
      <c r="J148" s="850"/>
      <c r="K148" s="850"/>
      <c r="L148" s="850"/>
      <c r="M148" s="850"/>
      <c r="N148" s="850"/>
      <c r="O148" s="850"/>
      <c r="P148" s="850"/>
      <c r="Q148" s="850"/>
      <c r="R148" s="850"/>
      <c r="S148" s="850"/>
      <c r="T148" s="850"/>
      <c r="U148" s="850"/>
      <c r="V148" s="850"/>
      <c r="W148" s="850"/>
      <c r="X148" s="850"/>
      <c r="Y148" s="850"/>
      <c r="Z148" s="850"/>
      <c r="AA148" s="850"/>
      <c r="AB148" s="850"/>
      <c r="AC148" s="850"/>
      <c r="AD148" s="850"/>
      <c r="AE148" s="850"/>
      <c r="AF148" s="850"/>
      <c r="AG148" s="850"/>
      <c r="AH148" s="850"/>
      <c r="AI148" s="850"/>
      <c r="AJ148" s="850"/>
      <c r="AK148" s="850"/>
      <c r="AL148" s="850"/>
      <c r="AM148" s="850"/>
      <c r="AN148" s="850"/>
      <c r="AO148" s="850"/>
      <c r="AP148" s="850"/>
      <c r="AQ148" s="850"/>
      <c r="AR148" s="850"/>
      <c r="AS148" s="850"/>
      <c r="AT148" s="850"/>
    </row>
    <row r="149" spans="1:46">
      <c r="A149" s="850"/>
      <c r="B149" s="850"/>
      <c r="C149" s="850"/>
      <c r="D149" s="850"/>
      <c r="E149" s="850"/>
      <c r="F149" s="850"/>
      <c r="G149" s="850"/>
      <c r="H149" s="850"/>
      <c r="I149" s="850"/>
      <c r="J149" s="850"/>
      <c r="K149" s="850"/>
      <c r="L149" s="850"/>
      <c r="M149" s="850"/>
      <c r="N149" s="850"/>
      <c r="O149" s="850"/>
      <c r="P149" s="850"/>
      <c r="Q149" s="850"/>
      <c r="R149" s="850"/>
      <c r="S149" s="850"/>
      <c r="T149" s="850"/>
      <c r="U149" s="850"/>
      <c r="V149" s="850"/>
      <c r="W149" s="850"/>
      <c r="X149" s="850"/>
      <c r="Y149" s="850"/>
      <c r="Z149" s="850"/>
      <c r="AA149" s="850"/>
      <c r="AB149" s="850"/>
      <c r="AC149" s="850"/>
      <c r="AD149" s="850"/>
      <c r="AE149" s="850"/>
      <c r="AF149" s="850"/>
      <c r="AG149" s="850"/>
      <c r="AH149" s="850"/>
      <c r="AI149" s="850"/>
      <c r="AJ149" s="850"/>
      <c r="AK149" s="850"/>
      <c r="AL149" s="850"/>
      <c r="AM149" s="850"/>
      <c r="AN149" s="850"/>
      <c r="AO149" s="850"/>
      <c r="AP149" s="850"/>
      <c r="AQ149" s="850"/>
      <c r="AR149" s="850"/>
      <c r="AS149" s="850"/>
      <c r="AT149" s="850"/>
    </row>
    <row r="150" spans="1:46">
      <c r="A150" s="850"/>
      <c r="B150" s="850"/>
      <c r="C150" s="850"/>
      <c r="D150" s="850"/>
      <c r="E150" s="850"/>
      <c r="F150" s="850"/>
      <c r="G150" s="850"/>
      <c r="H150" s="850"/>
      <c r="I150" s="850"/>
      <c r="J150" s="850"/>
      <c r="K150" s="850"/>
      <c r="L150" s="850"/>
      <c r="M150" s="850"/>
      <c r="N150" s="850"/>
      <c r="O150" s="850"/>
      <c r="P150" s="850"/>
      <c r="Q150" s="850"/>
      <c r="R150" s="850"/>
      <c r="S150" s="850"/>
      <c r="T150" s="850"/>
      <c r="U150" s="850"/>
      <c r="V150" s="850"/>
      <c r="W150" s="850"/>
      <c r="X150" s="850"/>
      <c r="Y150" s="850"/>
      <c r="Z150" s="850"/>
      <c r="AA150" s="850"/>
      <c r="AB150" s="850"/>
      <c r="AC150" s="850"/>
      <c r="AD150" s="850"/>
      <c r="AE150" s="850"/>
      <c r="AF150" s="850"/>
      <c r="AG150" s="850"/>
      <c r="AH150" s="850"/>
      <c r="AI150" s="850"/>
      <c r="AJ150" s="850"/>
      <c r="AK150" s="850"/>
      <c r="AL150" s="850"/>
      <c r="AM150" s="850"/>
      <c r="AN150" s="850"/>
      <c r="AO150" s="850"/>
      <c r="AP150" s="850"/>
      <c r="AQ150" s="850"/>
      <c r="AR150" s="850"/>
      <c r="AS150" s="850"/>
      <c r="AT150" s="850"/>
    </row>
    <row r="151" spans="1:46">
      <c r="A151" s="850"/>
      <c r="B151" s="850"/>
      <c r="C151" s="850"/>
      <c r="D151" s="850"/>
      <c r="E151" s="850"/>
      <c r="F151" s="850"/>
      <c r="G151" s="850"/>
      <c r="H151" s="850"/>
      <c r="I151" s="850"/>
      <c r="J151" s="850"/>
      <c r="K151" s="850"/>
      <c r="L151" s="850"/>
      <c r="M151" s="850"/>
      <c r="N151" s="850"/>
      <c r="O151" s="850"/>
      <c r="P151" s="850"/>
      <c r="Q151" s="850"/>
      <c r="R151" s="850"/>
      <c r="S151" s="850"/>
      <c r="T151" s="850"/>
      <c r="U151" s="850"/>
      <c r="V151" s="850"/>
      <c r="W151" s="850"/>
      <c r="X151" s="850"/>
      <c r="Y151" s="850"/>
      <c r="Z151" s="850"/>
      <c r="AA151" s="850"/>
      <c r="AB151" s="850"/>
      <c r="AC151" s="850"/>
      <c r="AD151" s="850"/>
      <c r="AE151" s="850"/>
      <c r="AF151" s="850"/>
      <c r="AG151" s="850"/>
      <c r="AH151" s="850"/>
      <c r="AI151" s="850"/>
      <c r="AJ151" s="850"/>
      <c r="AK151" s="850"/>
      <c r="AL151" s="850"/>
      <c r="AM151" s="850"/>
      <c r="AN151" s="850"/>
      <c r="AO151" s="850"/>
      <c r="AP151" s="850"/>
      <c r="AQ151" s="850"/>
      <c r="AR151" s="850"/>
      <c r="AS151" s="850"/>
      <c r="AT151" s="850"/>
    </row>
    <row r="152" spans="1:46">
      <c r="A152" s="850"/>
      <c r="B152" s="850"/>
      <c r="C152" s="850"/>
      <c r="D152" s="850"/>
      <c r="E152" s="850"/>
      <c r="F152" s="850"/>
      <c r="G152" s="850"/>
      <c r="H152" s="850"/>
      <c r="I152" s="850"/>
      <c r="J152" s="850"/>
      <c r="K152" s="850"/>
      <c r="L152" s="850"/>
      <c r="M152" s="850"/>
      <c r="N152" s="850"/>
      <c r="O152" s="850"/>
      <c r="P152" s="850"/>
      <c r="Q152" s="850"/>
      <c r="R152" s="850"/>
      <c r="S152" s="850"/>
      <c r="T152" s="850"/>
      <c r="U152" s="850"/>
      <c r="V152" s="850"/>
      <c r="W152" s="850"/>
      <c r="X152" s="850"/>
      <c r="Y152" s="850"/>
      <c r="Z152" s="850"/>
      <c r="AA152" s="850"/>
      <c r="AB152" s="850"/>
      <c r="AC152" s="850"/>
      <c r="AD152" s="850"/>
      <c r="AE152" s="850"/>
      <c r="AF152" s="850"/>
      <c r="AG152" s="850"/>
      <c r="AH152" s="850"/>
      <c r="AI152" s="850"/>
      <c r="AJ152" s="850"/>
      <c r="AK152" s="850"/>
      <c r="AL152" s="850"/>
      <c r="AM152" s="850"/>
      <c r="AN152" s="850"/>
      <c r="AO152" s="850"/>
      <c r="AP152" s="850"/>
      <c r="AQ152" s="850"/>
      <c r="AR152" s="850"/>
      <c r="AS152" s="850"/>
      <c r="AT152" s="850"/>
    </row>
    <row r="153" spans="1:46">
      <c r="A153" s="850"/>
      <c r="B153" s="850"/>
      <c r="C153" s="850"/>
      <c r="D153" s="850"/>
      <c r="E153" s="850"/>
      <c r="F153" s="850"/>
      <c r="G153" s="850"/>
      <c r="H153" s="850"/>
      <c r="I153" s="850"/>
      <c r="J153" s="850"/>
      <c r="K153" s="850"/>
      <c r="L153" s="850"/>
      <c r="M153" s="850"/>
      <c r="N153" s="850"/>
      <c r="O153" s="850"/>
      <c r="P153" s="850"/>
      <c r="Q153" s="850"/>
      <c r="R153" s="850"/>
      <c r="S153" s="850"/>
      <c r="T153" s="850"/>
      <c r="U153" s="850"/>
      <c r="V153" s="850"/>
      <c r="W153" s="850"/>
      <c r="X153" s="850"/>
      <c r="Y153" s="850"/>
      <c r="Z153" s="850"/>
      <c r="AA153" s="850"/>
      <c r="AB153" s="850"/>
      <c r="AC153" s="850"/>
      <c r="AD153" s="850"/>
      <c r="AE153" s="850"/>
      <c r="AF153" s="850"/>
      <c r="AG153" s="850"/>
      <c r="AH153" s="850"/>
      <c r="AI153" s="850"/>
      <c r="AJ153" s="850"/>
      <c r="AK153" s="850"/>
      <c r="AL153" s="850"/>
      <c r="AM153" s="850"/>
      <c r="AN153" s="850"/>
      <c r="AO153" s="850"/>
      <c r="AP153" s="850"/>
      <c r="AQ153" s="850"/>
      <c r="AR153" s="850"/>
      <c r="AS153" s="850"/>
      <c r="AT153" s="850"/>
    </row>
    <row r="154" spans="1:46">
      <c r="A154" s="850"/>
      <c r="B154" s="850"/>
      <c r="C154" s="850"/>
      <c r="D154" s="850"/>
      <c r="E154" s="850"/>
      <c r="F154" s="850"/>
      <c r="G154" s="850"/>
      <c r="H154" s="850"/>
      <c r="I154" s="850"/>
      <c r="J154" s="850"/>
      <c r="K154" s="850"/>
      <c r="L154" s="850"/>
      <c r="M154" s="850"/>
      <c r="N154" s="850"/>
      <c r="O154" s="850"/>
      <c r="P154" s="850"/>
      <c r="Q154" s="850"/>
      <c r="R154" s="850"/>
      <c r="S154" s="850"/>
      <c r="T154" s="850"/>
      <c r="U154" s="850"/>
      <c r="V154" s="850"/>
      <c r="W154" s="850"/>
      <c r="X154" s="850"/>
      <c r="Y154" s="850"/>
      <c r="Z154" s="850"/>
      <c r="AA154" s="850"/>
      <c r="AB154" s="850"/>
      <c r="AC154" s="850"/>
      <c r="AD154" s="850"/>
      <c r="AE154" s="850"/>
      <c r="AF154" s="850"/>
      <c r="AG154" s="850"/>
      <c r="AH154" s="850"/>
      <c r="AI154" s="850"/>
      <c r="AJ154" s="850"/>
      <c r="AK154" s="850"/>
      <c r="AL154" s="850"/>
      <c r="AM154" s="850"/>
      <c r="AN154" s="850"/>
      <c r="AO154" s="850"/>
      <c r="AP154" s="850"/>
      <c r="AQ154" s="850"/>
      <c r="AR154" s="850"/>
      <c r="AS154" s="850"/>
      <c r="AT154" s="850"/>
    </row>
    <row r="155" spans="1:46">
      <c r="A155" s="850"/>
      <c r="B155" s="850"/>
      <c r="C155" s="850"/>
      <c r="D155" s="850"/>
      <c r="E155" s="850"/>
      <c r="F155" s="850"/>
      <c r="G155" s="850"/>
      <c r="H155" s="850"/>
      <c r="I155" s="850"/>
      <c r="J155" s="850"/>
      <c r="K155" s="850"/>
      <c r="L155" s="850"/>
      <c r="M155" s="850"/>
      <c r="N155" s="850"/>
      <c r="O155" s="850"/>
      <c r="P155" s="850"/>
      <c r="Q155" s="850"/>
      <c r="R155" s="850"/>
      <c r="S155" s="850"/>
      <c r="T155" s="850"/>
      <c r="U155" s="850"/>
      <c r="V155" s="850"/>
      <c r="W155" s="850"/>
      <c r="X155" s="850"/>
      <c r="Y155" s="850"/>
      <c r="Z155" s="850"/>
      <c r="AA155" s="850"/>
      <c r="AB155" s="850"/>
      <c r="AC155" s="850"/>
      <c r="AD155" s="850"/>
      <c r="AE155" s="850"/>
      <c r="AF155" s="850"/>
      <c r="AG155" s="850"/>
      <c r="AH155" s="850"/>
      <c r="AI155" s="850"/>
      <c r="AJ155" s="850"/>
      <c r="AK155" s="850"/>
      <c r="AL155" s="850"/>
      <c r="AM155" s="850"/>
      <c r="AN155" s="850"/>
      <c r="AO155" s="850"/>
      <c r="AP155" s="850"/>
      <c r="AQ155" s="850"/>
      <c r="AR155" s="850"/>
      <c r="AS155" s="850"/>
      <c r="AT155" s="850"/>
    </row>
    <row r="156" spans="1:46">
      <c r="A156" s="850"/>
      <c r="B156" s="850"/>
      <c r="C156" s="850"/>
      <c r="D156" s="850"/>
      <c r="E156" s="850"/>
      <c r="F156" s="850"/>
      <c r="G156" s="850"/>
      <c r="H156" s="850"/>
      <c r="I156" s="850"/>
      <c r="J156" s="850"/>
      <c r="K156" s="850"/>
      <c r="L156" s="850"/>
      <c r="M156" s="850"/>
      <c r="N156" s="850"/>
      <c r="O156" s="850"/>
      <c r="P156" s="850"/>
      <c r="Q156" s="850"/>
      <c r="R156" s="850"/>
      <c r="S156" s="850"/>
      <c r="T156" s="850"/>
      <c r="U156" s="850"/>
      <c r="V156" s="850"/>
      <c r="W156" s="850"/>
      <c r="X156" s="850"/>
      <c r="Y156" s="850"/>
      <c r="Z156" s="850"/>
      <c r="AA156" s="850"/>
      <c r="AB156" s="850"/>
      <c r="AC156" s="850"/>
      <c r="AD156" s="850"/>
      <c r="AE156" s="850"/>
      <c r="AF156" s="850"/>
      <c r="AG156" s="850"/>
      <c r="AH156" s="850"/>
      <c r="AI156" s="850"/>
      <c r="AJ156" s="850"/>
      <c r="AK156" s="850"/>
      <c r="AL156" s="850"/>
      <c r="AM156" s="850"/>
      <c r="AN156" s="850"/>
      <c r="AO156" s="850"/>
      <c r="AP156" s="850"/>
      <c r="AQ156" s="850"/>
      <c r="AR156" s="850"/>
      <c r="AS156" s="850"/>
      <c r="AT156" s="850"/>
    </row>
    <row r="157" spans="1:46">
      <c r="A157" s="850"/>
      <c r="B157" s="850"/>
      <c r="C157" s="850"/>
      <c r="D157" s="850"/>
      <c r="E157" s="850"/>
      <c r="F157" s="850"/>
      <c r="G157" s="850"/>
      <c r="H157" s="850"/>
      <c r="I157" s="850"/>
      <c r="J157" s="850"/>
      <c r="K157" s="850"/>
      <c r="L157" s="850"/>
      <c r="M157" s="850"/>
      <c r="N157" s="850"/>
      <c r="O157" s="850"/>
      <c r="P157" s="850"/>
      <c r="Q157" s="850"/>
      <c r="R157" s="850"/>
      <c r="S157" s="850"/>
      <c r="T157" s="850"/>
      <c r="U157" s="850"/>
      <c r="V157" s="850"/>
      <c r="W157" s="850"/>
      <c r="X157" s="850"/>
      <c r="Y157" s="850"/>
      <c r="Z157" s="850"/>
      <c r="AA157" s="850"/>
      <c r="AB157" s="850"/>
      <c r="AC157" s="850"/>
      <c r="AD157" s="850"/>
      <c r="AE157" s="850"/>
      <c r="AF157" s="850"/>
      <c r="AG157" s="850"/>
      <c r="AH157" s="850"/>
      <c r="AI157" s="850"/>
      <c r="AJ157" s="850"/>
      <c r="AK157" s="850"/>
      <c r="AL157" s="850"/>
      <c r="AM157" s="850"/>
      <c r="AN157" s="850"/>
      <c r="AO157" s="850"/>
      <c r="AP157" s="850"/>
      <c r="AQ157" s="850"/>
      <c r="AR157" s="850"/>
      <c r="AS157" s="850"/>
      <c r="AT157" s="850"/>
    </row>
    <row r="158" spans="1:46">
      <c r="A158" s="850"/>
      <c r="B158" s="850"/>
      <c r="C158" s="850"/>
      <c r="D158" s="850"/>
      <c r="E158" s="850"/>
      <c r="F158" s="850"/>
      <c r="G158" s="850"/>
      <c r="H158" s="850"/>
      <c r="I158" s="850"/>
      <c r="J158" s="850"/>
      <c r="K158" s="850"/>
      <c r="L158" s="850"/>
      <c r="M158" s="850"/>
      <c r="N158" s="850"/>
      <c r="O158" s="850"/>
      <c r="P158" s="850"/>
      <c r="Q158" s="850"/>
      <c r="R158" s="850"/>
      <c r="S158" s="850"/>
      <c r="T158" s="850"/>
      <c r="U158" s="850"/>
      <c r="V158" s="850"/>
      <c r="W158" s="850"/>
      <c r="X158" s="850"/>
      <c r="Y158" s="850"/>
      <c r="Z158" s="850"/>
      <c r="AA158" s="850"/>
      <c r="AB158" s="850"/>
      <c r="AC158" s="850"/>
      <c r="AD158" s="850"/>
      <c r="AE158" s="850"/>
      <c r="AF158" s="850"/>
      <c r="AG158" s="850"/>
      <c r="AH158" s="850"/>
      <c r="AI158" s="850"/>
      <c r="AJ158" s="850"/>
      <c r="AK158" s="850"/>
      <c r="AL158" s="850"/>
      <c r="AM158" s="850"/>
      <c r="AN158" s="850"/>
      <c r="AO158" s="850"/>
      <c r="AP158" s="850"/>
      <c r="AQ158" s="850"/>
      <c r="AR158" s="850"/>
      <c r="AS158" s="850"/>
      <c r="AT158" s="850"/>
    </row>
    <row r="159" spans="1:46">
      <c r="A159" s="850"/>
      <c r="B159" s="850"/>
      <c r="C159" s="850"/>
      <c r="D159" s="850"/>
      <c r="E159" s="850"/>
      <c r="F159" s="850"/>
      <c r="G159" s="850"/>
      <c r="H159" s="850"/>
      <c r="I159" s="850"/>
      <c r="J159" s="850"/>
      <c r="K159" s="850"/>
      <c r="L159" s="850"/>
      <c r="M159" s="850"/>
      <c r="N159" s="850"/>
      <c r="O159" s="850"/>
      <c r="P159" s="850"/>
      <c r="Q159" s="850"/>
      <c r="R159" s="850"/>
      <c r="S159" s="850"/>
      <c r="T159" s="850"/>
      <c r="U159" s="850"/>
      <c r="V159" s="850"/>
      <c r="W159" s="850"/>
      <c r="X159" s="850"/>
      <c r="Y159" s="850"/>
      <c r="Z159" s="850"/>
      <c r="AA159" s="850"/>
      <c r="AB159" s="850"/>
      <c r="AC159" s="850"/>
      <c r="AD159" s="850"/>
      <c r="AE159" s="850"/>
      <c r="AF159" s="850"/>
      <c r="AG159" s="850"/>
      <c r="AH159" s="850"/>
      <c r="AI159" s="850"/>
      <c r="AJ159" s="850"/>
      <c r="AK159" s="850"/>
      <c r="AL159" s="850"/>
      <c r="AM159" s="850"/>
      <c r="AN159" s="850"/>
      <c r="AO159" s="850"/>
      <c r="AP159" s="850"/>
      <c r="AQ159" s="850"/>
      <c r="AR159" s="850"/>
      <c r="AS159" s="850"/>
      <c r="AT159" s="850"/>
    </row>
    <row r="160" spans="1:46">
      <c r="A160" s="850"/>
      <c r="B160" s="850"/>
      <c r="C160" s="850"/>
      <c r="D160" s="850"/>
      <c r="E160" s="850"/>
      <c r="F160" s="850"/>
      <c r="G160" s="850"/>
      <c r="H160" s="850"/>
      <c r="I160" s="850"/>
      <c r="J160" s="850"/>
      <c r="K160" s="850"/>
      <c r="L160" s="850"/>
      <c r="M160" s="850"/>
      <c r="N160" s="850"/>
      <c r="O160" s="850"/>
      <c r="P160" s="850"/>
      <c r="Q160" s="850"/>
      <c r="R160" s="850"/>
      <c r="S160" s="850"/>
      <c r="T160" s="850"/>
      <c r="U160" s="850"/>
      <c r="V160" s="850"/>
      <c r="W160" s="850"/>
      <c r="X160" s="850"/>
      <c r="Y160" s="850"/>
      <c r="Z160" s="850"/>
      <c r="AA160" s="850"/>
      <c r="AB160" s="850"/>
      <c r="AC160" s="850"/>
      <c r="AD160" s="850"/>
      <c r="AE160" s="850"/>
      <c r="AF160" s="850"/>
      <c r="AG160" s="850"/>
      <c r="AH160" s="850"/>
      <c r="AI160" s="850"/>
      <c r="AJ160" s="850"/>
      <c r="AK160" s="850"/>
      <c r="AL160" s="850"/>
      <c r="AM160" s="850"/>
      <c r="AN160" s="850"/>
      <c r="AO160" s="850"/>
      <c r="AP160" s="850"/>
      <c r="AQ160" s="850"/>
      <c r="AR160" s="850"/>
      <c r="AS160" s="850"/>
      <c r="AT160" s="850"/>
    </row>
    <row r="161" spans="1:46">
      <c r="A161" s="850"/>
      <c r="B161" s="850"/>
      <c r="C161" s="850"/>
      <c r="D161" s="850"/>
      <c r="E161" s="850"/>
      <c r="F161" s="850"/>
      <c r="G161" s="850"/>
      <c r="H161" s="850"/>
      <c r="I161" s="850"/>
      <c r="J161" s="850"/>
      <c r="K161" s="850"/>
      <c r="L161" s="850"/>
      <c r="M161" s="850"/>
      <c r="N161" s="850"/>
      <c r="O161" s="850"/>
      <c r="P161" s="850"/>
      <c r="Q161" s="850"/>
      <c r="R161" s="850"/>
      <c r="S161" s="850"/>
      <c r="T161" s="850"/>
      <c r="U161" s="850"/>
      <c r="V161" s="850"/>
      <c r="W161" s="850"/>
      <c r="X161" s="850"/>
      <c r="Y161" s="850"/>
      <c r="Z161" s="850"/>
      <c r="AA161" s="850"/>
      <c r="AB161" s="850"/>
      <c r="AC161" s="850"/>
      <c r="AD161" s="850"/>
      <c r="AE161" s="850"/>
      <c r="AF161" s="850"/>
      <c r="AG161" s="850"/>
      <c r="AH161" s="850"/>
      <c r="AI161" s="850"/>
      <c r="AJ161" s="850"/>
      <c r="AK161" s="850"/>
      <c r="AL161" s="850"/>
      <c r="AM161" s="850"/>
      <c r="AN161" s="850"/>
      <c r="AO161" s="850"/>
      <c r="AP161" s="850"/>
      <c r="AQ161" s="850"/>
      <c r="AR161" s="850"/>
      <c r="AS161" s="850"/>
      <c r="AT161" s="850"/>
    </row>
    <row r="162" spans="1:46">
      <c r="A162" s="850"/>
      <c r="B162" s="850"/>
      <c r="C162" s="850"/>
      <c r="D162" s="850"/>
      <c r="E162" s="850"/>
      <c r="F162" s="850"/>
      <c r="G162" s="850"/>
      <c r="H162" s="850"/>
      <c r="I162" s="850"/>
      <c r="J162" s="850"/>
      <c r="K162" s="850"/>
      <c r="L162" s="850"/>
      <c r="M162" s="850"/>
      <c r="N162" s="850"/>
      <c r="O162" s="850"/>
      <c r="P162" s="850"/>
      <c r="Q162" s="850"/>
      <c r="R162" s="850"/>
      <c r="S162" s="850"/>
      <c r="T162" s="850"/>
      <c r="U162" s="850"/>
      <c r="V162" s="850"/>
      <c r="W162" s="850"/>
      <c r="X162" s="850"/>
      <c r="Y162" s="850"/>
      <c r="Z162" s="850"/>
      <c r="AA162" s="850"/>
      <c r="AB162" s="850"/>
      <c r="AC162" s="850"/>
      <c r="AD162" s="850"/>
      <c r="AE162" s="850"/>
      <c r="AF162" s="850"/>
      <c r="AG162" s="850"/>
      <c r="AH162" s="850"/>
      <c r="AI162" s="850"/>
      <c r="AJ162" s="850"/>
      <c r="AK162" s="850"/>
      <c r="AL162" s="850"/>
      <c r="AM162" s="850"/>
      <c r="AN162" s="850"/>
      <c r="AO162" s="850"/>
      <c r="AP162" s="850"/>
      <c r="AQ162" s="850"/>
      <c r="AR162" s="850"/>
      <c r="AS162" s="850"/>
      <c r="AT162" s="850"/>
    </row>
    <row r="163" spans="1:46">
      <c r="A163" s="850"/>
      <c r="B163" s="850"/>
      <c r="C163" s="850"/>
      <c r="D163" s="850"/>
      <c r="E163" s="850"/>
      <c r="F163" s="850"/>
      <c r="G163" s="850"/>
      <c r="H163" s="850"/>
      <c r="I163" s="850"/>
      <c r="J163" s="850"/>
      <c r="K163" s="850"/>
      <c r="L163" s="850"/>
      <c r="M163" s="850"/>
      <c r="N163" s="850"/>
      <c r="O163" s="850"/>
      <c r="P163" s="850"/>
      <c r="Q163" s="850"/>
      <c r="R163" s="850"/>
      <c r="S163" s="850"/>
      <c r="T163" s="850"/>
      <c r="U163" s="850"/>
      <c r="V163" s="850"/>
      <c r="W163" s="850"/>
      <c r="X163" s="850"/>
      <c r="Y163" s="850"/>
      <c r="Z163" s="850"/>
      <c r="AA163" s="850"/>
      <c r="AB163" s="850"/>
      <c r="AC163" s="850"/>
      <c r="AD163" s="850"/>
      <c r="AE163" s="850"/>
      <c r="AF163" s="850"/>
      <c r="AG163" s="850"/>
      <c r="AH163" s="850"/>
      <c r="AI163" s="850"/>
      <c r="AJ163" s="850"/>
      <c r="AK163" s="850"/>
      <c r="AL163" s="850"/>
      <c r="AM163" s="850"/>
      <c r="AN163" s="850"/>
      <c r="AO163" s="850"/>
      <c r="AP163" s="850"/>
      <c r="AQ163" s="850"/>
      <c r="AR163" s="850"/>
      <c r="AS163" s="850"/>
      <c r="AT163" s="850"/>
    </row>
    <row r="164" spans="1:46">
      <c r="A164" s="850"/>
      <c r="B164" s="850"/>
      <c r="C164" s="850"/>
      <c r="D164" s="850"/>
      <c r="E164" s="850"/>
      <c r="F164" s="850"/>
      <c r="G164" s="850"/>
      <c r="H164" s="850"/>
      <c r="I164" s="850"/>
      <c r="J164" s="850"/>
      <c r="K164" s="850"/>
      <c r="L164" s="850"/>
      <c r="M164" s="850"/>
      <c r="N164" s="850"/>
      <c r="O164" s="850"/>
      <c r="P164" s="850"/>
      <c r="Q164" s="850"/>
      <c r="R164" s="850"/>
      <c r="S164" s="850"/>
      <c r="T164" s="850"/>
      <c r="U164" s="850"/>
      <c r="V164" s="850"/>
      <c r="W164" s="850"/>
      <c r="X164" s="850"/>
      <c r="Y164" s="850"/>
      <c r="Z164" s="850"/>
      <c r="AA164" s="850"/>
      <c r="AB164" s="850"/>
      <c r="AC164" s="850"/>
      <c r="AD164" s="850"/>
      <c r="AE164" s="850"/>
      <c r="AF164" s="850"/>
      <c r="AG164" s="850"/>
      <c r="AH164" s="850"/>
      <c r="AI164" s="850"/>
      <c r="AJ164" s="850"/>
      <c r="AK164" s="850"/>
      <c r="AL164" s="850"/>
      <c r="AM164" s="850"/>
      <c r="AN164" s="850"/>
      <c r="AO164" s="850"/>
      <c r="AP164" s="850"/>
      <c r="AQ164" s="850"/>
      <c r="AR164" s="850"/>
      <c r="AS164" s="850"/>
      <c r="AT164" s="850"/>
    </row>
    <row r="165" spans="1:46">
      <c r="A165" s="850"/>
      <c r="B165" s="850"/>
      <c r="C165" s="850"/>
      <c r="D165" s="850"/>
      <c r="E165" s="850"/>
      <c r="F165" s="850"/>
      <c r="G165" s="850"/>
      <c r="H165" s="850"/>
      <c r="I165" s="850"/>
      <c r="J165" s="850"/>
      <c r="K165" s="850"/>
      <c r="L165" s="850"/>
      <c r="M165" s="850"/>
      <c r="N165" s="850"/>
      <c r="O165" s="850"/>
      <c r="P165" s="850"/>
      <c r="Q165" s="850"/>
      <c r="R165" s="850"/>
      <c r="S165" s="850"/>
      <c r="T165" s="850"/>
      <c r="U165" s="850"/>
      <c r="V165" s="850"/>
      <c r="W165" s="850"/>
      <c r="X165" s="850"/>
      <c r="Y165" s="850"/>
      <c r="Z165" s="850"/>
      <c r="AA165" s="850"/>
      <c r="AB165" s="850"/>
      <c r="AC165" s="850"/>
      <c r="AD165" s="850"/>
      <c r="AE165" s="850"/>
      <c r="AF165" s="850"/>
      <c r="AG165" s="850"/>
      <c r="AH165" s="850"/>
      <c r="AI165" s="850"/>
      <c r="AJ165" s="850"/>
      <c r="AK165" s="850"/>
      <c r="AL165" s="850"/>
      <c r="AM165" s="850"/>
      <c r="AN165" s="850"/>
      <c r="AO165" s="850"/>
      <c r="AP165" s="850"/>
      <c r="AQ165" s="850"/>
      <c r="AR165" s="850"/>
      <c r="AS165" s="850"/>
      <c r="AT165" s="850"/>
    </row>
    <row r="166" spans="1:46">
      <c r="A166" s="850"/>
      <c r="B166" s="850"/>
      <c r="C166" s="850"/>
      <c r="D166" s="850"/>
      <c r="E166" s="850"/>
      <c r="F166" s="850"/>
      <c r="G166" s="850"/>
      <c r="H166" s="850"/>
      <c r="I166" s="850"/>
      <c r="J166" s="850"/>
      <c r="K166" s="850"/>
      <c r="L166" s="850"/>
      <c r="M166" s="850"/>
      <c r="N166" s="850"/>
      <c r="O166" s="850"/>
      <c r="P166" s="850"/>
      <c r="Q166" s="850"/>
      <c r="R166" s="850"/>
      <c r="S166" s="850"/>
      <c r="T166" s="850"/>
      <c r="U166" s="850"/>
      <c r="V166" s="850"/>
      <c r="W166" s="850"/>
      <c r="X166" s="850"/>
      <c r="Y166" s="850"/>
      <c r="Z166" s="850"/>
      <c r="AA166" s="850"/>
      <c r="AB166" s="850"/>
      <c r="AC166" s="850"/>
      <c r="AD166" s="850"/>
      <c r="AE166" s="850"/>
      <c r="AF166" s="850"/>
      <c r="AG166" s="850"/>
      <c r="AH166" s="850"/>
      <c r="AI166" s="850"/>
      <c r="AJ166" s="850"/>
      <c r="AK166" s="850"/>
      <c r="AL166" s="850"/>
      <c r="AM166" s="850"/>
      <c r="AN166" s="850"/>
      <c r="AO166" s="850"/>
      <c r="AP166" s="850"/>
      <c r="AQ166" s="850"/>
      <c r="AR166" s="850"/>
      <c r="AS166" s="850"/>
      <c r="AT166" s="850"/>
    </row>
    <row r="167" spans="1:46">
      <c r="A167" s="850"/>
      <c r="B167" s="850"/>
      <c r="C167" s="850"/>
      <c r="D167" s="850"/>
      <c r="E167" s="850"/>
      <c r="F167" s="850"/>
      <c r="G167" s="850"/>
      <c r="H167" s="850"/>
      <c r="I167" s="850"/>
      <c r="J167" s="850"/>
      <c r="K167" s="850"/>
      <c r="L167" s="850"/>
      <c r="M167" s="850"/>
      <c r="N167" s="850"/>
      <c r="O167" s="850"/>
      <c r="P167" s="850"/>
      <c r="Q167" s="850"/>
      <c r="R167" s="850"/>
      <c r="S167" s="850"/>
      <c r="T167" s="850"/>
      <c r="U167" s="850"/>
      <c r="V167" s="850"/>
      <c r="W167" s="850"/>
      <c r="X167" s="850"/>
      <c r="Y167" s="850"/>
      <c r="Z167" s="850"/>
      <c r="AA167" s="850"/>
      <c r="AB167" s="850"/>
      <c r="AC167" s="850"/>
      <c r="AD167" s="850"/>
      <c r="AE167" s="850"/>
      <c r="AF167" s="850"/>
      <c r="AG167" s="850"/>
      <c r="AH167" s="850"/>
      <c r="AI167" s="850"/>
      <c r="AJ167" s="850"/>
      <c r="AK167" s="850"/>
      <c r="AL167" s="850"/>
      <c r="AM167" s="850"/>
      <c r="AN167" s="850"/>
      <c r="AO167" s="850"/>
      <c r="AP167" s="850"/>
      <c r="AQ167" s="850"/>
      <c r="AR167" s="850"/>
      <c r="AS167" s="850"/>
      <c r="AT167" s="850"/>
    </row>
    <row r="168" spans="1:46">
      <c r="A168" s="850"/>
      <c r="B168" s="850"/>
      <c r="C168" s="850"/>
      <c r="D168" s="850"/>
      <c r="E168" s="850"/>
      <c r="F168" s="850"/>
      <c r="G168" s="850"/>
      <c r="H168" s="850"/>
      <c r="I168" s="850"/>
      <c r="J168" s="850"/>
      <c r="K168" s="850"/>
      <c r="L168" s="850"/>
      <c r="M168" s="850"/>
      <c r="N168" s="850"/>
      <c r="O168" s="850"/>
      <c r="P168" s="850"/>
      <c r="Q168" s="850"/>
      <c r="R168" s="850"/>
      <c r="S168" s="850"/>
      <c r="T168" s="850"/>
      <c r="U168" s="850"/>
      <c r="V168" s="850"/>
      <c r="W168" s="850"/>
      <c r="X168" s="850"/>
      <c r="Y168" s="850"/>
      <c r="Z168" s="850"/>
      <c r="AA168" s="850"/>
      <c r="AB168" s="850"/>
      <c r="AC168" s="850"/>
      <c r="AD168" s="850"/>
      <c r="AE168" s="850"/>
      <c r="AF168" s="850"/>
      <c r="AG168" s="850"/>
      <c r="AH168" s="850"/>
      <c r="AI168" s="850"/>
      <c r="AJ168" s="850"/>
      <c r="AK168" s="850"/>
      <c r="AL168" s="850"/>
      <c r="AM168" s="850"/>
      <c r="AN168" s="850"/>
      <c r="AO168" s="850"/>
      <c r="AP168" s="850"/>
      <c r="AQ168" s="850"/>
      <c r="AR168" s="850"/>
      <c r="AS168" s="850"/>
      <c r="AT168" s="850"/>
    </row>
    <row r="169" spans="1:46">
      <c r="A169" s="850"/>
      <c r="B169" s="850"/>
      <c r="C169" s="850"/>
      <c r="D169" s="850"/>
      <c r="E169" s="850"/>
      <c r="F169" s="850"/>
      <c r="G169" s="850"/>
      <c r="H169" s="850"/>
      <c r="I169" s="850"/>
      <c r="J169" s="850"/>
      <c r="K169" s="850"/>
      <c r="L169" s="850"/>
      <c r="M169" s="850"/>
      <c r="N169" s="850"/>
      <c r="O169" s="850"/>
      <c r="P169" s="850"/>
      <c r="Q169" s="850"/>
      <c r="R169" s="850"/>
      <c r="S169" s="850"/>
      <c r="T169" s="850"/>
      <c r="U169" s="850"/>
      <c r="V169" s="850"/>
      <c r="W169" s="850"/>
      <c r="X169" s="850"/>
      <c r="Y169" s="850"/>
      <c r="Z169" s="850"/>
      <c r="AA169" s="850"/>
      <c r="AB169" s="850"/>
      <c r="AC169" s="850"/>
      <c r="AD169" s="850"/>
      <c r="AE169" s="850"/>
      <c r="AF169" s="850"/>
      <c r="AG169" s="850"/>
      <c r="AH169" s="850"/>
      <c r="AI169" s="850"/>
      <c r="AJ169" s="850"/>
      <c r="AK169" s="850"/>
      <c r="AL169" s="850"/>
      <c r="AM169" s="850"/>
      <c r="AN169" s="850"/>
      <c r="AO169" s="850"/>
      <c r="AP169" s="850"/>
      <c r="AQ169" s="850"/>
      <c r="AR169" s="850"/>
      <c r="AS169" s="850"/>
      <c r="AT169" s="850"/>
    </row>
    <row r="170" spans="1:46">
      <c r="A170" s="850"/>
      <c r="B170" s="850"/>
      <c r="C170" s="850"/>
      <c r="D170" s="850"/>
      <c r="E170" s="850"/>
      <c r="F170" s="850"/>
      <c r="G170" s="850"/>
      <c r="H170" s="850"/>
      <c r="I170" s="850"/>
      <c r="J170" s="850"/>
      <c r="K170" s="850"/>
      <c r="L170" s="850"/>
      <c r="M170" s="850"/>
      <c r="N170" s="850"/>
      <c r="O170" s="850"/>
      <c r="P170" s="850"/>
      <c r="Q170" s="850"/>
      <c r="R170" s="850"/>
      <c r="S170" s="850"/>
      <c r="T170" s="850"/>
      <c r="U170" s="850"/>
      <c r="V170" s="850"/>
      <c r="W170" s="850"/>
      <c r="X170" s="850"/>
      <c r="Y170" s="850"/>
      <c r="Z170" s="850"/>
      <c r="AA170" s="850"/>
      <c r="AB170" s="850"/>
      <c r="AC170" s="850"/>
      <c r="AD170" s="850"/>
      <c r="AE170" s="850"/>
      <c r="AF170" s="850"/>
      <c r="AG170" s="850"/>
      <c r="AH170" s="850"/>
      <c r="AI170" s="850"/>
      <c r="AJ170" s="850"/>
      <c r="AK170" s="850"/>
      <c r="AL170" s="850"/>
      <c r="AM170" s="850"/>
      <c r="AN170" s="850"/>
      <c r="AO170" s="850"/>
      <c r="AP170" s="850"/>
      <c r="AQ170" s="850"/>
      <c r="AR170" s="850"/>
      <c r="AS170" s="850"/>
      <c r="AT170" s="850"/>
    </row>
    <row r="171" spans="1:46">
      <c r="A171" s="850"/>
      <c r="B171" s="850"/>
      <c r="C171" s="850"/>
      <c r="D171" s="850"/>
      <c r="E171" s="850"/>
      <c r="F171" s="850"/>
      <c r="G171" s="850"/>
      <c r="H171" s="850"/>
      <c r="I171" s="850"/>
      <c r="J171" s="850"/>
      <c r="K171" s="850"/>
      <c r="L171" s="850"/>
      <c r="M171" s="850"/>
      <c r="N171" s="850"/>
      <c r="O171" s="850"/>
      <c r="P171" s="850"/>
      <c r="Q171" s="850"/>
      <c r="R171" s="850"/>
      <c r="S171" s="850"/>
      <c r="T171" s="850"/>
      <c r="U171" s="850"/>
      <c r="V171" s="850"/>
      <c r="W171" s="850"/>
      <c r="X171" s="850"/>
      <c r="Y171" s="850"/>
      <c r="Z171" s="850"/>
      <c r="AA171" s="850"/>
      <c r="AB171" s="850"/>
      <c r="AC171" s="850"/>
      <c r="AD171" s="850"/>
      <c r="AE171" s="850"/>
      <c r="AF171" s="850"/>
      <c r="AG171" s="850"/>
      <c r="AH171" s="850"/>
      <c r="AI171" s="850"/>
      <c r="AJ171" s="850"/>
      <c r="AK171" s="850"/>
      <c r="AL171" s="850"/>
      <c r="AM171" s="850"/>
      <c r="AN171" s="850"/>
      <c r="AO171" s="850"/>
      <c r="AP171" s="850"/>
      <c r="AQ171" s="850"/>
      <c r="AR171" s="850"/>
      <c r="AS171" s="850"/>
      <c r="AT171" s="850"/>
    </row>
    <row r="172" spans="1:46">
      <c r="A172" s="850"/>
      <c r="B172" s="850"/>
      <c r="C172" s="850"/>
      <c r="D172" s="850"/>
      <c r="E172" s="850"/>
      <c r="F172" s="850"/>
      <c r="G172" s="850"/>
      <c r="H172" s="850"/>
      <c r="I172" s="850"/>
      <c r="J172" s="850"/>
      <c r="K172" s="850"/>
      <c r="L172" s="850"/>
      <c r="M172" s="850"/>
      <c r="N172" s="850"/>
      <c r="O172" s="850"/>
      <c r="P172" s="850"/>
      <c r="Q172" s="850"/>
      <c r="R172" s="850"/>
      <c r="S172" s="850"/>
      <c r="T172" s="850"/>
      <c r="U172" s="850"/>
      <c r="V172" s="850"/>
      <c r="W172" s="850"/>
      <c r="X172" s="850"/>
      <c r="Y172" s="850"/>
      <c r="Z172" s="850"/>
      <c r="AA172" s="850"/>
      <c r="AB172" s="850"/>
      <c r="AC172" s="850"/>
      <c r="AD172" s="850"/>
      <c r="AE172" s="850"/>
      <c r="AF172" s="850"/>
      <c r="AG172" s="850"/>
      <c r="AH172" s="850"/>
      <c r="AI172" s="850"/>
      <c r="AJ172" s="850"/>
      <c r="AK172" s="850"/>
      <c r="AL172" s="850"/>
      <c r="AM172" s="850"/>
      <c r="AN172" s="850"/>
      <c r="AO172" s="850"/>
      <c r="AP172" s="850"/>
      <c r="AQ172" s="850"/>
      <c r="AR172" s="850"/>
      <c r="AS172" s="850"/>
      <c r="AT172" s="850"/>
    </row>
    <row r="173" spans="1:46">
      <c r="A173" s="850"/>
      <c r="B173" s="850"/>
      <c r="C173" s="850"/>
      <c r="D173" s="850"/>
      <c r="E173" s="850"/>
      <c r="F173" s="850"/>
      <c r="G173" s="850"/>
      <c r="H173" s="850"/>
      <c r="I173" s="850"/>
      <c r="J173" s="850"/>
      <c r="K173" s="850"/>
      <c r="L173" s="850"/>
      <c r="M173" s="850"/>
      <c r="N173" s="850"/>
      <c r="O173" s="850"/>
      <c r="P173" s="850"/>
      <c r="Q173" s="850"/>
      <c r="R173" s="850"/>
      <c r="S173" s="850"/>
      <c r="T173" s="850"/>
      <c r="U173" s="850"/>
      <c r="V173" s="850"/>
      <c r="W173" s="850"/>
      <c r="X173" s="850"/>
      <c r="Y173" s="850"/>
      <c r="Z173" s="850"/>
      <c r="AA173" s="850"/>
      <c r="AB173" s="850"/>
      <c r="AC173" s="850"/>
      <c r="AD173" s="850"/>
      <c r="AE173" s="850"/>
      <c r="AF173" s="850"/>
      <c r="AG173" s="850"/>
      <c r="AH173" s="850"/>
      <c r="AI173" s="850"/>
      <c r="AJ173" s="850"/>
      <c r="AK173" s="850"/>
      <c r="AL173" s="850"/>
      <c r="AM173" s="850"/>
      <c r="AN173" s="850"/>
      <c r="AO173" s="850"/>
      <c r="AP173" s="850"/>
      <c r="AQ173" s="850"/>
      <c r="AR173" s="850"/>
      <c r="AS173" s="850"/>
      <c r="AT173" s="850"/>
    </row>
    <row r="174" spans="1:46">
      <c r="A174" s="850"/>
      <c r="B174" s="850"/>
      <c r="C174" s="850"/>
      <c r="D174" s="850"/>
      <c r="E174" s="850"/>
      <c r="F174" s="850"/>
      <c r="G174" s="850"/>
      <c r="H174" s="850"/>
      <c r="I174" s="850"/>
      <c r="J174" s="850"/>
      <c r="K174" s="850"/>
      <c r="L174" s="850"/>
      <c r="M174" s="850"/>
      <c r="N174" s="850"/>
      <c r="O174" s="850"/>
      <c r="P174" s="850"/>
      <c r="Q174" s="850"/>
      <c r="R174" s="850"/>
      <c r="S174" s="850"/>
      <c r="T174" s="850"/>
      <c r="U174" s="850"/>
      <c r="V174" s="850"/>
      <c r="W174" s="850"/>
      <c r="X174" s="850"/>
      <c r="Y174" s="850"/>
      <c r="Z174" s="850"/>
      <c r="AA174" s="850"/>
      <c r="AB174" s="850"/>
      <c r="AC174" s="850"/>
      <c r="AD174" s="850"/>
      <c r="AE174" s="850"/>
      <c r="AF174" s="850"/>
      <c r="AG174" s="850"/>
      <c r="AH174" s="850"/>
      <c r="AI174" s="850"/>
      <c r="AJ174" s="850"/>
      <c r="AK174" s="850"/>
      <c r="AL174" s="850"/>
      <c r="AM174" s="850"/>
      <c r="AN174" s="850"/>
      <c r="AO174" s="850"/>
      <c r="AP174" s="850"/>
      <c r="AQ174" s="850"/>
      <c r="AR174" s="850"/>
      <c r="AS174" s="850"/>
      <c r="AT174" s="850"/>
    </row>
    <row r="175" spans="1:46">
      <c r="A175" s="850"/>
      <c r="B175" s="850"/>
      <c r="C175" s="850"/>
      <c r="D175" s="850"/>
      <c r="E175" s="850"/>
      <c r="F175" s="850"/>
      <c r="G175" s="850"/>
      <c r="H175" s="850"/>
      <c r="I175" s="850"/>
      <c r="J175" s="850"/>
      <c r="K175" s="850"/>
      <c r="L175" s="850"/>
      <c r="M175" s="850"/>
      <c r="N175" s="850"/>
      <c r="O175" s="850"/>
      <c r="P175" s="850"/>
      <c r="Q175" s="850"/>
      <c r="R175" s="850"/>
      <c r="S175" s="850"/>
      <c r="T175" s="850"/>
      <c r="U175" s="850"/>
      <c r="V175" s="850"/>
      <c r="W175" s="850"/>
      <c r="X175" s="850"/>
      <c r="Y175" s="850"/>
      <c r="Z175" s="850"/>
      <c r="AA175" s="850"/>
      <c r="AB175" s="850"/>
      <c r="AC175" s="850"/>
      <c r="AD175" s="850"/>
      <c r="AE175" s="850"/>
      <c r="AF175" s="850"/>
      <c r="AG175" s="850"/>
      <c r="AH175" s="850"/>
      <c r="AI175" s="850"/>
      <c r="AJ175" s="850"/>
      <c r="AK175" s="850"/>
      <c r="AL175" s="850"/>
      <c r="AM175" s="850"/>
      <c r="AN175" s="850"/>
      <c r="AO175" s="850"/>
      <c r="AP175" s="850"/>
      <c r="AQ175" s="850"/>
      <c r="AR175" s="850"/>
      <c r="AS175" s="850"/>
      <c r="AT175" s="850"/>
    </row>
    <row r="176" spans="1:46">
      <c r="A176" s="850"/>
      <c r="B176" s="850"/>
      <c r="C176" s="850"/>
      <c r="D176" s="850"/>
      <c r="E176" s="850"/>
      <c r="F176" s="850"/>
      <c r="G176" s="850"/>
      <c r="H176" s="850"/>
      <c r="I176" s="850"/>
      <c r="J176" s="850"/>
      <c r="K176" s="850"/>
      <c r="L176" s="850"/>
      <c r="M176" s="850"/>
      <c r="N176" s="850"/>
      <c r="O176" s="850"/>
      <c r="P176" s="850"/>
      <c r="Q176" s="850"/>
      <c r="R176" s="850"/>
      <c r="S176" s="850"/>
      <c r="T176" s="850"/>
      <c r="U176" s="850"/>
      <c r="V176" s="850"/>
      <c r="W176" s="850"/>
      <c r="X176" s="850"/>
      <c r="Y176" s="850"/>
      <c r="Z176" s="850"/>
      <c r="AA176" s="850"/>
      <c r="AB176" s="850"/>
      <c r="AC176" s="850"/>
      <c r="AD176" s="850"/>
      <c r="AE176" s="850"/>
      <c r="AF176" s="850"/>
      <c r="AG176" s="850"/>
      <c r="AH176" s="850"/>
      <c r="AI176" s="850"/>
      <c r="AJ176" s="850"/>
      <c r="AK176" s="850"/>
      <c r="AL176" s="850"/>
      <c r="AM176" s="850"/>
      <c r="AN176" s="850"/>
      <c r="AO176" s="850"/>
      <c r="AP176" s="850"/>
      <c r="AQ176" s="850"/>
      <c r="AR176" s="850"/>
      <c r="AS176" s="850"/>
      <c r="AT176" s="850"/>
    </row>
    <row r="177" spans="1:46">
      <c r="A177" s="850"/>
      <c r="B177" s="850"/>
      <c r="C177" s="850"/>
      <c r="D177" s="850"/>
      <c r="E177" s="850"/>
      <c r="F177" s="850"/>
      <c r="G177" s="850"/>
      <c r="H177" s="850"/>
      <c r="I177" s="850"/>
      <c r="J177" s="850"/>
      <c r="K177" s="850"/>
      <c r="L177" s="850"/>
      <c r="M177" s="850"/>
      <c r="N177" s="850"/>
      <c r="O177" s="850"/>
      <c r="P177" s="850"/>
      <c r="Q177" s="850"/>
      <c r="R177" s="850"/>
      <c r="S177" s="850"/>
      <c r="T177" s="850"/>
      <c r="U177" s="850"/>
      <c r="V177" s="850"/>
      <c r="W177" s="850"/>
      <c r="X177" s="850"/>
      <c r="Y177" s="850"/>
      <c r="Z177" s="850"/>
      <c r="AA177" s="850"/>
      <c r="AB177" s="850"/>
      <c r="AC177" s="850"/>
      <c r="AD177" s="850"/>
      <c r="AE177" s="850"/>
      <c r="AF177" s="850"/>
      <c r="AG177" s="850"/>
      <c r="AH177" s="850"/>
      <c r="AI177" s="850"/>
      <c r="AJ177" s="850"/>
      <c r="AK177" s="850"/>
      <c r="AL177" s="850"/>
      <c r="AM177" s="850"/>
      <c r="AN177" s="850"/>
      <c r="AO177" s="850"/>
      <c r="AP177" s="850"/>
      <c r="AQ177" s="850"/>
      <c r="AR177" s="850"/>
      <c r="AS177" s="850"/>
      <c r="AT177" s="850"/>
    </row>
    <row r="178" spans="1:46">
      <c r="A178" s="850"/>
      <c r="B178" s="850"/>
      <c r="C178" s="850"/>
      <c r="D178" s="850"/>
      <c r="E178" s="850"/>
      <c r="F178" s="850"/>
      <c r="G178" s="850"/>
      <c r="H178" s="850"/>
      <c r="I178" s="850"/>
      <c r="J178" s="850"/>
      <c r="K178" s="850"/>
      <c r="L178" s="850"/>
      <c r="M178" s="850"/>
      <c r="N178" s="850"/>
      <c r="O178" s="850"/>
      <c r="P178" s="850"/>
      <c r="Q178" s="850"/>
      <c r="R178" s="850"/>
      <c r="S178" s="850"/>
      <c r="T178" s="850"/>
      <c r="U178" s="850"/>
      <c r="V178" s="850"/>
      <c r="W178" s="850"/>
      <c r="X178" s="850"/>
      <c r="Y178" s="850"/>
      <c r="Z178" s="850"/>
      <c r="AA178" s="850"/>
      <c r="AB178" s="850"/>
      <c r="AC178" s="850"/>
      <c r="AD178" s="850"/>
      <c r="AE178" s="850"/>
      <c r="AF178" s="850"/>
      <c r="AG178" s="850"/>
      <c r="AH178" s="850"/>
      <c r="AI178" s="850"/>
      <c r="AJ178" s="850"/>
      <c r="AK178" s="850"/>
      <c r="AL178" s="850"/>
      <c r="AM178" s="850"/>
      <c r="AN178" s="850"/>
      <c r="AO178" s="850"/>
      <c r="AP178" s="850"/>
      <c r="AQ178" s="850"/>
      <c r="AR178" s="850"/>
      <c r="AS178" s="850"/>
      <c r="AT178" s="850"/>
    </row>
    <row r="179" spans="1:46">
      <c r="A179" s="850"/>
      <c r="B179" s="850"/>
      <c r="C179" s="850"/>
      <c r="D179" s="850"/>
      <c r="E179" s="850"/>
      <c r="F179" s="850"/>
      <c r="G179" s="850"/>
      <c r="H179" s="850"/>
      <c r="I179" s="850"/>
      <c r="J179" s="850"/>
      <c r="K179" s="850"/>
      <c r="L179" s="850"/>
      <c r="M179" s="850"/>
      <c r="N179" s="850"/>
      <c r="O179" s="850"/>
      <c r="P179" s="850"/>
      <c r="Q179" s="850"/>
      <c r="R179" s="850"/>
      <c r="S179" s="850"/>
      <c r="T179" s="850"/>
      <c r="U179" s="850"/>
      <c r="V179" s="850"/>
      <c r="W179" s="850"/>
      <c r="X179" s="850"/>
      <c r="Y179" s="850"/>
      <c r="Z179" s="850"/>
      <c r="AA179" s="850"/>
      <c r="AB179" s="850"/>
      <c r="AC179" s="850"/>
      <c r="AD179" s="850"/>
      <c r="AE179" s="850"/>
      <c r="AF179" s="850"/>
      <c r="AG179" s="850"/>
      <c r="AH179" s="850"/>
      <c r="AI179" s="850"/>
      <c r="AJ179" s="850"/>
      <c r="AK179" s="850"/>
      <c r="AL179" s="850"/>
      <c r="AM179" s="850"/>
      <c r="AN179" s="850"/>
      <c r="AO179" s="850"/>
      <c r="AP179" s="850"/>
      <c r="AQ179" s="850"/>
      <c r="AR179" s="850"/>
      <c r="AS179" s="850"/>
      <c r="AT179" s="850"/>
    </row>
    <row r="180" spans="1:46">
      <c r="A180" s="850"/>
      <c r="B180" s="850"/>
      <c r="C180" s="850"/>
      <c r="D180" s="850"/>
      <c r="E180" s="850"/>
      <c r="F180" s="850"/>
      <c r="G180" s="850"/>
      <c r="H180" s="850"/>
      <c r="I180" s="850"/>
      <c r="J180" s="850"/>
      <c r="K180" s="850"/>
      <c r="L180" s="850"/>
      <c r="M180" s="850"/>
      <c r="N180" s="850"/>
      <c r="O180" s="850"/>
      <c r="P180" s="850"/>
      <c r="Q180" s="850"/>
      <c r="R180" s="850"/>
      <c r="S180" s="850"/>
      <c r="T180" s="850"/>
      <c r="U180" s="850"/>
      <c r="V180" s="850"/>
      <c r="W180" s="850"/>
      <c r="X180" s="850"/>
      <c r="Y180" s="850"/>
      <c r="Z180" s="850"/>
      <c r="AA180" s="850"/>
      <c r="AB180" s="850"/>
      <c r="AC180" s="850"/>
      <c r="AD180" s="850"/>
      <c r="AE180" s="850"/>
      <c r="AF180" s="850"/>
      <c r="AG180" s="850"/>
      <c r="AH180" s="850"/>
      <c r="AI180" s="850"/>
      <c r="AJ180" s="850"/>
      <c r="AK180" s="850"/>
      <c r="AL180" s="850"/>
      <c r="AM180" s="850"/>
      <c r="AN180" s="850"/>
      <c r="AO180" s="850"/>
      <c r="AP180" s="850"/>
      <c r="AQ180" s="850"/>
      <c r="AR180" s="850"/>
      <c r="AS180" s="850"/>
      <c r="AT180" s="850"/>
    </row>
    <row r="181" spans="1:46">
      <c r="A181" s="850"/>
      <c r="B181" s="850"/>
      <c r="C181" s="850"/>
      <c r="D181" s="850"/>
      <c r="E181" s="850"/>
      <c r="F181" s="850"/>
      <c r="G181" s="850"/>
      <c r="H181" s="850"/>
      <c r="I181" s="850"/>
      <c r="J181" s="850"/>
      <c r="K181" s="850"/>
      <c r="L181" s="850"/>
      <c r="M181" s="850"/>
      <c r="N181" s="850"/>
      <c r="O181" s="850"/>
      <c r="P181" s="850"/>
      <c r="Q181" s="850"/>
      <c r="R181" s="850"/>
      <c r="S181" s="850"/>
      <c r="T181" s="850"/>
      <c r="U181" s="850"/>
      <c r="V181" s="850"/>
      <c r="W181" s="850"/>
      <c r="X181" s="850"/>
      <c r="Y181" s="850"/>
      <c r="Z181" s="850"/>
      <c r="AA181" s="850"/>
      <c r="AB181" s="850"/>
      <c r="AC181" s="850"/>
      <c r="AD181" s="850"/>
      <c r="AE181" s="850"/>
      <c r="AF181" s="850"/>
      <c r="AG181" s="850"/>
      <c r="AH181" s="850"/>
      <c r="AI181" s="850"/>
      <c r="AJ181" s="850"/>
      <c r="AK181" s="850"/>
      <c r="AL181" s="850"/>
      <c r="AM181" s="850"/>
      <c r="AN181" s="850"/>
      <c r="AO181" s="850"/>
      <c r="AP181" s="850"/>
      <c r="AQ181" s="850"/>
      <c r="AR181" s="850"/>
      <c r="AS181" s="850"/>
      <c r="AT181" s="850"/>
    </row>
    <row r="182" spans="1:46">
      <c r="A182" s="850"/>
      <c r="B182" s="850"/>
      <c r="C182" s="850"/>
      <c r="D182" s="850"/>
      <c r="E182" s="850"/>
      <c r="F182" s="850"/>
      <c r="G182" s="850"/>
      <c r="H182" s="850"/>
      <c r="I182" s="850"/>
      <c r="J182" s="850"/>
      <c r="K182" s="850"/>
      <c r="L182" s="850"/>
      <c r="M182" s="850"/>
      <c r="N182" s="850"/>
      <c r="O182" s="850"/>
      <c r="P182" s="850"/>
      <c r="Q182" s="850"/>
      <c r="R182" s="850"/>
      <c r="S182" s="850"/>
      <c r="T182" s="850"/>
      <c r="U182" s="850"/>
      <c r="V182" s="850"/>
      <c r="W182" s="850"/>
      <c r="X182" s="850"/>
      <c r="Y182" s="850"/>
      <c r="Z182" s="850"/>
      <c r="AA182" s="850"/>
      <c r="AB182" s="850"/>
      <c r="AC182" s="850"/>
      <c r="AD182" s="850"/>
      <c r="AE182" s="850"/>
      <c r="AF182" s="850"/>
      <c r="AG182" s="850"/>
      <c r="AH182" s="850"/>
      <c r="AI182" s="850"/>
      <c r="AJ182" s="850"/>
      <c r="AK182" s="850"/>
      <c r="AL182" s="850"/>
      <c r="AM182" s="850"/>
      <c r="AN182" s="850"/>
      <c r="AO182" s="850"/>
      <c r="AP182" s="850"/>
      <c r="AQ182" s="850"/>
      <c r="AR182" s="850"/>
      <c r="AS182" s="850"/>
      <c r="AT182" s="850"/>
    </row>
    <row r="183" spans="1:46">
      <c r="A183" s="850"/>
      <c r="B183" s="850"/>
      <c r="C183" s="850"/>
      <c r="D183" s="850"/>
      <c r="E183" s="850"/>
      <c r="F183" s="850"/>
      <c r="G183" s="850"/>
      <c r="H183" s="850"/>
      <c r="I183" s="850"/>
      <c r="J183" s="850"/>
      <c r="K183" s="850"/>
      <c r="L183" s="850"/>
      <c r="M183" s="850"/>
      <c r="N183" s="850"/>
      <c r="O183" s="850"/>
      <c r="P183" s="850"/>
      <c r="Q183" s="850"/>
      <c r="R183" s="850"/>
      <c r="S183" s="850"/>
      <c r="T183" s="850"/>
      <c r="U183" s="850"/>
      <c r="V183" s="850"/>
      <c r="W183" s="850"/>
      <c r="X183" s="850"/>
      <c r="Y183" s="850"/>
      <c r="Z183" s="850"/>
      <c r="AA183" s="850"/>
      <c r="AB183" s="850"/>
      <c r="AC183" s="850"/>
      <c r="AD183" s="850"/>
      <c r="AE183" s="850"/>
      <c r="AF183" s="850"/>
      <c r="AG183" s="850"/>
      <c r="AH183" s="850"/>
      <c r="AI183" s="850"/>
      <c r="AJ183" s="850"/>
      <c r="AK183" s="850"/>
      <c r="AL183" s="850"/>
      <c r="AM183" s="850"/>
      <c r="AN183" s="850"/>
      <c r="AO183" s="850"/>
      <c r="AP183" s="850"/>
      <c r="AQ183" s="850"/>
      <c r="AR183" s="850"/>
      <c r="AS183" s="850"/>
      <c r="AT183" s="850"/>
    </row>
    <row r="184" spans="1:46">
      <c r="A184" s="850"/>
      <c r="B184" s="850"/>
      <c r="C184" s="850"/>
      <c r="D184" s="850"/>
      <c r="E184" s="850"/>
      <c r="F184" s="850"/>
      <c r="G184" s="850"/>
      <c r="H184" s="850"/>
      <c r="I184" s="850"/>
      <c r="J184" s="850"/>
      <c r="K184" s="850"/>
      <c r="L184" s="850"/>
      <c r="M184" s="850"/>
      <c r="N184" s="850"/>
      <c r="O184" s="850"/>
      <c r="P184" s="850"/>
      <c r="Q184" s="850"/>
      <c r="R184" s="850"/>
      <c r="S184" s="850"/>
      <c r="T184" s="850"/>
      <c r="U184" s="850"/>
      <c r="V184" s="850"/>
      <c r="W184" s="850"/>
      <c r="X184" s="850"/>
      <c r="Y184" s="850"/>
      <c r="Z184" s="850"/>
      <c r="AA184" s="850"/>
      <c r="AB184" s="850"/>
      <c r="AC184" s="850"/>
      <c r="AD184" s="850"/>
      <c r="AE184" s="850"/>
      <c r="AF184" s="850"/>
      <c r="AG184" s="850"/>
      <c r="AH184" s="850"/>
      <c r="AI184" s="850"/>
      <c r="AJ184" s="850"/>
      <c r="AK184" s="850"/>
      <c r="AL184" s="850"/>
      <c r="AM184" s="850"/>
      <c r="AN184" s="850"/>
      <c r="AO184" s="850"/>
      <c r="AP184" s="850"/>
      <c r="AQ184" s="850"/>
      <c r="AR184" s="850"/>
      <c r="AS184" s="850"/>
      <c r="AT184" s="850"/>
    </row>
    <row r="185" spans="1:46">
      <c r="A185" s="850"/>
      <c r="B185" s="850"/>
      <c r="C185" s="850"/>
      <c r="D185" s="850"/>
      <c r="E185" s="850"/>
      <c r="F185" s="850"/>
      <c r="G185" s="850"/>
      <c r="H185" s="850"/>
      <c r="I185" s="850"/>
      <c r="J185" s="850"/>
      <c r="K185" s="850"/>
      <c r="L185" s="850"/>
      <c r="M185" s="850"/>
      <c r="N185" s="850"/>
      <c r="O185" s="850"/>
      <c r="P185" s="850"/>
      <c r="Q185" s="850"/>
      <c r="R185" s="850"/>
      <c r="S185" s="850"/>
      <c r="T185" s="850"/>
      <c r="U185" s="850"/>
      <c r="V185" s="850"/>
      <c r="W185" s="850"/>
      <c r="X185" s="850"/>
      <c r="Y185" s="850"/>
      <c r="Z185" s="850"/>
      <c r="AA185" s="850"/>
      <c r="AB185" s="850"/>
      <c r="AC185" s="850"/>
      <c r="AD185" s="850"/>
      <c r="AE185" s="850"/>
      <c r="AF185" s="850"/>
      <c r="AG185" s="850"/>
      <c r="AH185" s="850"/>
      <c r="AI185" s="850"/>
      <c r="AJ185" s="850"/>
      <c r="AK185" s="850"/>
      <c r="AL185" s="850"/>
      <c r="AM185" s="850"/>
      <c r="AN185" s="850"/>
      <c r="AO185" s="850"/>
      <c r="AP185" s="850"/>
      <c r="AQ185" s="850"/>
      <c r="AR185" s="850"/>
      <c r="AS185" s="850"/>
      <c r="AT185" s="850"/>
    </row>
    <row r="186" spans="1:46">
      <c r="A186" s="850"/>
      <c r="B186" s="850"/>
      <c r="C186" s="850"/>
      <c r="D186" s="850"/>
      <c r="E186" s="850"/>
      <c r="F186" s="850"/>
      <c r="G186" s="850"/>
      <c r="H186" s="850"/>
      <c r="I186" s="850"/>
      <c r="J186" s="850"/>
      <c r="K186" s="850"/>
      <c r="L186" s="850"/>
      <c r="M186" s="850"/>
      <c r="N186" s="850"/>
      <c r="O186" s="850"/>
      <c r="P186" s="850"/>
      <c r="Q186" s="850"/>
      <c r="R186" s="850"/>
      <c r="S186" s="850"/>
      <c r="T186" s="850"/>
      <c r="U186" s="850"/>
      <c r="V186" s="850"/>
      <c r="W186" s="850"/>
      <c r="X186" s="850"/>
      <c r="Y186" s="850"/>
      <c r="Z186" s="850"/>
      <c r="AA186" s="850"/>
      <c r="AB186" s="850"/>
      <c r="AC186" s="850"/>
      <c r="AD186" s="850"/>
      <c r="AE186" s="850"/>
      <c r="AF186" s="850"/>
      <c r="AG186" s="850"/>
      <c r="AH186" s="850"/>
      <c r="AI186" s="850"/>
      <c r="AJ186" s="850"/>
      <c r="AK186" s="850"/>
      <c r="AL186" s="850"/>
      <c r="AM186" s="850"/>
      <c r="AN186" s="850"/>
      <c r="AO186" s="850"/>
      <c r="AP186" s="850"/>
      <c r="AQ186" s="850"/>
      <c r="AR186" s="850"/>
      <c r="AS186" s="850"/>
      <c r="AT186" s="850"/>
    </row>
    <row r="187" spans="1:46">
      <c r="A187" s="850"/>
      <c r="B187" s="850"/>
      <c r="C187" s="850"/>
      <c r="D187" s="850"/>
      <c r="E187" s="850"/>
      <c r="F187" s="850"/>
      <c r="G187" s="850"/>
      <c r="H187" s="850"/>
      <c r="I187" s="850"/>
      <c r="J187" s="850"/>
      <c r="K187" s="850"/>
      <c r="L187" s="850"/>
      <c r="M187" s="850"/>
      <c r="N187" s="850"/>
      <c r="O187" s="850"/>
      <c r="P187" s="850"/>
      <c r="Q187" s="850"/>
      <c r="R187" s="850"/>
      <c r="S187" s="850"/>
      <c r="T187" s="850"/>
      <c r="U187" s="850"/>
      <c r="V187" s="850"/>
      <c r="W187" s="850"/>
      <c r="X187" s="850"/>
      <c r="Y187" s="850"/>
      <c r="Z187" s="850"/>
      <c r="AA187" s="850"/>
      <c r="AB187" s="850"/>
      <c r="AC187" s="850"/>
      <c r="AD187" s="850"/>
      <c r="AE187" s="850"/>
      <c r="AF187" s="850"/>
      <c r="AG187" s="850"/>
      <c r="AH187" s="850"/>
      <c r="AI187" s="850"/>
      <c r="AJ187" s="850"/>
      <c r="AK187" s="850"/>
      <c r="AL187" s="850"/>
      <c r="AM187" s="850"/>
      <c r="AN187" s="850"/>
      <c r="AO187" s="850"/>
      <c r="AP187" s="850"/>
      <c r="AQ187" s="850"/>
      <c r="AR187" s="850"/>
      <c r="AS187" s="850"/>
      <c r="AT187" s="850"/>
    </row>
    <row r="188" spans="1:46">
      <c r="A188" s="850"/>
      <c r="B188" s="850"/>
      <c r="C188" s="850"/>
      <c r="D188" s="850"/>
      <c r="E188" s="850"/>
      <c r="F188" s="850"/>
      <c r="G188" s="850"/>
      <c r="H188" s="850"/>
      <c r="I188" s="850"/>
      <c r="J188" s="850"/>
      <c r="K188" s="850"/>
      <c r="L188" s="850"/>
      <c r="M188" s="850"/>
      <c r="N188" s="850"/>
      <c r="O188" s="850"/>
      <c r="P188" s="850"/>
      <c r="Q188" s="850"/>
      <c r="R188" s="850"/>
      <c r="S188" s="850"/>
      <c r="T188" s="850"/>
      <c r="U188" s="850"/>
      <c r="V188" s="850"/>
      <c r="W188" s="850"/>
      <c r="X188" s="850"/>
      <c r="Y188" s="850"/>
      <c r="Z188" s="850"/>
      <c r="AA188" s="850"/>
      <c r="AB188" s="850"/>
      <c r="AC188" s="850"/>
      <c r="AD188" s="850"/>
      <c r="AE188" s="850"/>
      <c r="AF188" s="850"/>
      <c r="AG188" s="850"/>
      <c r="AH188" s="850"/>
      <c r="AI188" s="850"/>
      <c r="AJ188" s="850"/>
      <c r="AK188" s="850"/>
      <c r="AL188" s="850"/>
      <c r="AM188" s="850"/>
      <c r="AN188" s="850"/>
      <c r="AO188" s="850"/>
      <c r="AP188" s="850"/>
      <c r="AQ188" s="850"/>
      <c r="AR188" s="850"/>
      <c r="AS188" s="850"/>
      <c r="AT188" s="850"/>
    </row>
    <row r="189" spans="1:46">
      <c r="A189" s="850"/>
      <c r="B189" s="850"/>
      <c r="C189" s="850"/>
      <c r="D189" s="850"/>
      <c r="E189" s="850"/>
      <c r="F189" s="850"/>
      <c r="G189" s="850"/>
      <c r="H189" s="850"/>
      <c r="I189" s="850"/>
      <c r="J189" s="850"/>
      <c r="K189" s="850"/>
      <c r="L189" s="850"/>
      <c r="M189" s="850"/>
      <c r="N189" s="850"/>
      <c r="O189" s="850"/>
      <c r="P189" s="850"/>
      <c r="Q189" s="850"/>
      <c r="R189" s="850"/>
      <c r="S189" s="850"/>
      <c r="T189" s="850"/>
      <c r="U189" s="850"/>
      <c r="V189" s="850"/>
      <c r="W189" s="850"/>
      <c r="X189" s="850"/>
      <c r="Y189" s="850"/>
      <c r="Z189" s="850"/>
      <c r="AA189" s="850"/>
      <c r="AB189" s="850"/>
      <c r="AC189" s="850"/>
      <c r="AD189" s="850"/>
      <c r="AE189" s="850"/>
      <c r="AF189" s="850"/>
      <c r="AG189" s="850"/>
      <c r="AH189" s="850"/>
      <c r="AI189" s="850"/>
      <c r="AJ189" s="850"/>
      <c r="AK189" s="850"/>
      <c r="AL189" s="850"/>
      <c r="AM189" s="850"/>
      <c r="AN189" s="850"/>
      <c r="AO189" s="850"/>
      <c r="AP189" s="850"/>
      <c r="AQ189" s="850"/>
      <c r="AR189" s="850"/>
      <c r="AS189" s="850"/>
      <c r="AT189" s="850"/>
    </row>
    <row r="190" spans="1:46">
      <c r="A190" s="850"/>
      <c r="B190" s="850"/>
      <c r="C190" s="850"/>
      <c r="D190" s="850"/>
      <c r="E190" s="850"/>
      <c r="F190" s="850"/>
      <c r="G190" s="850"/>
      <c r="H190" s="850"/>
      <c r="I190" s="850"/>
      <c r="J190" s="850"/>
      <c r="K190" s="850"/>
      <c r="L190" s="850"/>
      <c r="M190" s="850"/>
      <c r="N190" s="850"/>
      <c r="O190" s="850"/>
      <c r="P190" s="850"/>
      <c r="Q190" s="850"/>
      <c r="R190" s="850"/>
      <c r="S190" s="850"/>
      <c r="T190" s="850"/>
      <c r="U190" s="850"/>
      <c r="V190" s="850"/>
      <c r="W190" s="850"/>
      <c r="X190" s="850"/>
      <c r="Y190" s="850"/>
      <c r="Z190" s="850"/>
      <c r="AA190" s="850"/>
      <c r="AB190" s="850"/>
      <c r="AC190" s="850"/>
      <c r="AD190" s="850"/>
      <c r="AE190" s="850"/>
      <c r="AF190" s="850"/>
      <c r="AG190" s="850"/>
      <c r="AH190" s="850"/>
      <c r="AI190" s="850"/>
      <c r="AJ190" s="850"/>
      <c r="AK190" s="850"/>
      <c r="AL190" s="850"/>
      <c r="AM190" s="850"/>
      <c r="AN190" s="850"/>
      <c r="AO190" s="850"/>
      <c r="AP190" s="850"/>
      <c r="AQ190" s="850"/>
      <c r="AR190" s="850"/>
      <c r="AS190" s="850"/>
      <c r="AT190" s="850"/>
    </row>
    <row r="191" spans="1:46">
      <c r="A191" s="850"/>
      <c r="B191" s="850"/>
      <c r="C191" s="850"/>
      <c r="D191" s="850"/>
      <c r="E191" s="850"/>
      <c r="F191" s="850"/>
      <c r="G191" s="850"/>
      <c r="H191" s="850"/>
      <c r="I191" s="850"/>
      <c r="J191" s="850"/>
      <c r="K191" s="850"/>
      <c r="L191" s="850"/>
      <c r="M191" s="850"/>
      <c r="N191" s="850"/>
      <c r="O191" s="850"/>
      <c r="P191" s="850"/>
      <c r="Q191" s="850"/>
      <c r="R191" s="850"/>
      <c r="S191" s="850"/>
      <c r="T191" s="850"/>
      <c r="U191" s="850"/>
      <c r="V191" s="850"/>
      <c r="W191" s="850"/>
      <c r="X191" s="850"/>
      <c r="Y191" s="850"/>
      <c r="Z191" s="850"/>
      <c r="AA191" s="850"/>
      <c r="AB191" s="850"/>
      <c r="AC191" s="850"/>
      <c r="AD191" s="850"/>
      <c r="AE191" s="850"/>
      <c r="AF191" s="850"/>
      <c r="AG191" s="850"/>
      <c r="AH191" s="850"/>
      <c r="AI191" s="850"/>
      <c r="AJ191" s="850"/>
      <c r="AK191" s="850"/>
      <c r="AL191" s="850"/>
      <c r="AM191" s="850"/>
      <c r="AN191" s="850"/>
      <c r="AO191" s="850"/>
      <c r="AP191" s="850"/>
      <c r="AQ191" s="850"/>
      <c r="AR191" s="850"/>
      <c r="AS191" s="850"/>
      <c r="AT191" s="850"/>
    </row>
    <row r="192" spans="1:46">
      <c r="A192" s="850"/>
      <c r="B192" s="850"/>
      <c r="C192" s="850"/>
      <c r="D192" s="850"/>
      <c r="E192" s="850"/>
      <c r="F192" s="850"/>
      <c r="G192" s="850"/>
      <c r="H192" s="850"/>
      <c r="I192" s="850"/>
      <c r="J192" s="850"/>
      <c r="K192" s="850"/>
      <c r="L192" s="850"/>
      <c r="M192" s="850"/>
      <c r="N192" s="850"/>
      <c r="O192" s="850"/>
      <c r="P192" s="850"/>
      <c r="Q192" s="850"/>
      <c r="R192" s="850"/>
      <c r="S192" s="850"/>
      <c r="T192" s="850"/>
      <c r="U192" s="850"/>
      <c r="V192" s="850"/>
      <c r="W192" s="850"/>
      <c r="X192" s="850"/>
      <c r="Y192" s="850"/>
      <c r="Z192" s="850"/>
      <c r="AA192" s="850"/>
      <c r="AB192" s="850"/>
      <c r="AC192" s="850"/>
      <c r="AD192" s="850"/>
      <c r="AE192" s="850"/>
      <c r="AF192" s="850"/>
      <c r="AG192" s="850"/>
      <c r="AH192" s="850"/>
      <c r="AI192" s="850"/>
      <c r="AJ192" s="850"/>
      <c r="AK192" s="850"/>
      <c r="AL192" s="850"/>
      <c r="AM192" s="850"/>
      <c r="AN192" s="850"/>
      <c r="AO192" s="850"/>
      <c r="AP192" s="850"/>
      <c r="AQ192" s="850"/>
      <c r="AR192" s="850"/>
      <c r="AS192" s="850"/>
      <c r="AT192" s="850"/>
    </row>
    <row r="193" spans="1:46">
      <c r="A193" s="850"/>
      <c r="B193" s="850"/>
      <c r="C193" s="850"/>
      <c r="D193" s="850"/>
      <c r="E193" s="850"/>
      <c r="F193" s="850"/>
      <c r="G193" s="850"/>
      <c r="H193" s="850"/>
      <c r="I193" s="850"/>
      <c r="J193" s="850"/>
      <c r="K193" s="850"/>
      <c r="L193" s="850"/>
      <c r="M193" s="850"/>
      <c r="N193" s="850"/>
      <c r="O193" s="850"/>
      <c r="P193" s="850"/>
      <c r="Q193" s="850"/>
      <c r="R193" s="850"/>
      <c r="S193" s="850"/>
      <c r="T193" s="850"/>
      <c r="U193" s="850"/>
      <c r="V193" s="850"/>
      <c r="W193" s="850"/>
      <c r="X193" s="850"/>
      <c r="Y193" s="850"/>
      <c r="Z193" s="850"/>
      <c r="AA193" s="850"/>
      <c r="AB193" s="850"/>
      <c r="AC193" s="850"/>
      <c r="AD193" s="850"/>
      <c r="AE193" s="850"/>
      <c r="AF193" s="850"/>
      <c r="AG193" s="850"/>
      <c r="AH193" s="850"/>
      <c r="AI193" s="850"/>
      <c r="AJ193" s="850"/>
      <c r="AK193" s="850"/>
      <c r="AL193" s="850"/>
      <c r="AM193" s="850"/>
      <c r="AN193" s="850"/>
      <c r="AO193" s="850"/>
      <c r="AP193" s="850"/>
      <c r="AQ193" s="850"/>
      <c r="AR193" s="850"/>
      <c r="AS193" s="850"/>
      <c r="AT193" s="850"/>
    </row>
    <row r="194" spans="1:46">
      <c r="A194" s="850"/>
      <c r="B194" s="850"/>
      <c r="C194" s="850"/>
      <c r="D194" s="850"/>
      <c r="E194" s="850"/>
      <c r="F194" s="850"/>
      <c r="G194" s="850"/>
      <c r="H194" s="850"/>
      <c r="I194" s="850"/>
      <c r="J194" s="850"/>
      <c r="K194" s="850"/>
      <c r="L194" s="850"/>
      <c r="M194" s="850"/>
      <c r="N194" s="850"/>
      <c r="O194" s="850"/>
      <c r="P194" s="850"/>
      <c r="Q194" s="850"/>
      <c r="R194" s="850"/>
      <c r="S194" s="850"/>
      <c r="T194" s="850"/>
      <c r="U194" s="850"/>
      <c r="V194" s="850"/>
      <c r="W194" s="850"/>
      <c r="X194" s="850"/>
      <c r="Y194" s="850"/>
      <c r="Z194" s="850"/>
      <c r="AA194" s="850"/>
      <c r="AB194" s="850"/>
      <c r="AC194" s="850"/>
      <c r="AD194" s="850"/>
      <c r="AE194" s="850"/>
      <c r="AF194" s="850"/>
      <c r="AG194" s="850"/>
      <c r="AH194" s="850"/>
      <c r="AI194" s="850"/>
      <c r="AJ194" s="850"/>
      <c r="AK194" s="850"/>
      <c r="AL194" s="850"/>
      <c r="AM194" s="850"/>
      <c r="AN194" s="850"/>
      <c r="AO194" s="850"/>
      <c r="AP194" s="850"/>
      <c r="AQ194" s="850"/>
      <c r="AR194" s="850"/>
      <c r="AS194" s="850"/>
      <c r="AT194" s="850"/>
    </row>
    <row r="195" spans="1:46">
      <c r="A195" s="850"/>
      <c r="B195" s="850"/>
      <c r="C195" s="850"/>
      <c r="D195" s="850"/>
      <c r="E195" s="850"/>
      <c r="F195" s="850"/>
      <c r="G195" s="850"/>
      <c r="H195" s="850"/>
      <c r="I195" s="850"/>
      <c r="J195" s="850"/>
      <c r="K195" s="850"/>
      <c r="L195" s="850"/>
      <c r="M195" s="850"/>
      <c r="N195" s="850"/>
      <c r="O195" s="850"/>
      <c r="P195" s="850"/>
      <c r="Q195" s="850"/>
      <c r="R195" s="850"/>
      <c r="S195" s="850"/>
      <c r="T195" s="850"/>
      <c r="U195" s="850"/>
      <c r="V195" s="850"/>
      <c r="W195" s="850"/>
      <c r="X195" s="850"/>
      <c r="Y195" s="850"/>
      <c r="Z195" s="850"/>
      <c r="AA195" s="850"/>
      <c r="AB195" s="850"/>
      <c r="AC195" s="850"/>
      <c r="AD195" s="850"/>
      <c r="AE195" s="850"/>
      <c r="AF195" s="850"/>
      <c r="AG195" s="850"/>
      <c r="AH195" s="850"/>
      <c r="AI195" s="850"/>
      <c r="AJ195" s="850"/>
      <c r="AK195" s="850"/>
      <c r="AL195" s="850"/>
      <c r="AM195" s="850"/>
      <c r="AN195" s="850"/>
      <c r="AO195" s="850"/>
      <c r="AP195" s="850"/>
      <c r="AQ195" s="850"/>
      <c r="AR195" s="850"/>
      <c r="AS195" s="850"/>
      <c r="AT195" s="850"/>
    </row>
    <row r="196" spans="1:46">
      <c r="A196" s="850"/>
      <c r="B196" s="850"/>
      <c r="C196" s="850"/>
      <c r="D196" s="850"/>
      <c r="E196" s="850"/>
      <c r="F196" s="850"/>
      <c r="G196" s="850"/>
      <c r="H196" s="850"/>
      <c r="I196" s="850"/>
      <c r="J196" s="850"/>
      <c r="K196" s="850"/>
      <c r="L196" s="850"/>
      <c r="M196" s="850"/>
      <c r="N196" s="850"/>
      <c r="O196" s="850"/>
      <c r="P196" s="850"/>
      <c r="Q196" s="850"/>
      <c r="R196" s="850"/>
      <c r="S196" s="850"/>
      <c r="T196" s="850"/>
      <c r="U196" s="850"/>
      <c r="V196" s="850"/>
      <c r="W196" s="850"/>
      <c r="X196" s="850"/>
      <c r="Y196" s="850"/>
      <c r="Z196" s="850"/>
      <c r="AA196" s="850"/>
      <c r="AB196" s="850"/>
      <c r="AC196" s="850"/>
      <c r="AD196" s="850"/>
      <c r="AE196" s="850"/>
      <c r="AF196" s="850"/>
      <c r="AG196" s="850"/>
      <c r="AH196" s="850"/>
      <c r="AI196" s="850"/>
      <c r="AJ196" s="850"/>
      <c r="AK196" s="850"/>
      <c r="AL196" s="850"/>
      <c r="AM196" s="850"/>
      <c r="AN196" s="850"/>
      <c r="AO196" s="850"/>
      <c r="AP196" s="850"/>
      <c r="AQ196" s="850"/>
      <c r="AR196" s="850"/>
      <c r="AS196" s="850"/>
      <c r="AT196" s="850"/>
    </row>
    <row r="197" spans="1:46">
      <c r="A197" s="850"/>
      <c r="B197" s="850"/>
      <c r="C197" s="850"/>
      <c r="D197" s="850"/>
      <c r="E197" s="850"/>
      <c r="F197" s="850"/>
      <c r="G197" s="850"/>
      <c r="H197" s="850"/>
      <c r="I197" s="850"/>
      <c r="J197" s="850"/>
      <c r="K197" s="850"/>
      <c r="L197" s="850"/>
      <c r="M197" s="850"/>
      <c r="N197" s="850"/>
      <c r="O197" s="850"/>
      <c r="P197" s="850"/>
      <c r="Q197" s="850"/>
      <c r="R197" s="850"/>
      <c r="S197" s="850"/>
      <c r="T197" s="850"/>
      <c r="U197" s="850"/>
      <c r="V197" s="850"/>
      <c r="W197" s="850"/>
      <c r="X197" s="850"/>
      <c r="Y197" s="850"/>
      <c r="Z197" s="850"/>
      <c r="AA197" s="850"/>
      <c r="AB197" s="850"/>
      <c r="AC197" s="850"/>
      <c r="AD197" s="850"/>
      <c r="AE197" s="850"/>
      <c r="AF197" s="850"/>
      <c r="AG197" s="850"/>
      <c r="AH197" s="850"/>
      <c r="AI197" s="850"/>
      <c r="AJ197" s="850"/>
      <c r="AK197" s="850"/>
      <c r="AL197" s="850"/>
      <c r="AM197" s="850"/>
      <c r="AN197" s="850"/>
      <c r="AO197" s="850"/>
      <c r="AP197" s="850"/>
      <c r="AQ197" s="850"/>
      <c r="AR197" s="850"/>
      <c r="AS197" s="850"/>
      <c r="AT197" s="850"/>
    </row>
    <row r="198" spans="1:46">
      <c r="A198" s="850"/>
      <c r="B198" s="850"/>
      <c r="C198" s="850"/>
      <c r="D198" s="850"/>
      <c r="E198" s="850"/>
      <c r="F198" s="850"/>
      <c r="G198" s="850"/>
      <c r="H198" s="850"/>
      <c r="I198" s="850"/>
      <c r="J198" s="850"/>
      <c r="K198" s="850"/>
      <c r="L198" s="850"/>
      <c r="M198" s="850"/>
      <c r="N198" s="850"/>
      <c r="O198" s="850"/>
      <c r="P198" s="850"/>
      <c r="Q198" s="850"/>
      <c r="R198" s="850"/>
      <c r="S198" s="850"/>
      <c r="T198" s="850"/>
      <c r="U198" s="850"/>
      <c r="V198" s="850"/>
      <c r="W198" s="850"/>
      <c r="X198" s="850"/>
      <c r="Y198" s="850"/>
      <c r="Z198" s="850"/>
      <c r="AA198" s="850"/>
      <c r="AB198" s="850"/>
      <c r="AC198" s="850"/>
      <c r="AD198" s="850"/>
      <c r="AE198" s="850"/>
      <c r="AF198" s="850"/>
      <c r="AG198" s="850"/>
      <c r="AH198" s="850"/>
      <c r="AI198" s="850"/>
      <c r="AJ198" s="850"/>
      <c r="AK198" s="850"/>
      <c r="AL198" s="850"/>
      <c r="AM198" s="850"/>
      <c r="AN198" s="850"/>
      <c r="AO198" s="850"/>
      <c r="AP198" s="850"/>
      <c r="AQ198" s="850"/>
      <c r="AR198" s="850"/>
      <c r="AS198" s="850"/>
      <c r="AT198" s="850"/>
    </row>
    <row r="199" spans="1:46">
      <c r="A199" s="850"/>
      <c r="B199" s="850"/>
      <c r="C199" s="850"/>
      <c r="D199" s="850"/>
      <c r="E199" s="850"/>
      <c r="F199" s="850"/>
      <c r="G199" s="850"/>
      <c r="H199" s="850"/>
      <c r="I199" s="850"/>
      <c r="J199" s="850"/>
      <c r="K199" s="850"/>
      <c r="L199" s="850"/>
      <c r="M199" s="850"/>
      <c r="N199" s="850"/>
      <c r="O199" s="850"/>
      <c r="P199" s="850"/>
      <c r="Q199" s="850"/>
      <c r="R199" s="850"/>
      <c r="S199" s="850"/>
      <c r="T199" s="850"/>
      <c r="U199" s="850"/>
      <c r="V199" s="850"/>
      <c r="W199" s="850"/>
      <c r="X199" s="850"/>
      <c r="Y199" s="850"/>
      <c r="Z199" s="850"/>
      <c r="AA199" s="850"/>
      <c r="AB199" s="850"/>
      <c r="AC199" s="850"/>
      <c r="AD199" s="850"/>
      <c r="AE199" s="850"/>
      <c r="AF199" s="850"/>
      <c r="AG199" s="850"/>
      <c r="AH199" s="850"/>
      <c r="AI199" s="850"/>
      <c r="AJ199" s="850"/>
      <c r="AK199" s="850"/>
      <c r="AL199" s="850"/>
      <c r="AM199" s="850"/>
      <c r="AN199" s="850"/>
      <c r="AO199" s="850"/>
      <c r="AP199" s="850"/>
      <c r="AQ199" s="850"/>
      <c r="AR199" s="850"/>
      <c r="AS199" s="850"/>
      <c r="AT199" s="850"/>
    </row>
    <row r="200" spans="1:46">
      <c r="A200" s="850"/>
      <c r="B200" s="850"/>
      <c r="C200" s="850"/>
      <c r="D200" s="850"/>
      <c r="E200" s="850"/>
      <c r="F200" s="850"/>
      <c r="G200" s="850"/>
      <c r="H200" s="850"/>
      <c r="I200" s="850"/>
      <c r="J200" s="850"/>
      <c r="K200" s="850"/>
      <c r="L200" s="850"/>
      <c r="M200" s="850"/>
      <c r="N200" s="850"/>
      <c r="O200" s="850"/>
      <c r="P200" s="850"/>
      <c r="Q200" s="850"/>
      <c r="R200" s="850"/>
      <c r="S200" s="850"/>
      <c r="T200" s="850"/>
      <c r="U200" s="850"/>
      <c r="V200" s="850"/>
      <c r="W200" s="850"/>
      <c r="X200" s="850"/>
      <c r="Y200" s="850"/>
      <c r="Z200" s="850"/>
      <c r="AA200" s="850"/>
      <c r="AB200" s="850"/>
      <c r="AC200" s="850"/>
      <c r="AD200" s="850"/>
      <c r="AE200" s="850"/>
      <c r="AF200" s="850"/>
      <c r="AG200" s="850"/>
      <c r="AH200" s="850"/>
      <c r="AI200" s="850"/>
      <c r="AJ200" s="850"/>
      <c r="AK200" s="850"/>
      <c r="AL200" s="850"/>
      <c r="AM200" s="850"/>
      <c r="AN200" s="850"/>
      <c r="AO200" s="850"/>
      <c r="AP200" s="850"/>
      <c r="AQ200" s="850"/>
      <c r="AR200" s="850"/>
      <c r="AS200" s="850"/>
      <c r="AT200" s="850"/>
    </row>
    <row r="201" spans="1:46">
      <c r="A201" s="850"/>
      <c r="B201" s="850"/>
      <c r="C201" s="850"/>
      <c r="D201" s="850"/>
      <c r="E201" s="850"/>
      <c r="F201" s="850"/>
      <c r="G201" s="850"/>
      <c r="H201" s="850"/>
      <c r="I201" s="850"/>
      <c r="J201" s="850"/>
      <c r="K201" s="850"/>
      <c r="L201" s="850"/>
      <c r="M201" s="850"/>
      <c r="N201" s="850"/>
      <c r="O201" s="850"/>
      <c r="P201" s="850"/>
      <c r="Q201" s="850"/>
      <c r="R201" s="850"/>
      <c r="S201" s="850"/>
      <c r="T201" s="850"/>
      <c r="U201" s="850"/>
      <c r="V201" s="850"/>
      <c r="W201" s="850"/>
      <c r="X201" s="850"/>
      <c r="Y201" s="850"/>
      <c r="Z201" s="850"/>
      <c r="AA201" s="850"/>
      <c r="AB201" s="850"/>
      <c r="AC201" s="850"/>
      <c r="AD201" s="850"/>
      <c r="AE201" s="850"/>
      <c r="AF201" s="850"/>
      <c r="AG201" s="850"/>
      <c r="AH201" s="850"/>
      <c r="AI201" s="850"/>
      <c r="AJ201" s="850"/>
      <c r="AK201" s="850"/>
      <c r="AL201" s="850"/>
      <c r="AM201" s="850"/>
      <c r="AN201" s="850"/>
      <c r="AO201" s="850"/>
      <c r="AP201" s="850"/>
      <c r="AQ201" s="850"/>
      <c r="AR201" s="850"/>
      <c r="AS201" s="850"/>
      <c r="AT201" s="850"/>
    </row>
    <row r="202" spans="1:46">
      <c r="A202" s="850"/>
      <c r="B202" s="850"/>
      <c r="C202" s="850"/>
      <c r="D202" s="850"/>
      <c r="E202" s="850"/>
      <c r="F202" s="850"/>
      <c r="G202" s="850"/>
      <c r="H202" s="850"/>
      <c r="I202" s="850"/>
      <c r="J202" s="850"/>
      <c r="K202" s="850"/>
      <c r="L202" s="850"/>
      <c r="M202" s="850"/>
      <c r="N202" s="850"/>
      <c r="O202" s="850"/>
      <c r="P202" s="850"/>
      <c r="Q202" s="850"/>
      <c r="R202" s="850"/>
      <c r="S202" s="850"/>
      <c r="T202" s="850"/>
      <c r="U202" s="850"/>
      <c r="V202" s="850"/>
      <c r="W202" s="850"/>
      <c r="X202" s="850"/>
      <c r="Y202" s="850"/>
      <c r="Z202" s="850"/>
      <c r="AA202" s="850"/>
      <c r="AB202" s="850"/>
      <c r="AC202" s="850"/>
      <c r="AD202" s="850"/>
      <c r="AE202" s="850"/>
      <c r="AF202" s="850"/>
      <c r="AG202" s="850"/>
      <c r="AH202" s="850"/>
      <c r="AI202" s="850"/>
      <c r="AJ202" s="850"/>
      <c r="AK202" s="850"/>
      <c r="AL202" s="850"/>
      <c r="AM202" s="850"/>
      <c r="AN202" s="850"/>
      <c r="AO202" s="850"/>
      <c r="AP202" s="850"/>
      <c r="AQ202" s="850"/>
      <c r="AR202" s="850"/>
      <c r="AS202" s="850"/>
      <c r="AT202" s="850"/>
    </row>
    <row r="203" spans="1:46">
      <c r="A203" s="850"/>
      <c r="B203" s="850"/>
      <c r="C203" s="850"/>
      <c r="D203" s="850"/>
      <c r="E203" s="850"/>
      <c r="F203" s="850"/>
      <c r="G203" s="850"/>
      <c r="H203" s="850"/>
      <c r="I203" s="850"/>
      <c r="J203" s="850"/>
      <c r="K203" s="850"/>
      <c r="L203" s="850"/>
      <c r="M203" s="850"/>
      <c r="N203" s="850"/>
      <c r="O203" s="850"/>
      <c r="P203" s="850"/>
      <c r="Q203" s="850"/>
      <c r="R203" s="850"/>
      <c r="S203" s="850"/>
      <c r="T203" s="850"/>
      <c r="U203" s="850"/>
      <c r="V203" s="850"/>
      <c r="W203" s="850"/>
      <c r="X203" s="850"/>
      <c r="Y203" s="850"/>
      <c r="Z203" s="850"/>
      <c r="AA203" s="850"/>
      <c r="AB203" s="850"/>
      <c r="AC203" s="850"/>
      <c r="AD203" s="850"/>
      <c r="AE203" s="850"/>
      <c r="AF203" s="850"/>
      <c r="AG203" s="850"/>
      <c r="AH203" s="850"/>
      <c r="AI203" s="850"/>
      <c r="AJ203" s="850"/>
      <c r="AK203" s="850"/>
      <c r="AL203" s="850"/>
      <c r="AM203" s="850"/>
      <c r="AN203" s="850"/>
      <c r="AO203" s="850"/>
      <c r="AP203" s="850"/>
      <c r="AQ203" s="850"/>
      <c r="AR203" s="850"/>
      <c r="AS203" s="850"/>
      <c r="AT203" s="850"/>
    </row>
    <row r="204" spans="1:46">
      <c r="A204" s="850"/>
      <c r="B204" s="850"/>
      <c r="C204" s="850"/>
      <c r="D204" s="850"/>
      <c r="E204" s="850"/>
      <c r="F204" s="850"/>
      <c r="G204" s="850"/>
      <c r="H204" s="850"/>
      <c r="I204" s="850"/>
      <c r="J204" s="850"/>
      <c r="K204" s="850"/>
      <c r="L204" s="850"/>
      <c r="M204" s="850"/>
      <c r="N204" s="850"/>
      <c r="O204" s="850"/>
      <c r="P204" s="850"/>
      <c r="Q204" s="850"/>
      <c r="R204" s="850"/>
      <c r="S204" s="850"/>
      <c r="T204" s="850"/>
      <c r="U204" s="850"/>
      <c r="V204" s="850"/>
      <c r="W204" s="850"/>
      <c r="X204" s="850"/>
      <c r="Y204" s="850"/>
      <c r="Z204" s="850"/>
      <c r="AA204" s="850"/>
      <c r="AB204" s="850"/>
      <c r="AC204" s="850"/>
      <c r="AD204" s="850"/>
      <c r="AE204" s="850"/>
      <c r="AF204" s="850"/>
      <c r="AG204" s="850"/>
      <c r="AH204" s="850"/>
      <c r="AI204" s="850"/>
      <c r="AJ204" s="850"/>
      <c r="AK204" s="850"/>
      <c r="AL204" s="850"/>
      <c r="AM204" s="850"/>
      <c r="AN204" s="850"/>
      <c r="AO204" s="850"/>
      <c r="AP204" s="850"/>
      <c r="AQ204" s="850"/>
      <c r="AR204" s="850"/>
      <c r="AS204" s="850"/>
      <c r="AT204" s="850"/>
    </row>
    <row r="205" spans="1:46">
      <c r="A205" s="850"/>
      <c r="B205" s="850"/>
      <c r="C205" s="850"/>
      <c r="D205" s="850"/>
      <c r="E205" s="850"/>
      <c r="F205" s="850"/>
      <c r="G205" s="850"/>
      <c r="H205" s="850"/>
      <c r="I205" s="850"/>
      <c r="J205" s="850"/>
      <c r="K205" s="850"/>
      <c r="L205" s="850"/>
      <c r="M205" s="850"/>
      <c r="N205" s="850"/>
      <c r="O205" s="850"/>
      <c r="P205" s="850"/>
      <c r="Q205" s="850"/>
      <c r="R205" s="850"/>
      <c r="S205" s="850"/>
      <c r="T205" s="850"/>
      <c r="U205" s="850"/>
      <c r="V205" s="850"/>
      <c r="W205" s="850"/>
      <c r="X205" s="850"/>
      <c r="Y205" s="850"/>
      <c r="Z205" s="850"/>
      <c r="AA205" s="850"/>
      <c r="AB205" s="850"/>
      <c r="AC205" s="850"/>
      <c r="AD205" s="850"/>
      <c r="AE205" s="850"/>
      <c r="AF205" s="850"/>
      <c r="AG205" s="850"/>
      <c r="AH205" s="850"/>
      <c r="AI205" s="850"/>
      <c r="AJ205" s="850"/>
      <c r="AK205" s="850"/>
      <c r="AL205" s="850"/>
      <c r="AM205" s="850"/>
      <c r="AN205" s="850"/>
      <c r="AO205" s="850"/>
      <c r="AP205" s="850"/>
      <c r="AQ205" s="850"/>
      <c r="AR205" s="850"/>
      <c r="AS205" s="850"/>
      <c r="AT205" s="850"/>
    </row>
    <row r="206" spans="1:46">
      <c r="A206" s="850"/>
      <c r="B206" s="850"/>
      <c r="C206" s="850"/>
      <c r="D206" s="850"/>
      <c r="E206" s="850"/>
      <c r="F206" s="850"/>
      <c r="G206" s="850"/>
      <c r="H206" s="850"/>
      <c r="I206" s="850"/>
      <c r="J206" s="850"/>
      <c r="K206" s="850"/>
      <c r="L206" s="850"/>
      <c r="M206" s="850"/>
      <c r="N206" s="850"/>
      <c r="O206" s="850"/>
      <c r="P206" s="850"/>
      <c r="Q206" s="850"/>
      <c r="R206" s="850"/>
      <c r="S206" s="850"/>
      <c r="T206" s="850"/>
      <c r="U206" s="850"/>
      <c r="V206" s="850"/>
      <c r="W206" s="850"/>
      <c r="X206" s="850"/>
      <c r="Y206" s="850"/>
      <c r="Z206" s="850"/>
      <c r="AA206" s="850"/>
      <c r="AB206" s="850"/>
      <c r="AC206" s="850"/>
      <c r="AD206" s="850"/>
      <c r="AE206" s="850"/>
      <c r="AF206" s="850"/>
      <c r="AG206" s="850"/>
      <c r="AH206" s="850"/>
      <c r="AI206" s="850"/>
      <c r="AJ206" s="850"/>
      <c r="AK206" s="850"/>
      <c r="AL206" s="850"/>
      <c r="AM206" s="850"/>
      <c r="AN206" s="850"/>
      <c r="AO206" s="850"/>
      <c r="AP206" s="850"/>
      <c r="AQ206" s="850"/>
      <c r="AR206" s="850"/>
      <c r="AS206" s="850"/>
      <c r="AT206" s="850"/>
    </row>
    <row r="207" spans="1:46">
      <c r="A207" s="850"/>
      <c r="B207" s="850"/>
      <c r="C207" s="850"/>
      <c r="D207" s="850"/>
      <c r="E207" s="850"/>
      <c r="F207" s="850"/>
      <c r="G207" s="850"/>
      <c r="H207" s="850"/>
      <c r="I207" s="850"/>
      <c r="J207" s="850"/>
      <c r="K207" s="850"/>
      <c r="L207" s="850"/>
      <c r="M207" s="850"/>
      <c r="N207" s="850"/>
      <c r="O207" s="850"/>
      <c r="P207" s="850"/>
      <c r="Q207" s="850"/>
      <c r="R207" s="850"/>
      <c r="S207" s="850"/>
      <c r="T207" s="850"/>
      <c r="U207" s="850"/>
      <c r="V207" s="850"/>
      <c r="W207" s="850"/>
      <c r="X207" s="850"/>
      <c r="Y207" s="850"/>
      <c r="Z207" s="850"/>
      <c r="AA207" s="850"/>
      <c r="AB207" s="850"/>
      <c r="AC207" s="850"/>
      <c r="AD207" s="850"/>
      <c r="AE207" s="850"/>
      <c r="AF207" s="850"/>
      <c r="AG207" s="850"/>
      <c r="AH207" s="850"/>
      <c r="AI207" s="850"/>
      <c r="AJ207" s="850"/>
      <c r="AK207" s="850"/>
      <c r="AL207" s="850"/>
      <c r="AM207" s="850"/>
      <c r="AN207" s="850"/>
      <c r="AO207" s="850"/>
      <c r="AP207" s="850"/>
      <c r="AQ207" s="850"/>
      <c r="AR207" s="850"/>
      <c r="AS207" s="850"/>
      <c r="AT207" s="850"/>
    </row>
    <row r="208" spans="1:46">
      <c r="A208" s="850"/>
      <c r="B208" s="850"/>
      <c r="C208" s="850"/>
      <c r="D208" s="850"/>
      <c r="E208" s="850"/>
      <c r="F208" s="850"/>
      <c r="G208" s="850"/>
      <c r="H208" s="850"/>
      <c r="I208" s="850"/>
      <c r="J208" s="850"/>
      <c r="K208" s="850"/>
      <c r="L208" s="850"/>
      <c r="M208" s="850"/>
      <c r="N208" s="850"/>
      <c r="O208" s="850"/>
      <c r="P208" s="850"/>
      <c r="Q208" s="850"/>
      <c r="R208" s="850"/>
      <c r="S208" s="850"/>
      <c r="T208" s="850"/>
      <c r="U208" s="850"/>
      <c r="V208" s="850"/>
      <c r="W208" s="850"/>
      <c r="X208" s="850"/>
      <c r="Y208" s="850"/>
      <c r="Z208" s="850"/>
      <c r="AA208" s="850"/>
      <c r="AB208" s="850"/>
      <c r="AC208" s="850"/>
      <c r="AD208" s="850"/>
      <c r="AE208" s="850"/>
      <c r="AF208" s="850"/>
      <c r="AG208" s="850"/>
      <c r="AH208" s="850"/>
      <c r="AI208" s="850"/>
      <c r="AJ208" s="850"/>
      <c r="AK208" s="850"/>
      <c r="AL208" s="850"/>
      <c r="AM208" s="850"/>
      <c r="AN208" s="850"/>
      <c r="AO208" s="850"/>
      <c r="AP208" s="850"/>
      <c r="AQ208" s="850"/>
      <c r="AR208" s="850"/>
      <c r="AS208" s="850"/>
      <c r="AT208" s="850"/>
    </row>
    <row r="209" spans="1:46">
      <c r="A209" s="850"/>
      <c r="B209" s="850"/>
      <c r="C209" s="850"/>
      <c r="D209" s="850"/>
      <c r="E209" s="850"/>
      <c r="F209" s="850"/>
      <c r="G209" s="850"/>
      <c r="H209" s="850"/>
      <c r="I209" s="850"/>
      <c r="J209" s="850"/>
      <c r="K209" s="850"/>
      <c r="L209" s="850"/>
      <c r="M209" s="850"/>
      <c r="N209" s="850"/>
      <c r="O209" s="850"/>
      <c r="P209" s="850"/>
      <c r="Q209" s="850"/>
      <c r="R209" s="850"/>
      <c r="S209" s="850"/>
      <c r="T209" s="850"/>
      <c r="U209" s="850"/>
      <c r="V209" s="850"/>
      <c r="W209" s="850"/>
      <c r="X209" s="850"/>
      <c r="Y209" s="850"/>
      <c r="Z209" s="850"/>
      <c r="AA209" s="850"/>
      <c r="AB209" s="850"/>
      <c r="AC209" s="850"/>
      <c r="AD209" s="850"/>
      <c r="AE209" s="850"/>
      <c r="AF209" s="850"/>
      <c r="AG209" s="850"/>
      <c r="AH209" s="850"/>
      <c r="AI209" s="850"/>
      <c r="AJ209" s="850"/>
      <c r="AK209" s="850"/>
      <c r="AL209" s="850"/>
      <c r="AM209" s="850"/>
      <c r="AN209" s="850"/>
      <c r="AO209" s="850"/>
      <c r="AP209" s="850"/>
      <c r="AQ209" s="850"/>
      <c r="AR209" s="850"/>
      <c r="AS209" s="850"/>
      <c r="AT209" s="850"/>
    </row>
    <row r="210" spans="1:46">
      <c r="A210" s="850"/>
      <c r="B210" s="850"/>
      <c r="C210" s="850"/>
      <c r="D210" s="850"/>
      <c r="E210" s="850"/>
      <c r="F210" s="850"/>
      <c r="G210" s="850"/>
      <c r="H210" s="850"/>
      <c r="I210" s="850"/>
      <c r="J210" s="850"/>
      <c r="K210" s="850"/>
      <c r="L210" s="850"/>
      <c r="M210" s="850"/>
      <c r="N210" s="850"/>
      <c r="O210" s="850"/>
      <c r="P210" s="850"/>
      <c r="Q210" s="850"/>
      <c r="R210" s="850"/>
      <c r="S210" s="850"/>
      <c r="T210" s="850"/>
      <c r="U210" s="850"/>
      <c r="V210" s="850"/>
      <c r="W210" s="850"/>
      <c r="X210" s="850"/>
      <c r="Y210" s="850"/>
      <c r="Z210" s="850"/>
      <c r="AA210" s="850"/>
      <c r="AB210" s="850"/>
      <c r="AC210" s="850"/>
      <c r="AD210" s="850"/>
      <c r="AE210" s="850"/>
      <c r="AF210" s="850"/>
      <c r="AG210" s="850"/>
      <c r="AH210" s="850"/>
      <c r="AI210" s="850"/>
      <c r="AJ210" s="850"/>
      <c r="AK210" s="850"/>
      <c r="AL210" s="850"/>
      <c r="AM210" s="850"/>
      <c r="AN210" s="850"/>
      <c r="AO210" s="850"/>
      <c r="AP210" s="850"/>
      <c r="AQ210" s="850"/>
      <c r="AR210" s="850"/>
      <c r="AS210" s="850"/>
      <c r="AT210" s="850"/>
    </row>
    <row r="211" spans="1:46">
      <c r="A211" s="850"/>
      <c r="B211" s="850"/>
      <c r="C211" s="850"/>
      <c r="D211" s="850"/>
      <c r="E211" s="850"/>
      <c r="F211" s="850"/>
      <c r="G211" s="850"/>
      <c r="H211" s="850"/>
      <c r="I211" s="850"/>
      <c r="J211" s="850"/>
      <c r="K211" s="850"/>
      <c r="L211" s="850"/>
      <c r="M211" s="850"/>
      <c r="N211" s="850"/>
      <c r="O211" s="850"/>
      <c r="P211" s="850"/>
      <c r="Q211" s="850"/>
      <c r="R211" s="850"/>
      <c r="S211" s="850"/>
      <c r="T211" s="850"/>
      <c r="U211" s="850"/>
      <c r="V211" s="850"/>
      <c r="W211" s="850"/>
      <c r="X211" s="850"/>
      <c r="Y211" s="850"/>
      <c r="Z211" s="850"/>
      <c r="AA211" s="850"/>
      <c r="AB211" s="850"/>
      <c r="AC211" s="850"/>
      <c r="AD211" s="850"/>
      <c r="AE211" s="850"/>
      <c r="AF211" s="850"/>
      <c r="AG211" s="850"/>
      <c r="AH211" s="850"/>
      <c r="AI211" s="850"/>
      <c r="AJ211" s="850"/>
      <c r="AK211" s="850"/>
      <c r="AL211" s="850"/>
      <c r="AM211" s="850"/>
      <c r="AN211" s="850"/>
      <c r="AO211" s="850"/>
      <c r="AP211" s="850"/>
      <c r="AQ211" s="850"/>
      <c r="AR211" s="850"/>
      <c r="AS211" s="850"/>
      <c r="AT211" s="850"/>
    </row>
    <row r="212" spans="1:46">
      <c r="A212" s="850"/>
      <c r="B212" s="850"/>
      <c r="C212" s="850"/>
      <c r="D212" s="850"/>
      <c r="E212" s="850"/>
      <c r="F212" s="850"/>
      <c r="G212" s="850"/>
      <c r="H212" s="850"/>
      <c r="I212" s="850"/>
      <c r="J212" s="850"/>
      <c r="K212" s="850"/>
      <c r="L212" s="850"/>
      <c r="M212" s="850"/>
      <c r="N212" s="850"/>
      <c r="O212" s="850"/>
      <c r="P212" s="850"/>
      <c r="Q212" s="850"/>
      <c r="R212" s="850"/>
      <c r="S212" s="850"/>
      <c r="T212" s="850"/>
      <c r="U212" s="850"/>
      <c r="V212" s="850"/>
      <c r="W212" s="850"/>
      <c r="X212" s="850"/>
      <c r="Y212" s="850"/>
      <c r="Z212" s="850"/>
      <c r="AA212" s="850"/>
      <c r="AB212" s="850"/>
      <c r="AC212" s="850"/>
      <c r="AD212" s="850"/>
      <c r="AE212" s="850"/>
      <c r="AF212" s="850"/>
      <c r="AG212" s="850"/>
      <c r="AH212" s="850"/>
      <c r="AI212" s="850"/>
      <c r="AJ212" s="850"/>
      <c r="AK212" s="850"/>
      <c r="AL212" s="850"/>
      <c r="AM212" s="850"/>
      <c r="AN212" s="850"/>
      <c r="AO212" s="850"/>
      <c r="AP212" s="850"/>
      <c r="AQ212" s="850"/>
      <c r="AR212" s="850"/>
      <c r="AS212" s="850"/>
      <c r="AT212" s="850"/>
    </row>
    <row r="213" spans="1:46">
      <c r="A213" s="850"/>
      <c r="B213" s="850"/>
      <c r="C213" s="850"/>
      <c r="D213" s="850"/>
      <c r="E213" s="850"/>
      <c r="F213" s="850"/>
      <c r="G213" s="850"/>
      <c r="H213" s="850"/>
      <c r="I213" s="850"/>
      <c r="J213" s="850"/>
      <c r="K213" s="850"/>
      <c r="L213" s="850"/>
      <c r="M213" s="850"/>
      <c r="N213" s="850"/>
      <c r="O213" s="850"/>
      <c r="P213" s="850"/>
      <c r="Q213" s="850"/>
      <c r="R213" s="850"/>
      <c r="S213" s="850"/>
      <c r="T213" s="850"/>
      <c r="U213" s="850"/>
      <c r="V213" s="850"/>
      <c r="W213" s="850"/>
      <c r="X213" s="850"/>
      <c r="Y213" s="850"/>
      <c r="Z213" s="850"/>
      <c r="AA213" s="850"/>
      <c r="AB213" s="850"/>
      <c r="AC213" s="850"/>
      <c r="AD213" s="850"/>
      <c r="AE213" s="850"/>
      <c r="AF213" s="850"/>
      <c r="AG213" s="850"/>
      <c r="AH213" s="850"/>
      <c r="AI213" s="850"/>
      <c r="AJ213" s="850"/>
      <c r="AK213" s="850"/>
      <c r="AL213" s="850"/>
      <c r="AM213" s="850"/>
      <c r="AN213" s="850"/>
      <c r="AO213" s="850"/>
      <c r="AP213" s="850"/>
      <c r="AQ213" s="850"/>
      <c r="AR213" s="850"/>
      <c r="AS213" s="850"/>
      <c r="AT213" s="850"/>
    </row>
    <row r="214" spans="1:46">
      <c r="A214" s="850"/>
      <c r="B214" s="850"/>
      <c r="C214" s="850"/>
      <c r="D214" s="850"/>
      <c r="E214" s="850"/>
      <c r="F214" s="850"/>
      <c r="G214" s="850"/>
      <c r="H214" s="850"/>
      <c r="I214" s="850"/>
      <c r="J214" s="850"/>
      <c r="K214" s="850"/>
      <c r="L214" s="850"/>
      <c r="M214" s="850"/>
      <c r="N214" s="850"/>
      <c r="O214" s="850"/>
      <c r="P214" s="850"/>
      <c r="Q214" s="850"/>
      <c r="R214" s="850"/>
      <c r="S214" s="850"/>
      <c r="T214" s="850"/>
      <c r="U214" s="850"/>
      <c r="V214" s="850"/>
      <c r="W214" s="850"/>
      <c r="X214" s="850"/>
      <c r="Y214" s="850"/>
      <c r="Z214" s="850"/>
      <c r="AA214" s="850"/>
      <c r="AB214" s="850"/>
      <c r="AC214" s="850"/>
      <c r="AD214" s="850"/>
      <c r="AE214" s="850"/>
      <c r="AF214" s="850"/>
      <c r="AG214" s="850"/>
      <c r="AH214" s="850"/>
      <c r="AI214" s="850"/>
      <c r="AJ214" s="850"/>
      <c r="AK214" s="850"/>
      <c r="AL214" s="850"/>
      <c r="AM214" s="850"/>
      <c r="AN214" s="850"/>
      <c r="AO214" s="850"/>
      <c r="AP214" s="850"/>
      <c r="AQ214" s="850"/>
      <c r="AR214" s="850"/>
      <c r="AS214" s="850"/>
      <c r="AT214" s="850"/>
    </row>
    <row r="215" spans="1:46">
      <c r="A215" s="850"/>
      <c r="B215" s="850"/>
      <c r="C215" s="850"/>
      <c r="D215" s="850"/>
      <c r="E215" s="850"/>
      <c r="F215" s="850"/>
      <c r="G215" s="850"/>
      <c r="H215" s="850"/>
      <c r="I215" s="850"/>
      <c r="J215" s="850"/>
      <c r="K215" s="850"/>
      <c r="L215" s="850"/>
      <c r="M215" s="850"/>
      <c r="N215" s="850"/>
      <c r="O215" s="850"/>
      <c r="P215" s="850"/>
      <c r="Q215" s="850"/>
      <c r="R215" s="850"/>
      <c r="S215" s="850"/>
      <c r="T215" s="850"/>
      <c r="U215" s="850"/>
      <c r="V215" s="850"/>
      <c r="W215" s="850"/>
      <c r="X215" s="850"/>
      <c r="Y215" s="850"/>
      <c r="Z215" s="850"/>
      <c r="AA215" s="850"/>
      <c r="AB215" s="850"/>
      <c r="AC215" s="850"/>
      <c r="AD215" s="850"/>
      <c r="AE215" s="850"/>
      <c r="AF215" s="850"/>
      <c r="AG215" s="850"/>
      <c r="AH215" s="850"/>
      <c r="AI215" s="850"/>
      <c r="AJ215" s="850"/>
      <c r="AK215" s="850"/>
      <c r="AL215" s="850"/>
      <c r="AM215" s="850"/>
      <c r="AN215" s="850"/>
      <c r="AO215" s="850"/>
      <c r="AP215" s="850"/>
      <c r="AQ215" s="850"/>
      <c r="AR215" s="850"/>
      <c r="AS215" s="850"/>
      <c r="AT215" s="850"/>
    </row>
    <row r="216" spans="1:46">
      <c r="A216" s="850"/>
      <c r="B216" s="850"/>
      <c r="C216" s="850"/>
      <c r="D216" s="850"/>
      <c r="E216" s="850"/>
      <c r="F216" s="850"/>
      <c r="G216" s="850"/>
      <c r="H216" s="850"/>
      <c r="I216" s="850"/>
      <c r="J216" s="850"/>
      <c r="K216" s="850"/>
      <c r="L216" s="850"/>
      <c r="M216" s="850"/>
      <c r="N216" s="850"/>
      <c r="O216" s="850"/>
      <c r="P216" s="850"/>
      <c r="Q216" s="850"/>
      <c r="R216" s="850"/>
      <c r="S216" s="850"/>
      <c r="T216" s="850"/>
      <c r="U216" s="850"/>
      <c r="V216" s="850"/>
      <c r="W216" s="850"/>
      <c r="X216" s="850"/>
      <c r="Y216" s="850"/>
      <c r="Z216" s="850"/>
      <c r="AA216" s="850"/>
      <c r="AB216" s="850"/>
      <c r="AC216" s="850"/>
      <c r="AD216" s="850"/>
      <c r="AE216" s="850"/>
      <c r="AF216" s="850"/>
      <c r="AG216" s="850"/>
      <c r="AH216" s="850"/>
      <c r="AI216" s="850"/>
      <c r="AJ216" s="850"/>
      <c r="AK216" s="850"/>
      <c r="AL216" s="850"/>
      <c r="AM216" s="850"/>
      <c r="AN216" s="850"/>
      <c r="AO216" s="850"/>
      <c r="AP216" s="850"/>
      <c r="AQ216" s="850"/>
      <c r="AR216" s="850"/>
      <c r="AS216" s="850"/>
      <c r="AT216" s="850"/>
    </row>
    <row r="217" spans="1:46">
      <c r="A217" s="850"/>
      <c r="B217" s="850"/>
      <c r="C217" s="850"/>
      <c r="D217" s="850"/>
      <c r="E217" s="850"/>
      <c r="F217" s="850"/>
      <c r="G217" s="850"/>
      <c r="H217" s="850"/>
      <c r="I217" s="850"/>
      <c r="J217" s="850"/>
      <c r="K217" s="850"/>
      <c r="L217" s="850"/>
      <c r="M217" s="850"/>
      <c r="N217" s="850"/>
      <c r="O217" s="850"/>
      <c r="P217" s="850"/>
      <c r="Q217" s="850"/>
      <c r="R217" s="850"/>
      <c r="S217" s="850"/>
      <c r="T217" s="850"/>
      <c r="U217" s="850"/>
      <c r="V217" s="850"/>
      <c r="W217" s="850"/>
      <c r="X217" s="850"/>
      <c r="Y217" s="850"/>
      <c r="Z217" s="850"/>
      <c r="AA217" s="850"/>
      <c r="AB217" s="850"/>
      <c r="AC217" s="850"/>
      <c r="AD217" s="850"/>
      <c r="AE217" s="850"/>
      <c r="AF217" s="850"/>
      <c r="AG217" s="850"/>
      <c r="AH217" s="850"/>
      <c r="AI217" s="850"/>
      <c r="AJ217" s="850"/>
      <c r="AK217" s="850"/>
      <c r="AL217" s="850"/>
      <c r="AM217" s="850"/>
      <c r="AN217" s="850"/>
      <c r="AO217" s="850"/>
      <c r="AP217" s="850"/>
      <c r="AQ217" s="850"/>
      <c r="AR217" s="850"/>
      <c r="AS217" s="850"/>
      <c r="AT217" s="850"/>
    </row>
    <row r="218" spans="1:46">
      <c r="A218" s="850"/>
      <c r="B218" s="850"/>
      <c r="C218" s="850"/>
      <c r="D218" s="850"/>
      <c r="E218" s="850"/>
      <c r="F218" s="850"/>
      <c r="G218" s="850"/>
      <c r="H218" s="850"/>
      <c r="I218" s="850"/>
      <c r="J218" s="850"/>
      <c r="K218" s="850"/>
      <c r="L218" s="850"/>
      <c r="M218" s="850"/>
      <c r="N218" s="850"/>
      <c r="O218" s="850"/>
      <c r="P218" s="850"/>
      <c r="Q218" s="850"/>
      <c r="R218" s="850"/>
      <c r="S218" s="850"/>
      <c r="T218" s="850"/>
      <c r="U218" s="850"/>
      <c r="V218" s="850"/>
      <c r="W218" s="850"/>
      <c r="X218" s="850"/>
      <c r="Y218" s="850"/>
      <c r="Z218" s="850"/>
      <c r="AA218" s="850"/>
      <c r="AB218" s="850"/>
      <c r="AC218" s="850"/>
      <c r="AD218" s="850"/>
      <c r="AE218" s="850"/>
      <c r="AF218" s="850"/>
      <c r="AG218" s="850"/>
      <c r="AH218" s="850"/>
      <c r="AI218" s="850"/>
      <c r="AJ218" s="850"/>
      <c r="AK218" s="850"/>
      <c r="AL218" s="850"/>
      <c r="AM218" s="850"/>
      <c r="AN218" s="850"/>
      <c r="AO218" s="850"/>
      <c r="AP218" s="850"/>
      <c r="AQ218" s="850"/>
      <c r="AR218" s="850"/>
      <c r="AS218" s="850"/>
      <c r="AT218" s="850"/>
    </row>
    <row r="219" spans="1:46">
      <c r="A219" s="850"/>
      <c r="B219" s="850"/>
      <c r="C219" s="850"/>
      <c r="D219" s="850"/>
      <c r="E219" s="850"/>
      <c r="F219" s="850"/>
      <c r="G219" s="850"/>
      <c r="H219" s="850"/>
      <c r="I219" s="850"/>
      <c r="J219" s="850"/>
      <c r="K219" s="850"/>
      <c r="L219" s="850"/>
      <c r="M219" s="850"/>
      <c r="N219" s="850"/>
      <c r="O219" s="850"/>
      <c r="P219" s="850"/>
      <c r="Q219" s="850"/>
      <c r="R219" s="850"/>
      <c r="S219" s="850"/>
      <c r="T219" s="850"/>
      <c r="U219" s="850"/>
      <c r="V219" s="850"/>
      <c r="W219" s="850"/>
      <c r="X219" s="850"/>
      <c r="Y219" s="850"/>
      <c r="Z219" s="850"/>
      <c r="AA219" s="850"/>
      <c r="AB219" s="850"/>
      <c r="AC219" s="850"/>
      <c r="AD219" s="850"/>
      <c r="AE219" s="850"/>
      <c r="AF219" s="850"/>
      <c r="AG219" s="850"/>
      <c r="AH219" s="850"/>
      <c r="AI219" s="850"/>
      <c r="AJ219" s="850"/>
      <c r="AK219" s="850"/>
      <c r="AL219" s="850"/>
      <c r="AM219" s="850"/>
      <c r="AN219" s="850"/>
      <c r="AO219" s="850"/>
      <c r="AP219" s="850"/>
      <c r="AQ219" s="850"/>
      <c r="AR219" s="850"/>
      <c r="AS219" s="850"/>
      <c r="AT219" s="850"/>
    </row>
    <row r="220" spans="1:46">
      <c r="A220" s="850"/>
      <c r="B220" s="850"/>
      <c r="C220" s="850"/>
      <c r="D220" s="850"/>
      <c r="E220" s="850"/>
      <c r="F220" s="850"/>
      <c r="G220" s="850"/>
      <c r="H220" s="850"/>
      <c r="I220" s="850"/>
      <c r="J220" s="850"/>
      <c r="K220" s="850"/>
      <c r="L220" s="850"/>
      <c r="M220" s="850"/>
      <c r="N220" s="850"/>
      <c r="O220" s="850"/>
      <c r="P220" s="850"/>
      <c r="Q220" s="850"/>
      <c r="R220" s="850"/>
      <c r="S220" s="850"/>
      <c r="T220" s="850"/>
      <c r="U220" s="850"/>
      <c r="V220" s="850"/>
      <c r="W220" s="850"/>
      <c r="X220" s="850"/>
      <c r="Y220" s="850"/>
      <c r="Z220" s="850"/>
      <c r="AA220" s="850"/>
      <c r="AB220" s="850"/>
      <c r="AC220" s="850"/>
      <c r="AD220" s="850"/>
      <c r="AE220" s="850"/>
      <c r="AF220" s="850"/>
      <c r="AG220" s="850"/>
      <c r="AH220" s="850"/>
      <c r="AI220" s="850"/>
      <c r="AJ220" s="850"/>
      <c r="AK220" s="850"/>
      <c r="AL220" s="850"/>
      <c r="AM220" s="850"/>
      <c r="AN220" s="850"/>
      <c r="AO220" s="850"/>
      <c r="AP220" s="850"/>
      <c r="AQ220" s="850"/>
      <c r="AR220" s="850"/>
      <c r="AS220" s="850"/>
      <c r="AT220" s="850"/>
    </row>
    <row r="221" spans="1:46">
      <c r="A221" s="850"/>
      <c r="B221" s="850"/>
      <c r="C221" s="850"/>
      <c r="D221" s="850"/>
      <c r="E221" s="850"/>
      <c r="F221" s="850"/>
      <c r="G221" s="850"/>
      <c r="H221" s="850"/>
      <c r="I221" s="850"/>
      <c r="J221" s="850"/>
      <c r="K221" s="850"/>
      <c r="L221" s="850"/>
      <c r="M221" s="850"/>
      <c r="N221" s="850"/>
      <c r="O221" s="850"/>
      <c r="P221" s="850"/>
      <c r="Q221" s="850"/>
      <c r="R221" s="850"/>
      <c r="S221" s="850"/>
      <c r="T221" s="850"/>
      <c r="U221" s="850"/>
      <c r="V221" s="850"/>
      <c r="W221" s="850"/>
      <c r="X221" s="850"/>
      <c r="Y221" s="850"/>
      <c r="Z221" s="850"/>
      <c r="AA221" s="850"/>
      <c r="AB221" s="850"/>
      <c r="AC221" s="850"/>
      <c r="AD221" s="850"/>
      <c r="AE221" s="850"/>
      <c r="AF221" s="850"/>
      <c r="AG221" s="850"/>
      <c r="AH221" s="850"/>
      <c r="AI221" s="850"/>
      <c r="AJ221" s="850"/>
      <c r="AK221" s="850"/>
      <c r="AL221" s="850"/>
      <c r="AM221" s="850"/>
      <c r="AN221" s="850"/>
      <c r="AO221" s="850"/>
      <c r="AP221" s="850"/>
      <c r="AQ221" s="850"/>
      <c r="AR221" s="850"/>
      <c r="AS221" s="850"/>
      <c r="AT221" s="850"/>
    </row>
    <row r="222" spans="1:46">
      <c r="A222" s="850"/>
      <c r="B222" s="850"/>
      <c r="C222" s="850"/>
      <c r="D222" s="850"/>
      <c r="E222" s="850"/>
      <c r="F222" s="850"/>
      <c r="G222" s="850"/>
      <c r="H222" s="850"/>
      <c r="I222" s="850"/>
      <c r="J222" s="850"/>
      <c r="K222" s="850"/>
      <c r="L222" s="850"/>
      <c r="M222" s="850"/>
      <c r="N222" s="850"/>
      <c r="O222" s="850"/>
      <c r="P222" s="850"/>
      <c r="Q222" s="850"/>
      <c r="R222" s="850"/>
      <c r="S222" s="850"/>
      <c r="T222" s="850"/>
      <c r="U222" s="850"/>
      <c r="V222" s="850"/>
      <c r="W222" s="850"/>
      <c r="X222" s="850"/>
      <c r="Y222" s="850"/>
      <c r="Z222" s="850"/>
      <c r="AA222" s="850"/>
      <c r="AB222" s="850"/>
      <c r="AC222" s="850"/>
      <c r="AD222" s="850"/>
      <c r="AE222" s="850"/>
      <c r="AF222" s="850"/>
      <c r="AG222" s="850"/>
      <c r="AH222" s="850"/>
      <c r="AI222" s="850"/>
      <c r="AJ222" s="850"/>
      <c r="AK222" s="850"/>
      <c r="AL222" s="850"/>
      <c r="AM222" s="850"/>
      <c r="AN222" s="850"/>
      <c r="AO222" s="850"/>
      <c r="AP222" s="850"/>
      <c r="AQ222" s="850"/>
      <c r="AR222" s="850"/>
      <c r="AS222" s="850"/>
      <c r="AT222" s="850"/>
    </row>
    <row r="223" spans="1:46">
      <c r="A223" s="850"/>
      <c r="B223" s="850"/>
      <c r="C223" s="850"/>
      <c r="D223" s="850"/>
      <c r="E223" s="850"/>
      <c r="F223" s="850"/>
      <c r="G223" s="850"/>
      <c r="H223" s="850"/>
      <c r="I223" s="850"/>
      <c r="J223" s="850"/>
      <c r="K223" s="850"/>
      <c r="L223" s="850"/>
      <c r="M223" s="850"/>
      <c r="N223" s="850"/>
      <c r="O223" s="850"/>
      <c r="P223" s="850"/>
      <c r="Q223" s="850"/>
      <c r="R223" s="850"/>
      <c r="S223" s="850"/>
      <c r="T223" s="850"/>
      <c r="U223" s="850"/>
      <c r="V223" s="850"/>
      <c r="W223" s="850"/>
      <c r="X223" s="850"/>
      <c r="Y223" s="850"/>
      <c r="Z223" s="850"/>
      <c r="AA223" s="850"/>
      <c r="AB223" s="850"/>
      <c r="AC223" s="850"/>
      <c r="AD223" s="850"/>
      <c r="AE223" s="850"/>
      <c r="AF223" s="850"/>
      <c r="AG223" s="850"/>
      <c r="AH223" s="850"/>
      <c r="AI223" s="850"/>
      <c r="AJ223" s="850"/>
      <c r="AK223" s="850"/>
      <c r="AL223" s="850"/>
      <c r="AM223" s="850"/>
      <c r="AN223" s="850"/>
      <c r="AO223" s="850"/>
      <c r="AP223" s="850"/>
      <c r="AQ223" s="850"/>
      <c r="AR223" s="850"/>
      <c r="AS223" s="850"/>
      <c r="AT223" s="850"/>
    </row>
    <row r="224" spans="1:46">
      <c r="A224" s="850"/>
      <c r="B224" s="850"/>
      <c r="C224" s="850"/>
      <c r="D224" s="850"/>
      <c r="E224" s="850"/>
      <c r="F224" s="850"/>
      <c r="G224" s="850"/>
      <c r="H224" s="850"/>
      <c r="I224" s="850"/>
      <c r="J224" s="850"/>
      <c r="K224" s="850"/>
      <c r="L224" s="850"/>
      <c r="M224" s="850"/>
      <c r="N224" s="850"/>
      <c r="O224" s="850"/>
      <c r="P224" s="850"/>
      <c r="Q224" s="850"/>
      <c r="R224" s="850"/>
      <c r="S224" s="850"/>
      <c r="T224" s="850"/>
      <c r="U224" s="850"/>
      <c r="V224" s="850"/>
      <c r="W224" s="850"/>
      <c r="X224" s="850"/>
      <c r="Y224" s="850"/>
      <c r="Z224" s="850"/>
      <c r="AA224" s="850"/>
      <c r="AB224" s="850"/>
      <c r="AC224" s="850"/>
      <c r="AD224" s="850"/>
      <c r="AE224" s="850"/>
      <c r="AF224" s="850"/>
      <c r="AG224" s="850"/>
      <c r="AH224" s="850"/>
      <c r="AI224" s="850"/>
      <c r="AJ224" s="850"/>
      <c r="AK224" s="850"/>
      <c r="AL224" s="850"/>
      <c r="AM224" s="850"/>
      <c r="AN224" s="850"/>
      <c r="AO224" s="850"/>
      <c r="AP224" s="850"/>
      <c r="AQ224" s="850"/>
      <c r="AR224" s="850"/>
      <c r="AS224" s="850"/>
      <c r="AT224" s="850"/>
    </row>
    <row r="225" spans="1:46">
      <c r="A225" s="850"/>
      <c r="B225" s="850"/>
      <c r="C225" s="850"/>
      <c r="D225" s="850"/>
      <c r="E225" s="850"/>
      <c r="F225" s="850"/>
      <c r="G225" s="850"/>
      <c r="H225" s="850"/>
      <c r="I225" s="850"/>
      <c r="J225" s="850"/>
      <c r="K225" s="850"/>
      <c r="L225" s="850"/>
      <c r="M225" s="850"/>
      <c r="N225" s="850"/>
      <c r="O225" s="850"/>
      <c r="P225" s="850"/>
      <c r="Q225" s="850"/>
      <c r="R225" s="850"/>
      <c r="S225" s="850"/>
      <c r="T225" s="850"/>
      <c r="U225" s="850"/>
      <c r="V225" s="850"/>
      <c r="W225" s="850"/>
      <c r="X225" s="850"/>
      <c r="Y225" s="850"/>
      <c r="Z225" s="850"/>
      <c r="AA225" s="850"/>
      <c r="AB225" s="850"/>
      <c r="AC225" s="850"/>
      <c r="AD225" s="850"/>
      <c r="AE225" s="850"/>
      <c r="AF225" s="850"/>
      <c r="AG225" s="850"/>
      <c r="AH225" s="850"/>
      <c r="AI225" s="850"/>
      <c r="AJ225" s="850"/>
      <c r="AK225" s="850"/>
      <c r="AL225" s="850"/>
      <c r="AM225" s="850"/>
      <c r="AN225" s="850"/>
      <c r="AO225" s="850"/>
      <c r="AP225" s="850"/>
      <c r="AQ225" s="850"/>
      <c r="AR225" s="850"/>
      <c r="AS225" s="850"/>
      <c r="AT225" s="850"/>
    </row>
    <row r="226" spans="1:46">
      <c r="A226" s="850"/>
      <c r="B226" s="850"/>
      <c r="C226" s="850"/>
      <c r="D226" s="850"/>
      <c r="E226" s="850"/>
      <c r="F226" s="850"/>
      <c r="G226" s="850"/>
      <c r="H226" s="850"/>
      <c r="I226" s="850"/>
      <c r="J226" s="850"/>
      <c r="K226" s="850"/>
      <c r="L226" s="850"/>
      <c r="M226" s="850"/>
      <c r="N226" s="850"/>
      <c r="O226" s="850"/>
      <c r="P226" s="850"/>
      <c r="Q226" s="850"/>
      <c r="R226" s="850"/>
      <c r="S226" s="850"/>
      <c r="T226" s="850"/>
      <c r="U226" s="850"/>
      <c r="V226" s="850"/>
      <c r="W226" s="850"/>
      <c r="X226" s="850"/>
      <c r="Y226" s="850"/>
      <c r="Z226" s="850"/>
      <c r="AA226" s="850"/>
      <c r="AB226" s="850"/>
      <c r="AC226" s="850"/>
      <c r="AD226" s="850"/>
      <c r="AE226" s="850"/>
      <c r="AF226" s="850"/>
      <c r="AG226" s="850"/>
      <c r="AH226" s="850"/>
      <c r="AI226" s="850"/>
      <c r="AJ226" s="850"/>
      <c r="AK226" s="850"/>
      <c r="AL226" s="850"/>
      <c r="AM226" s="850"/>
      <c r="AN226" s="850"/>
      <c r="AO226" s="850"/>
      <c r="AP226" s="850"/>
      <c r="AQ226" s="850"/>
      <c r="AR226" s="850"/>
      <c r="AS226" s="850"/>
      <c r="AT226" s="850"/>
    </row>
    <row r="227" spans="1:46">
      <c r="A227" s="850"/>
      <c r="B227" s="850"/>
      <c r="C227" s="850"/>
      <c r="D227" s="850"/>
      <c r="E227" s="850"/>
      <c r="F227" s="850"/>
      <c r="G227" s="850"/>
      <c r="H227" s="850"/>
      <c r="I227" s="850"/>
      <c r="J227" s="850"/>
      <c r="K227" s="850"/>
      <c r="L227" s="850"/>
      <c r="M227" s="850"/>
      <c r="N227" s="850"/>
      <c r="O227" s="850"/>
      <c r="P227" s="850"/>
      <c r="Q227" s="850"/>
      <c r="R227" s="850"/>
      <c r="S227" s="850"/>
      <c r="T227" s="850"/>
      <c r="U227" s="850"/>
      <c r="V227" s="850"/>
      <c r="W227" s="850"/>
      <c r="X227" s="850"/>
      <c r="Y227" s="850"/>
      <c r="Z227" s="850"/>
      <c r="AA227" s="850"/>
      <c r="AB227" s="850"/>
      <c r="AC227" s="850"/>
      <c r="AD227" s="850"/>
      <c r="AE227" s="850"/>
      <c r="AF227" s="850"/>
      <c r="AG227" s="850"/>
      <c r="AH227" s="850"/>
      <c r="AI227" s="850"/>
      <c r="AJ227" s="850"/>
      <c r="AK227" s="850"/>
      <c r="AL227" s="850"/>
      <c r="AM227" s="850"/>
      <c r="AN227" s="850"/>
      <c r="AO227" s="850"/>
      <c r="AP227" s="850"/>
      <c r="AQ227" s="850"/>
      <c r="AR227" s="850"/>
      <c r="AS227" s="850"/>
      <c r="AT227" s="850"/>
    </row>
    <row r="228" spans="1:46">
      <c r="A228" s="850"/>
      <c r="B228" s="850"/>
      <c r="C228" s="850"/>
      <c r="D228" s="850"/>
      <c r="E228" s="850"/>
      <c r="F228" s="850"/>
      <c r="G228" s="850"/>
      <c r="H228" s="850"/>
      <c r="I228" s="850"/>
      <c r="J228" s="850"/>
      <c r="K228" s="850"/>
      <c r="L228" s="850"/>
      <c r="M228" s="850"/>
      <c r="N228" s="850"/>
      <c r="O228" s="850"/>
      <c r="P228" s="850"/>
      <c r="Q228" s="850"/>
      <c r="R228" s="850"/>
      <c r="S228" s="850"/>
      <c r="T228" s="850"/>
      <c r="U228" s="850"/>
      <c r="V228" s="850"/>
      <c r="W228" s="850"/>
      <c r="X228" s="850"/>
      <c r="Y228" s="850"/>
      <c r="Z228" s="850"/>
      <c r="AA228" s="850"/>
      <c r="AB228" s="850"/>
      <c r="AC228" s="850"/>
      <c r="AD228" s="850"/>
      <c r="AE228" s="850"/>
      <c r="AF228" s="850"/>
      <c r="AG228" s="850"/>
      <c r="AH228" s="850"/>
      <c r="AI228" s="850"/>
      <c r="AJ228" s="850"/>
      <c r="AK228" s="850"/>
      <c r="AL228" s="850"/>
      <c r="AM228" s="850"/>
      <c r="AN228" s="850"/>
      <c r="AO228" s="850"/>
      <c r="AP228" s="850"/>
      <c r="AQ228" s="850"/>
      <c r="AR228" s="850"/>
      <c r="AS228" s="850"/>
      <c r="AT228" s="850"/>
    </row>
    <row r="229" spans="1:46">
      <c r="A229" s="850"/>
      <c r="B229" s="850"/>
      <c r="C229" s="850"/>
      <c r="D229" s="850"/>
      <c r="E229" s="850"/>
      <c r="F229" s="850"/>
      <c r="G229" s="850"/>
      <c r="H229" s="850"/>
      <c r="I229" s="850"/>
      <c r="J229" s="850"/>
      <c r="K229" s="850"/>
      <c r="L229" s="850"/>
      <c r="M229" s="850"/>
      <c r="N229" s="850"/>
      <c r="O229" s="850"/>
      <c r="P229" s="850"/>
      <c r="Q229" s="850"/>
      <c r="R229" s="850"/>
      <c r="S229" s="850"/>
      <c r="T229" s="850"/>
      <c r="U229" s="850"/>
      <c r="V229" s="850"/>
      <c r="W229" s="850"/>
      <c r="X229" s="850"/>
      <c r="Y229" s="850"/>
      <c r="Z229" s="850"/>
      <c r="AA229" s="850"/>
      <c r="AB229" s="850"/>
      <c r="AC229" s="850"/>
      <c r="AD229" s="850"/>
      <c r="AE229" s="850"/>
      <c r="AF229" s="850"/>
      <c r="AG229" s="850"/>
      <c r="AH229" s="850"/>
      <c r="AI229" s="850"/>
      <c r="AJ229" s="850"/>
      <c r="AK229" s="850"/>
      <c r="AL229" s="850"/>
      <c r="AM229" s="850"/>
      <c r="AN229" s="850"/>
      <c r="AO229" s="850"/>
      <c r="AP229" s="850"/>
      <c r="AQ229" s="850"/>
      <c r="AR229" s="850"/>
      <c r="AS229" s="850"/>
      <c r="AT229" s="850"/>
    </row>
    <row r="230" spans="1:46">
      <c r="A230" s="850"/>
      <c r="B230" s="850"/>
      <c r="C230" s="850"/>
      <c r="D230" s="850"/>
      <c r="E230" s="850"/>
      <c r="F230" s="850"/>
      <c r="G230" s="850"/>
      <c r="H230" s="850"/>
      <c r="I230" s="850"/>
      <c r="J230" s="850"/>
      <c r="K230" s="850"/>
      <c r="L230" s="850"/>
      <c r="M230" s="850"/>
      <c r="N230" s="850"/>
      <c r="O230" s="850"/>
      <c r="P230" s="850"/>
      <c r="Q230" s="850"/>
      <c r="R230" s="850"/>
      <c r="S230" s="850"/>
      <c r="T230" s="850"/>
      <c r="U230" s="850"/>
      <c r="V230" s="850"/>
      <c r="W230" s="850"/>
      <c r="X230" s="850"/>
      <c r="Y230" s="850"/>
      <c r="Z230" s="850"/>
      <c r="AA230" s="850"/>
      <c r="AB230" s="850"/>
      <c r="AC230" s="850"/>
      <c r="AD230" s="850"/>
      <c r="AE230" s="850"/>
      <c r="AF230" s="850"/>
      <c r="AG230" s="850"/>
      <c r="AH230" s="850"/>
      <c r="AI230" s="850"/>
      <c r="AJ230" s="850"/>
      <c r="AK230" s="850"/>
      <c r="AL230" s="850"/>
      <c r="AM230" s="850"/>
      <c r="AN230" s="850"/>
      <c r="AO230" s="850"/>
      <c r="AP230" s="850"/>
      <c r="AQ230" s="850"/>
      <c r="AR230" s="850"/>
      <c r="AS230" s="850"/>
      <c r="AT230" s="850"/>
    </row>
    <row r="231" spans="1:46">
      <c r="A231" s="850"/>
      <c r="B231" s="850"/>
      <c r="C231" s="850"/>
      <c r="D231" s="850"/>
      <c r="E231" s="850"/>
      <c r="F231" s="850"/>
      <c r="G231" s="850"/>
      <c r="H231" s="850"/>
      <c r="I231" s="850"/>
      <c r="J231" s="850"/>
      <c r="K231" s="850"/>
      <c r="L231" s="850"/>
      <c r="M231" s="850"/>
      <c r="N231" s="850"/>
      <c r="O231" s="850"/>
      <c r="P231" s="850"/>
      <c r="Q231" s="850"/>
      <c r="R231" s="850"/>
      <c r="S231" s="850"/>
      <c r="T231" s="850"/>
      <c r="U231" s="850"/>
      <c r="V231" s="850"/>
      <c r="W231" s="850"/>
      <c r="X231" s="850"/>
      <c r="Y231" s="850"/>
      <c r="Z231" s="850"/>
      <c r="AA231" s="850"/>
      <c r="AB231" s="850"/>
      <c r="AC231" s="850"/>
      <c r="AD231" s="850"/>
      <c r="AE231" s="850"/>
      <c r="AF231" s="850"/>
      <c r="AG231" s="850"/>
      <c r="AH231" s="850"/>
      <c r="AI231" s="850"/>
      <c r="AJ231" s="850"/>
      <c r="AK231" s="850"/>
      <c r="AL231" s="850"/>
      <c r="AM231" s="850"/>
      <c r="AN231" s="850"/>
      <c r="AO231" s="850"/>
      <c r="AP231" s="850"/>
      <c r="AQ231" s="850"/>
      <c r="AR231" s="850"/>
      <c r="AS231" s="850"/>
      <c r="AT231" s="850"/>
    </row>
    <row r="232" spans="1:46">
      <c r="A232" s="850"/>
      <c r="B232" s="850"/>
      <c r="C232" s="850"/>
      <c r="D232" s="850"/>
      <c r="E232" s="850"/>
      <c r="F232" s="850"/>
      <c r="G232" s="850"/>
      <c r="H232" s="850"/>
      <c r="I232" s="850"/>
      <c r="J232" s="850"/>
      <c r="K232" s="850"/>
      <c r="L232" s="850"/>
      <c r="M232" s="850"/>
      <c r="N232" s="850"/>
      <c r="O232" s="850"/>
      <c r="P232" s="850"/>
      <c r="Q232" s="850"/>
      <c r="R232" s="850"/>
      <c r="S232" s="850"/>
      <c r="T232" s="850"/>
      <c r="U232" s="850"/>
      <c r="V232" s="850"/>
      <c r="W232" s="850"/>
      <c r="X232" s="850"/>
      <c r="Y232" s="850"/>
      <c r="Z232" s="850"/>
      <c r="AA232" s="850"/>
      <c r="AB232" s="850"/>
      <c r="AC232" s="850"/>
      <c r="AD232" s="850"/>
      <c r="AE232" s="850"/>
      <c r="AF232" s="850"/>
      <c r="AG232" s="850"/>
      <c r="AH232" s="850"/>
      <c r="AI232" s="850"/>
      <c r="AJ232" s="850"/>
      <c r="AK232" s="850"/>
      <c r="AL232" s="850"/>
      <c r="AM232" s="850"/>
      <c r="AN232" s="850"/>
      <c r="AO232" s="850"/>
      <c r="AP232" s="850"/>
      <c r="AQ232" s="850"/>
      <c r="AR232" s="850"/>
      <c r="AS232" s="850"/>
      <c r="AT232" s="850"/>
    </row>
    <row r="233" spans="1:46">
      <c r="A233" s="850"/>
      <c r="B233" s="850"/>
      <c r="C233" s="850"/>
      <c r="D233" s="850"/>
      <c r="E233" s="850"/>
      <c r="F233" s="850"/>
      <c r="G233" s="850"/>
      <c r="H233" s="850"/>
      <c r="I233" s="850"/>
      <c r="J233" s="850"/>
      <c r="K233" s="850"/>
      <c r="L233" s="850"/>
      <c r="M233" s="850"/>
      <c r="N233" s="850"/>
      <c r="O233" s="850"/>
      <c r="P233" s="850"/>
      <c r="Q233" s="850"/>
      <c r="R233" s="850"/>
      <c r="S233" s="850"/>
      <c r="T233" s="850"/>
      <c r="U233" s="850"/>
      <c r="V233" s="850"/>
      <c r="W233" s="850"/>
      <c r="X233" s="850"/>
      <c r="Y233" s="850"/>
      <c r="Z233" s="850"/>
      <c r="AA233" s="850"/>
      <c r="AB233" s="850"/>
      <c r="AC233" s="850"/>
      <c r="AD233" s="850"/>
      <c r="AE233" s="850"/>
      <c r="AF233" s="850"/>
      <c r="AG233" s="850"/>
      <c r="AH233" s="850"/>
      <c r="AI233" s="850"/>
      <c r="AJ233" s="850"/>
      <c r="AK233" s="850"/>
      <c r="AL233" s="850"/>
      <c r="AM233" s="850"/>
      <c r="AN233" s="850"/>
      <c r="AO233" s="850"/>
      <c r="AP233" s="850"/>
      <c r="AQ233" s="850"/>
      <c r="AR233" s="850"/>
      <c r="AS233" s="850"/>
      <c r="AT233" s="850"/>
    </row>
    <row r="234" spans="1:46">
      <c r="A234" s="850"/>
      <c r="B234" s="850"/>
      <c r="C234" s="850"/>
      <c r="D234" s="850"/>
      <c r="E234" s="850"/>
      <c r="F234" s="850"/>
      <c r="G234" s="850"/>
      <c r="H234" s="850"/>
      <c r="I234" s="850"/>
      <c r="J234" s="850"/>
      <c r="K234" s="850"/>
      <c r="L234" s="850"/>
      <c r="M234" s="850"/>
      <c r="N234" s="850"/>
      <c r="O234" s="850"/>
      <c r="P234" s="850"/>
      <c r="Q234" s="850"/>
      <c r="R234" s="850"/>
      <c r="S234" s="850"/>
      <c r="T234" s="850"/>
      <c r="U234" s="850"/>
      <c r="V234" s="850"/>
      <c r="W234" s="850"/>
      <c r="X234" s="850"/>
      <c r="Y234" s="850"/>
      <c r="Z234" s="850"/>
      <c r="AA234" s="850"/>
      <c r="AB234" s="850"/>
      <c r="AC234" s="850"/>
      <c r="AD234" s="850"/>
      <c r="AE234" s="850"/>
      <c r="AF234" s="850"/>
      <c r="AG234" s="850"/>
      <c r="AH234" s="850"/>
      <c r="AI234" s="850"/>
      <c r="AJ234" s="850"/>
      <c r="AK234" s="850"/>
      <c r="AL234" s="850"/>
      <c r="AM234" s="850"/>
      <c r="AN234" s="850"/>
      <c r="AO234" s="850"/>
      <c r="AP234" s="850"/>
      <c r="AQ234" s="850"/>
      <c r="AR234" s="850"/>
      <c r="AS234" s="850"/>
      <c r="AT234" s="850"/>
    </row>
    <row r="235" spans="1:46">
      <c r="A235" s="850"/>
      <c r="B235" s="850"/>
      <c r="C235" s="850"/>
      <c r="D235" s="850"/>
      <c r="E235" s="850"/>
      <c r="F235" s="850"/>
      <c r="G235" s="850"/>
      <c r="H235" s="850"/>
      <c r="I235" s="850"/>
      <c r="J235" s="850"/>
      <c r="K235" s="850"/>
      <c r="L235" s="850"/>
      <c r="M235" s="850"/>
      <c r="N235" s="850"/>
      <c r="O235" s="850"/>
      <c r="P235" s="850"/>
      <c r="Q235" s="850"/>
      <c r="R235" s="850"/>
      <c r="S235" s="850"/>
      <c r="T235" s="850"/>
      <c r="U235" s="850"/>
      <c r="V235" s="850"/>
      <c r="W235" s="850"/>
      <c r="X235" s="850"/>
      <c r="Y235" s="850"/>
      <c r="Z235" s="850"/>
      <c r="AA235" s="850"/>
      <c r="AB235" s="850"/>
      <c r="AC235" s="850"/>
      <c r="AD235" s="850"/>
      <c r="AE235" s="850"/>
      <c r="AF235" s="850"/>
      <c r="AG235" s="850"/>
      <c r="AH235" s="850"/>
      <c r="AI235" s="850"/>
      <c r="AJ235" s="850"/>
      <c r="AK235" s="850"/>
      <c r="AL235" s="850"/>
      <c r="AM235" s="850"/>
      <c r="AN235" s="850"/>
      <c r="AO235" s="850"/>
      <c r="AP235" s="850"/>
      <c r="AQ235" s="850"/>
      <c r="AR235" s="850"/>
      <c r="AS235" s="850"/>
      <c r="AT235" s="850"/>
    </row>
    <row r="236" spans="1:46">
      <c r="A236" s="850"/>
      <c r="B236" s="850"/>
      <c r="C236" s="850"/>
      <c r="D236" s="850"/>
      <c r="E236" s="850"/>
      <c r="F236" s="850"/>
      <c r="G236" s="850"/>
      <c r="H236" s="850"/>
      <c r="I236" s="850"/>
      <c r="J236" s="850"/>
      <c r="K236" s="850"/>
      <c r="L236" s="850"/>
      <c r="M236" s="850"/>
      <c r="N236" s="850"/>
      <c r="O236" s="850"/>
      <c r="P236" s="850"/>
      <c r="Q236" s="850"/>
      <c r="R236" s="850"/>
      <c r="S236" s="850"/>
      <c r="T236" s="850"/>
      <c r="U236" s="850"/>
      <c r="V236" s="850"/>
      <c r="W236" s="850"/>
      <c r="X236" s="850"/>
      <c r="Y236" s="850"/>
      <c r="Z236" s="850"/>
      <c r="AA236" s="850"/>
      <c r="AB236" s="850"/>
      <c r="AC236" s="850"/>
      <c r="AD236" s="850"/>
      <c r="AE236" s="850"/>
      <c r="AF236" s="850"/>
      <c r="AG236" s="850"/>
      <c r="AH236" s="850"/>
      <c r="AI236" s="850"/>
      <c r="AJ236" s="850"/>
      <c r="AK236" s="850"/>
      <c r="AL236" s="850"/>
      <c r="AM236" s="850"/>
      <c r="AN236" s="850"/>
      <c r="AO236" s="850"/>
      <c r="AP236" s="850"/>
      <c r="AQ236" s="850"/>
      <c r="AR236" s="850"/>
      <c r="AS236" s="850"/>
      <c r="AT236" s="850"/>
    </row>
    <row r="237" spans="1:46">
      <c r="A237" s="850"/>
      <c r="B237" s="850"/>
      <c r="C237" s="850"/>
      <c r="D237" s="850"/>
      <c r="E237" s="850"/>
      <c r="F237" s="850"/>
      <c r="G237" s="850"/>
      <c r="H237" s="850"/>
      <c r="I237" s="850"/>
      <c r="J237" s="850"/>
      <c r="K237" s="850"/>
      <c r="L237" s="850"/>
      <c r="M237" s="850"/>
      <c r="N237" s="850"/>
      <c r="O237" s="850"/>
      <c r="P237" s="850"/>
      <c r="Q237" s="850"/>
      <c r="R237" s="850"/>
      <c r="S237" s="850"/>
      <c r="T237" s="850"/>
      <c r="U237" s="850"/>
      <c r="V237" s="850"/>
      <c r="W237" s="850"/>
      <c r="X237" s="850"/>
      <c r="Y237" s="850"/>
      <c r="Z237" s="850"/>
      <c r="AA237" s="850"/>
      <c r="AB237" s="850"/>
      <c r="AC237" s="850"/>
      <c r="AD237" s="850"/>
      <c r="AE237" s="850"/>
      <c r="AF237" s="850"/>
      <c r="AG237" s="850"/>
      <c r="AH237" s="850"/>
      <c r="AI237" s="850"/>
      <c r="AJ237" s="850"/>
      <c r="AK237" s="850"/>
      <c r="AL237" s="850"/>
      <c r="AM237" s="850"/>
      <c r="AN237" s="850"/>
      <c r="AO237" s="850"/>
      <c r="AP237" s="850"/>
      <c r="AQ237" s="850"/>
      <c r="AR237" s="850"/>
      <c r="AS237" s="850"/>
      <c r="AT237" s="850"/>
    </row>
    <row r="238" spans="1:46">
      <c r="A238" s="850"/>
      <c r="B238" s="850"/>
      <c r="C238" s="850"/>
      <c r="D238" s="850"/>
      <c r="E238" s="850"/>
      <c r="F238" s="850"/>
      <c r="G238" s="850"/>
      <c r="H238" s="850"/>
      <c r="I238" s="850"/>
      <c r="J238" s="850"/>
      <c r="K238" s="850"/>
      <c r="L238" s="850"/>
      <c r="M238" s="850"/>
      <c r="N238" s="850"/>
      <c r="O238" s="850"/>
      <c r="P238" s="850"/>
      <c r="Q238" s="850"/>
      <c r="R238" s="850"/>
      <c r="S238" s="850"/>
      <c r="T238" s="850"/>
      <c r="U238" s="850"/>
      <c r="V238" s="850"/>
      <c r="W238" s="850"/>
      <c r="X238" s="850"/>
      <c r="Y238" s="850"/>
      <c r="Z238" s="850"/>
      <c r="AA238" s="850"/>
      <c r="AB238" s="850"/>
      <c r="AC238" s="850"/>
      <c r="AD238" s="850"/>
      <c r="AE238" s="850"/>
      <c r="AF238" s="850"/>
      <c r="AG238" s="850"/>
      <c r="AH238" s="850"/>
      <c r="AI238" s="850"/>
      <c r="AJ238" s="850"/>
      <c r="AK238" s="850"/>
      <c r="AL238" s="850"/>
      <c r="AM238" s="850"/>
      <c r="AN238" s="850"/>
      <c r="AO238" s="850"/>
      <c r="AP238" s="850"/>
      <c r="AQ238" s="850"/>
      <c r="AR238" s="850"/>
      <c r="AS238" s="850"/>
      <c r="AT238" s="850"/>
    </row>
    <row r="239" spans="1:46">
      <c r="A239" s="850"/>
      <c r="B239" s="850"/>
      <c r="C239" s="850"/>
      <c r="D239" s="850"/>
      <c r="E239" s="850"/>
      <c r="F239" s="850"/>
      <c r="G239" s="850"/>
      <c r="H239" s="850"/>
      <c r="I239" s="850"/>
      <c r="J239" s="850"/>
      <c r="K239" s="850"/>
      <c r="L239" s="850"/>
      <c r="M239" s="850"/>
      <c r="N239" s="850"/>
      <c r="O239" s="850"/>
      <c r="P239" s="850"/>
      <c r="Q239" s="850"/>
      <c r="R239" s="850"/>
      <c r="S239" s="850"/>
      <c r="T239" s="850"/>
      <c r="U239" s="850"/>
      <c r="V239" s="850"/>
      <c r="W239" s="850"/>
      <c r="X239" s="850"/>
      <c r="Y239" s="850"/>
      <c r="Z239" s="850"/>
      <c r="AA239" s="850"/>
      <c r="AB239" s="850"/>
      <c r="AC239" s="850"/>
      <c r="AD239" s="850"/>
      <c r="AE239" s="850"/>
      <c r="AF239" s="850"/>
      <c r="AG239" s="850"/>
      <c r="AH239" s="850"/>
      <c r="AI239" s="850"/>
      <c r="AJ239" s="850"/>
      <c r="AK239" s="850"/>
      <c r="AL239" s="850"/>
      <c r="AM239" s="850"/>
      <c r="AN239" s="850"/>
      <c r="AO239" s="850"/>
      <c r="AP239" s="850"/>
      <c r="AQ239" s="850"/>
      <c r="AR239" s="850"/>
      <c r="AS239" s="850"/>
      <c r="AT239" s="850"/>
    </row>
    <row r="240" spans="1:46">
      <c r="A240" s="850"/>
      <c r="B240" s="850"/>
      <c r="C240" s="850"/>
      <c r="D240" s="850"/>
      <c r="E240" s="850"/>
      <c r="F240" s="850"/>
      <c r="G240" s="850"/>
      <c r="H240" s="850"/>
      <c r="I240" s="850"/>
      <c r="J240" s="850"/>
      <c r="K240" s="850"/>
      <c r="L240" s="850"/>
      <c r="M240" s="850"/>
      <c r="N240" s="850"/>
      <c r="O240" s="850"/>
      <c r="P240" s="850"/>
      <c r="Q240" s="850"/>
      <c r="R240" s="850"/>
      <c r="S240" s="850"/>
      <c r="T240" s="850"/>
      <c r="U240" s="850"/>
      <c r="V240" s="850"/>
      <c r="W240" s="850"/>
      <c r="X240" s="850"/>
      <c r="Y240" s="850"/>
      <c r="Z240" s="850"/>
      <c r="AA240" s="850"/>
      <c r="AB240" s="850"/>
      <c r="AC240" s="850"/>
      <c r="AD240" s="850"/>
      <c r="AE240" s="850"/>
      <c r="AF240" s="850"/>
      <c r="AG240" s="850"/>
      <c r="AH240" s="850"/>
      <c r="AI240" s="850"/>
      <c r="AJ240" s="850"/>
      <c r="AK240" s="850"/>
      <c r="AL240" s="850"/>
      <c r="AM240" s="850"/>
      <c r="AN240" s="850"/>
      <c r="AO240" s="850"/>
      <c r="AP240" s="850"/>
      <c r="AQ240" s="850"/>
      <c r="AR240" s="850"/>
      <c r="AS240" s="850"/>
      <c r="AT240" s="850"/>
    </row>
    <row r="241" spans="1:46">
      <c r="A241" s="850"/>
      <c r="B241" s="850"/>
      <c r="C241" s="850"/>
      <c r="D241" s="850"/>
      <c r="E241" s="850"/>
      <c r="F241" s="850"/>
      <c r="G241" s="850"/>
      <c r="H241" s="850"/>
      <c r="I241" s="850"/>
      <c r="J241" s="850"/>
      <c r="K241" s="850"/>
      <c r="L241" s="850"/>
      <c r="M241" s="850"/>
      <c r="N241" s="850"/>
      <c r="O241" s="850"/>
      <c r="P241" s="850"/>
      <c r="Q241" s="850"/>
      <c r="R241" s="850"/>
      <c r="S241" s="850"/>
      <c r="T241" s="850"/>
      <c r="U241" s="850"/>
      <c r="V241" s="850"/>
      <c r="W241" s="850"/>
      <c r="X241" s="850"/>
      <c r="Y241" s="850"/>
      <c r="Z241" s="850"/>
      <c r="AA241" s="850"/>
      <c r="AB241" s="850"/>
      <c r="AC241" s="850"/>
      <c r="AD241" s="850"/>
      <c r="AE241" s="850"/>
      <c r="AF241" s="850"/>
      <c r="AG241" s="850"/>
      <c r="AH241" s="850"/>
      <c r="AI241" s="850"/>
      <c r="AJ241" s="850"/>
      <c r="AK241" s="850"/>
      <c r="AL241" s="850"/>
      <c r="AM241" s="850"/>
      <c r="AN241" s="850"/>
      <c r="AO241" s="850"/>
      <c r="AP241" s="850"/>
      <c r="AQ241" s="850"/>
      <c r="AR241" s="850"/>
      <c r="AS241" s="850"/>
      <c r="AT241" s="850"/>
    </row>
    <row r="242" spans="1:46">
      <c r="A242" s="850"/>
      <c r="B242" s="850"/>
      <c r="C242" s="850"/>
      <c r="D242" s="850"/>
      <c r="E242" s="850"/>
      <c r="F242" s="850"/>
      <c r="G242" s="850"/>
      <c r="H242" s="850"/>
      <c r="I242" s="850"/>
      <c r="J242" s="850"/>
      <c r="K242" s="850"/>
      <c r="L242" s="850"/>
      <c r="M242" s="850"/>
      <c r="N242" s="850"/>
      <c r="O242" s="850"/>
      <c r="P242" s="850"/>
      <c r="Q242" s="850"/>
      <c r="R242" s="850"/>
      <c r="S242" s="850"/>
      <c r="T242" s="850"/>
      <c r="U242" s="850"/>
      <c r="V242" s="850"/>
      <c r="W242" s="850"/>
      <c r="X242" s="850"/>
      <c r="Y242" s="850"/>
      <c r="Z242" s="850"/>
      <c r="AA242" s="850"/>
      <c r="AB242" s="850"/>
      <c r="AC242" s="850"/>
      <c r="AD242" s="850"/>
      <c r="AE242" s="850"/>
      <c r="AF242" s="850"/>
      <c r="AG242" s="850"/>
      <c r="AH242" s="850"/>
      <c r="AI242" s="850"/>
      <c r="AJ242" s="850"/>
      <c r="AK242" s="850"/>
      <c r="AL242" s="850"/>
      <c r="AM242" s="850"/>
      <c r="AN242" s="850"/>
      <c r="AO242" s="850"/>
      <c r="AP242" s="850"/>
      <c r="AQ242" s="850"/>
      <c r="AR242" s="850"/>
      <c r="AS242" s="850"/>
      <c r="AT242" s="850"/>
    </row>
    <row r="243" spans="1:46">
      <c r="A243" s="850"/>
      <c r="B243" s="850"/>
      <c r="C243" s="850"/>
      <c r="D243" s="850"/>
      <c r="E243" s="850"/>
      <c r="F243" s="850"/>
      <c r="G243" s="850"/>
      <c r="H243" s="850"/>
      <c r="I243" s="850"/>
      <c r="J243" s="850"/>
      <c r="K243" s="850"/>
      <c r="L243" s="850"/>
      <c r="M243" s="850"/>
      <c r="N243" s="850"/>
      <c r="O243" s="850"/>
      <c r="P243" s="850"/>
      <c r="Q243" s="850"/>
      <c r="R243" s="850"/>
      <c r="S243" s="850"/>
      <c r="T243" s="850"/>
      <c r="U243" s="850"/>
      <c r="V243" s="850"/>
      <c r="W243" s="850"/>
      <c r="X243" s="850"/>
      <c r="Y243" s="850"/>
      <c r="Z243" s="850"/>
      <c r="AA243" s="850"/>
      <c r="AB243" s="850"/>
      <c r="AC243" s="850"/>
      <c r="AD243" s="850"/>
      <c r="AE243" s="850"/>
      <c r="AF243" s="850"/>
      <c r="AG243" s="850"/>
      <c r="AH243" s="850"/>
      <c r="AI243" s="850"/>
      <c r="AJ243" s="850"/>
      <c r="AK243" s="850"/>
      <c r="AL243" s="850"/>
      <c r="AM243" s="850"/>
      <c r="AN243" s="850"/>
      <c r="AO243" s="850"/>
      <c r="AP243" s="850"/>
      <c r="AQ243" s="850"/>
      <c r="AR243" s="850"/>
      <c r="AS243" s="850"/>
      <c r="AT243" s="850"/>
    </row>
    <row r="244" spans="1:46">
      <c r="A244" s="850"/>
      <c r="B244" s="850"/>
      <c r="C244" s="850"/>
      <c r="D244" s="850"/>
      <c r="E244" s="850"/>
      <c r="F244" s="850"/>
      <c r="G244" s="850"/>
      <c r="H244" s="850"/>
      <c r="I244" s="850"/>
      <c r="J244" s="850"/>
      <c r="K244" s="850"/>
      <c r="L244" s="850"/>
      <c r="M244" s="850"/>
      <c r="N244" s="850"/>
      <c r="O244" s="850"/>
      <c r="P244" s="850"/>
      <c r="Q244" s="850"/>
      <c r="R244" s="850"/>
      <c r="S244" s="850"/>
      <c r="T244" s="850"/>
      <c r="U244" s="850"/>
      <c r="V244" s="850"/>
      <c r="W244" s="850"/>
      <c r="X244" s="850"/>
      <c r="Y244" s="850"/>
      <c r="Z244" s="850"/>
      <c r="AA244" s="850"/>
      <c r="AB244" s="850"/>
      <c r="AC244" s="850"/>
      <c r="AD244" s="850"/>
      <c r="AE244" s="850"/>
      <c r="AF244" s="850"/>
      <c r="AG244" s="850"/>
      <c r="AH244" s="850"/>
      <c r="AI244" s="850"/>
      <c r="AJ244" s="850"/>
      <c r="AK244" s="850"/>
      <c r="AL244" s="850"/>
      <c r="AM244" s="850"/>
      <c r="AN244" s="850"/>
      <c r="AO244" s="850"/>
      <c r="AP244" s="850"/>
      <c r="AQ244" s="850"/>
      <c r="AR244" s="850"/>
      <c r="AS244" s="850"/>
      <c r="AT244" s="850"/>
    </row>
    <row r="245" spans="1:46">
      <c r="A245" s="850"/>
      <c r="B245" s="850"/>
      <c r="C245" s="850"/>
      <c r="D245" s="850"/>
      <c r="E245" s="850"/>
      <c r="F245" s="850"/>
      <c r="G245" s="850"/>
      <c r="H245" s="850"/>
      <c r="I245" s="850"/>
      <c r="J245" s="850"/>
      <c r="K245" s="850"/>
      <c r="L245" s="850"/>
      <c r="M245" s="850"/>
      <c r="N245" s="850"/>
      <c r="O245" s="850"/>
      <c r="P245" s="850"/>
      <c r="Q245" s="850"/>
      <c r="R245" s="850"/>
      <c r="S245" s="850"/>
      <c r="T245" s="850"/>
      <c r="U245" s="850"/>
      <c r="V245" s="850"/>
      <c r="W245" s="850"/>
      <c r="X245" s="850"/>
      <c r="Y245" s="850"/>
      <c r="Z245" s="850"/>
      <c r="AA245" s="850"/>
      <c r="AB245" s="850"/>
      <c r="AC245" s="850"/>
      <c r="AD245" s="850"/>
      <c r="AE245" s="850"/>
      <c r="AF245" s="850"/>
      <c r="AG245" s="850"/>
      <c r="AH245" s="850"/>
      <c r="AI245" s="850"/>
      <c r="AJ245" s="850"/>
      <c r="AK245" s="850"/>
      <c r="AL245" s="850"/>
      <c r="AM245" s="850"/>
      <c r="AN245" s="850"/>
      <c r="AO245" s="850"/>
      <c r="AP245" s="850"/>
      <c r="AQ245" s="850"/>
      <c r="AR245" s="850"/>
      <c r="AS245" s="850"/>
      <c r="AT245" s="850"/>
    </row>
    <row r="246" spans="1:46">
      <c r="A246" s="850"/>
      <c r="B246" s="850"/>
      <c r="C246" s="850"/>
      <c r="D246" s="850"/>
      <c r="E246" s="850"/>
      <c r="F246" s="850"/>
      <c r="G246" s="850"/>
      <c r="H246" s="850"/>
      <c r="I246" s="850"/>
      <c r="J246" s="850"/>
      <c r="K246" s="850"/>
      <c r="L246" s="850"/>
      <c r="M246" s="850"/>
      <c r="N246" s="850"/>
      <c r="O246" s="850"/>
      <c r="P246" s="850"/>
      <c r="Q246" s="850"/>
      <c r="R246" s="850"/>
      <c r="S246" s="850"/>
      <c r="T246" s="850"/>
      <c r="U246" s="850"/>
      <c r="V246" s="850"/>
      <c r="W246" s="850"/>
      <c r="X246" s="850"/>
      <c r="Y246" s="850"/>
      <c r="Z246" s="850"/>
      <c r="AA246" s="850"/>
      <c r="AB246" s="850"/>
      <c r="AC246" s="850"/>
      <c r="AD246" s="850"/>
      <c r="AE246" s="850"/>
      <c r="AF246" s="850"/>
      <c r="AG246" s="850"/>
      <c r="AH246" s="850"/>
      <c r="AI246" s="850"/>
      <c r="AJ246" s="850"/>
      <c r="AK246" s="850"/>
      <c r="AL246" s="850"/>
      <c r="AM246" s="850"/>
      <c r="AN246" s="850"/>
      <c r="AO246" s="850"/>
      <c r="AP246" s="850"/>
      <c r="AQ246" s="850"/>
      <c r="AR246" s="850"/>
      <c r="AS246" s="850"/>
      <c r="AT246" s="850"/>
    </row>
    <row r="247" spans="1:46">
      <c r="A247" s="850"/>
      <c r="B247" s="850"/>
      <c r="C247" s="850"/>
      <c r="D247" s="850"/>
      <c r="E247" s="850"/>
      <c r="F247" s="850"/>
      <c r="G247" s="850"/>
      <c r="H247" s="850"/>
      <c r="I247" s="850"/>
      <c r="J247" s="850"/>
      <c r="K247" s="850"/>
      <c r="L247" s="850"/>
      <c r="M247" s="850"/>
      <c r="N247" s="850"/>
      <c r="O247" s="850"/>
      <c r="P247" s="850"/>
      <c r="Q247" s="850"/>
      <c r="R247" s="850"/>
      <c r="S247" s="850"/>
      <c r="T247" s="850"/>
      <c r="U247" s="850"/>
      <c r="V247" s="850"/>
      <c r="W247" s="850"/>
      <c r="X247" s="850"/>
      <c r="Y247" s="850"/>
      <c r="Z247" s="850"/>
      <c r="AA247" s="850"/>
      <c r="AB247" s="850"/>
      <c r="AC247" s="850"/>
      <c r="AD247" s="850"/>
      <c r="AE247" s="850"/>
      <c r="AF247" s="850"/>
      <c r="AG247" s="850"/>
      <c r="AH247" s="850"/>
      <c r="AI247" s="850"/>
      <c r="AJ247" s="850"/>
      <c r="AK247" s="850"/>
      <c r="AL247" s="850"/>
      <c r="AM247" s="850"/>
      <c r="AN247" s="850"/>
      <c r="AO247" s="850"/>
      <c r="AP247" s="850"/>
      <c r="AQ247" s="850"/>
      <c r="AR247" s="850"/>
      <c r="AS247" s="850"/>
      <c r="AT247" s="850"/>
    </row>
  </sheetData>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D5372-1929-4B4F-99E4-93538C59CCF2}">
  <sheetPr>
    <tabColor rgb="FFFF0000"/>
  </sheetPr>
  <dimension ref="A1:M65"/>
  <sheetViews>
    <sheetView topLeftCell="A18" zoomScale="130" zoomScaleNormal="130" workbookViewId="0">
      <selection activeCell="C34" sqref="C34"/>
    </sheetView>
  </sheetViews>
  <sheetFormatPr defaultColWidth="10.796875" defaultRowHeight="15.6"/>
  <cols>
    <col min="2" max="2" width="55" customWidth="1"/>
    <col min="3" max="3" width="14.84765625" customWidth="1"/>
    <col min="5" max="5" width="20.34765625" customWidth="1"/>
    <col min="6" max="6" width="75.1484375" customWidth="1"/>
    <col min="7" max="7" width="110.5" customWidth="1"/>
    <col min="8" max="8" width="17.84765625" customWidth="1"/>
  </cols>
  <sheetData>
    <row r="1" spans="1:13">
      <c r="A1" s="1054" t="s">
        <v>2128</v>
      </c>
      <c r="B1" s="1055"/>
      <c r="C1" s="1055"/>
      <c r="D1" s="1055"/>
      <c r="E1" s="1055"/>
      <c r="F1" s="1055"/>
      <c r="G1" s="1055"/>
      <c r="H1" s="1055"/>
      <c r="I1" s="1055"/>
      <c r="J1" s="1055"/>
      <c r="K1" s="1055"/>
      <c r="L1" s="1055"/>
      <c r="M1" s="1055"/>
    </row>
    <row r="2" spans="1:13">
      <c r="A2" s="1055"/>
      <c r="B2" s="1055"/>
      <c r="C2" s="1055"/>
      <c r="D2" s="1055"/>
      <c r="E2" s="1055"/>
      <c r="F2" s="1055"/>
      <c r="G2" s="1055"/>
      <c r="H2" s="1055"/>
      <c r="I2" s="1055"/>
      <c r="J2" s="1055"/>
      <c r="K2" s="1055"/>
      <c r="L2" s="1055"/>
      <c r="M2" s="1055"/>
    </row>
    <row r="3" spans="1:13">
      <c r="A3" s="1054" t="s">
        <v>1242</v>
      </c>
      <c r="B3" s="1054" t="s">
        <v>2129</v>
      </c>
      <c r="C3" s="1054" t="s">
        <v>2130</v>
      </c>
      <c r="D3" s="1054" t="s">
        <v>2131</v>
      </c>
      <c r="E3" s="1054" t="s">
        <v>2132</v>
      </c>
      <c r="F3" s="1054" t="s">
        <v>2133</v>
      </c>
      <c r="G3" s="1054" t="s">
        <v>2134</v>
      </c>
      <c r="H3" s="1054" t="s">
        <v>2135</v>
      </c>
      <c r="I3" s="1054" t="s">
        <v>2136</v>
      </c>
      <c r="J3" s="1055"/>
      <c r="K3" s="1055"/>
      <c r="L3" s="1055"/>
      <c r="M3" s="1055"/>
    </row>
    <row r="4" spans="1:13" s="83" customFormat="1" ht="25" customHeight="1">
      <c r="A4" s="1059" t="s">
        <v>2137</v>
      </c>
      <c r="B4" s="1059" t="s">
        <v>2138</v>
      </c>
      <c r="C4" s="1059" t="s">
        <v>2139</v>
      </c>
      <c r="D4" s="1059" t="s">
        <v>2140</v>
      </c>
      <c r="E4" s="1059" t="s">
        <v>2141</v>
      </c>
      <c r="F4" s="1059" t="s">
        <v>2142</v>
      </c>
      <c r="G4" s="1060" t="s">
        <v>2143</v>
      </c>
      <c r="H4" s="1059" t="s">
        <v>629</v>
      </c>
      <c r="I4" s="1059" t="s">
        <v>2144</v>
      </c>
      <c r="J4" s="1059"/>
      <c r="K4" s="1059"/>
      <c r="L4" s="1059"/>
      <c r="M4" s="1059"/>
    </row>
    <row r="5" spans="1:13" s="83" customFormat="1">
      <c r="A5" s="1366" t="s">
        <v>2145</v>
      </c>
      <c r="B5" s="1366" t="s">
        <v>2146</v>
      </c>
      <c r="C5" s="1366"/>
      <c r="D5" s="1366"/>
      <c r="E5" s="1366"/>
      <c r="F5" s="1366" t="s">
        <v>2147</v>
      </c>
      <c r="G5" s="1059" t="s">
        <v>2148</v>
      </c>
      <c r="H5" s="1366" t="s">
        <v>629</v>
      </c>
      <c r="I5" s="1366" t="s">
        <v>2144</v>
      </c>
      <c r="J5" s="1366"/>
      <c r="K5" s="1366"/>
      <c r="L5" s="1366"/>
      <c r="M5" s="1366"/>
    </row>
    <row r="6" spans="1:13" s="83" customFormat="1">
      <c r="A6" s="1366"/>
      <c r="B6" s="1366"/>
      <c r="C6" s="1366"/>
      <c r="D6" s="1366"/>
      <c r="E6" s="1366"/>
      <c r="F6" s="1366"/>
      <c r="G6" s="1059" t="s">
        <v>2149</v>
      </c>
      <c r="H6" s="1366"/>
      <c r="I6" s="1366"/>
      <c r="J6" s="1366"/>
      <c r="K6" s="1366"/>
      <c r="L6" s="1366"/>
      <c r="M6" s="1366"/>
    </row>
    <row r="7" spans="1:13" s="83" customFormat="1">
      <c r="A7" s="1059" t="s">
        <v>2150</v>
      </c>
      <c r="B7" s="1059" t="s">
        <v>2151</v>
      </c>
      <c r="C7" s="1059"/>
      <c r="D7" s="1059"/>
      <c r="E7" s="1059"/>
      <c r="F7" s="1059" t="s">
        <v>2152</v>
      </c>
      <c r="G7" s="1061" t="s">
        <v>2153</v>
      </c>
      <c r="H7" s="1059" t="s">
        <v>629</v>
      </c>
      <c r="I7" s="1059" t="s">
        <v>2144</v>
      </c>
      <c r="J7" s="1059"/>
      <c r="K7" s="1059"/>
      <c r="L7" s="1059"/>
      <c r="M7" s="1059"/>
    </row>
    <row r="8" spans="1:13" s="83" customFormat="1" ht="29.1">
      <c r="A8" s="1059" t="s">
        <v>2154</v>
      </c>
      <c r="B8" s="1059" t="s">
        <v>2155</v>
      </c>
      <c r="C8" s="1059"/>
      <c r="D8" s="1059"/>
      <c r="E8" s="1059"/>
      <c r="F8" s="1059" t="s">
        <v>2156</v>
      </c>
      <c r="G8" s="1060" t="s">
        <v>2157</v>
      </c>
      <c r="H8" s="1059" t="s">
        <v>629</v>
      </c>
      <c r="I8" s="1059" t="s">
        <v>2144</v>
      </c>
      <c r="J8" s="1059"/>
      <c r="K8" s="1059"/>
      <c r="L8" s="1059"/>
      <c r="M8" s="1059"/>
    </row>
    <row r="9" spans="1:13" s="83" customFormat="1" ht="29.1">
      <c r="A9" s="1059" t="s">
        <v>2158</v>
      </c>
      <c r="B9" s="1059" t="s">
        <v>2155</v>
      </c>
      <c r="C9" s="1059" t="s">
        <v>2159</v>
      </c>
      <c r="D9" s="1059" t="s">
        <v>2160</v>
      </c>
      <c r="E9" s="1059" t="s">
        <v>2161</v>
      </c>
      <c r="F9" s="1059" t="s">
        <v>2162</v>
      </c>
      <c r="G9" s="1065" t="s">
        <v>2163</v>
      </c>
      <c r="H9" s="1059" t="s">
        <v>615</v>
      </c>
      <c r="I9" s="1059" t="s">
        <v>2164</v>
      </c>
      <c r="J9" s="1059"/>
      <c r="K9" s="1059"/>
      <c r="L9" s="1059"/>
      <c r="M9" s="1059"/>
    </row>
    <row r="10" spans="1:13" s="83" customFormat="1" ht="29.1">
      <c r="A10" s="1059" t="s">
        <v>2165</v>
      </c>
      <c r="B10" s="1059" t="s">
        <v>2166</v>
      </c>
      <c r="C10" s="1059"/>
      <c r="D10" s="1059"/>
      <c r="E10" s="1059"/>
      <c r="F10" s="1059" t="s">
        <v>2167</v>
      </c>
      <c r="G10" s="1060" t="s">
        <v>2168</v>
      </c>
      <c r="H10" s="1059" t="s">
        <v>629</v>
      </c>
      <c r="I10" s="1059" t="s">
        <v>2144</v>
      </c>
      <c r="J10" s="1059"/>
      <c r="K10" s="1059"/>
      <c r="L10" s="1059"/>
      <c r="M10" s="1059"/>
    </row>
    <row r="11" spans="1:13" s="83" customFormat="1" ht="29.1">
      <c r="A11" s="1059" t="s">
        <v>2169</v>
      </c>
      <c r="B11" s="1059" t="s">
        <v>2170</v>
      </c>
      <c r="C11" s="1059" t="s">
        <v>2171</v>
      </c>
      <c r="D11" s="1059"/>
      <c r="E11" s="1059" t="s">
        <v>2172</v>
      </c>
      <c r="F11" s="1059" t="s">
        <v>2173</v>
      </c>
      <c r="G11" s="1064" t="s">
        <v>2174</v>
      </c>
      <c r="H11" s="1059" t="s">
        <v>615</v>
      </c>
      <c r="I11" s="1063" t="s">
        <v>2175</v>
      </c>
      <c r="J11" s="1059"/>
      <c r="K11" s="1059"/>
      <c r="L11" s="1059"/>
      <c r="M11" s="1059"/>
    </row>
    <row r="12" spans="1:13" s="83" customFormat="1">
      <c r="A12" s="1059" t="s">
        <v>2176</v>
      </c>
      <c r="B12" s="1059" t="s">
        <v>2177</v>
      </c>
      <c r="C12" s="1059" t="s">
        <v>2171</v>
      </c>
      <c r="D12" s="1059" t="s">
        <v>2178</v>
      </c>
      <c r="E12" s="1059" t="s">
        <v>2179</v>
      </c>
      <c r="F12" s="1059" t="s">
        <v>2180</v>
      </c>
      <c r="G12" s="1064" t="s">
        <v>2181</v>
      </c>
      <c r="H12" s="1059" t="s">
        <v>615</v>
      </c>
      <c r="I12" s="1063" t="s">
        <v>2175</v>
      </c>
      <c r="J12" s="1059"/>
      <c r="K12" s="1059"/>
      <c r="L12" s="1059"/>
      <c r="M12" s="1059"/>
    </row>
    <row r="13" spans="1:13" s="83" customFormat="1" ht="29.1">
      <c r="A13" s="1059" t="s">
        <v>2182</v>
      </c>
      <c r="B13" s="1059" t="s">
        <v>2183</v>
      </c>
      <c r="C13" s="1059" t="s">
        <v>2139</v>
      </c>
      <c r="D13" s="1059" t="s">
        <v>2184</v>
      </c>
      <c r="E13" s="1059"/>
      <c r="F13" s="1059" t="s">
        <v>2185</v>
      </c>
      <c r="G13" s="1061" t="s">
        <v>2186</v>
      </c>
      <c r="H13" s="1059" t="s">
        <v>615</v>
      </c>
      <c r="I13" s="1059" t="s">
        <v>2187</v>
      </c>
      <c r="J13" s="1059"/>
      <c r="K13" s="1059"/>
      <c r="L13" s="1059"/>
      <c r="M13" s="1059"/>
    </row>
    <row r="14" spans="1:13" s="83" customFormat="1" ht="29.1">
      <c r="A14" s="1059" t="s">
        <v>2188</v>
      </c>
      <c r="B14" s="1059" t="s">
        <v>2189</v>
      </c>
      <c r="C14" s="1059" t="s">
        <v>2139</v>
      </c>
      <c r="D14" s="1059" t="s">
        <v>2184</v>
      </c>
      <c r="E14" s="1059"/>
      <c r="F14" s="1059" t="s">
        <v>2190</v>
      </c>
      <c r="G14" s="1060" t="s">
        <v>2191</v>
      </c>
      <c r="H14" s="1059" t="s">
        <v>629</v>
      </c>
      <c r="I14" s="1059" t="s">
        <v>2144</v>
      </c>
      <c r="J14" s="1059"/>
      <c r="K14" s="1059"/>
      <c r="L14" s="1059"/>
      <c r="M14" s="1059"/>
    </row>
    <row r="15" spans="1:13" s="83" customFormat="1">
      <c r="A15" s="1366" t="s">
        <v>2192</v>
      </c>
      <c r="B15" s="1366" t="s">
        <v>2193</v>
      </c>
      <c r="C15" s="1366" t="s">
        <v>2171</v>
      </c>
      <c r="D15" s="1366" t="s">
        <v>2194</v>
      </c>
      <c r="E15" s="1366"/>
      <c r="F15" s="1366" t="s">
        <v>2195</v>
      </c>
      <c r="G15" s="1060" t="s">
        <v>2196</v>
      </c>
      <c r="H15" s="1366" t="s">
        <v>629</v>
      </c>
      <c r="I15" s="1366" t="s">
        <v>2144</v>
      </c>
      <c r="J15" s="1366"/>
      <c r="K15" s="1366"/>
      <c r="L15" s="1366"/>
      <c r="M15" s="1366"/>
    </row>
    <row r="16" spans="1:13" s="83" customFormat="1">
      <c r="A16" s="1366"/>
      <c r="B16" s="1366"/>
      <c r="C16" s="1366"/>
      <c r="D16" s="1366"/>
      <c r="E16" s="1366"/>
      <c r="F16" s="1366"/>
      <c r="G16" s="1060" t="s">
        <v>2197</v>
      </c>
      <c r="H16" s="1366"/>
      <c r="I16" s="1366"/>
      <c r="J16" s="1366"/>
      <c r="K16" s="1366"/>
      <c r="L16" s="1366"/>
      <c r="M16" s="1366"/>
    </row>
    <row r="17" spans="1:13" s="83" customFormat="1" ht="29.1">
      <c r="A17" s="1059" t="s">
        <v>2198</v>
      </c>
      <c r="B17" s="1059" t="s">
        <v>2199</v>
      </c>
      <c r="C17" s="1059" t="s">
        <v>2139</v>
      </c>
      <c r="D17" s="1059" t="s">
        <v>2140</v>
      </c>
      <c r="E17" s="1059" t="s">
        <v>2179</v>
      </c>
      <c r="F17" s="1059" t="s">
        <v>2200</v>
      </c>
      <c r="G17" s="1063" t="s">
        <v>2201</v>
      </c>
      <c r="H17" s="1059" t="s">
        <v>615</v>
      </c>
      <c r="I17" s="1059" t="s">
        <v>2202</v>
      </c>
      <c r="J17" s="1059"/>
      <c r="K17" s="1059"/>
      <c r="L17" s="1059"/>
      <c r="M17" s="1059"/>
    </row>
    <row r="18" spans="1:13" s="83" customFormat="1">
      <c r="A18" s="1366" t="s">
        <v>2203</v>
      </c>
      <c r="B18" s="1366" t="s">
        <v>2204</v>
      </c>
      <c r="C18" s="1366" t="s">
        <v>2139</v>
      </c>
      <c r="D18" s="1366" t="s">
        <v>2205</v>
      </c>
      <c r="E18" s="1366"/>
      <c r="F18" s="1366" t="s">
        <v>2206</v>
      </c>
      <c r="G18" s="1061" t="s">
        <v>2207</v>
      </c>
      <c r="H18" s="1366" t="s">
        <v>615</v>
      </c>
      <c r="I18" s="1367" t="s">
        <v>2175</v>
      </c>
      <c r="J18" s="1366"/>
      <c r="K18" s="1366"/>
      <c r="L18" s="1366"/>
      <c r="M18" s="1366"/>
    </row>
    <row r="19" spans="1:13" s="83" customFormat="1">
      <c r="A19" s="1366"/>
      <c r="B19" s="1366"/>
      <c r="C19" s="1366"/>
      <c r="D19" s="1366"/>
      <c r="E19" s="1366"/>
      <c r="F19" s="1366"/>
      <c r="G19" s="1061" t="s">
        <v>2208</v>
      </c>
      <c r="H19" s="1366"/>
      <c r="I19" s="1367"/>
      <c r="J19" s="1366"/>
      <c r="K19" s="1366"/>
      <c r="L19" s="1366"/>
      <c r="M19" s="1366"/>
    </row>
    <row r="20" spans="1:13" s="83" customFormat="1">
      <c r="A20" s="1366"/>
      <c r="B20" s="1366"/>
      <c r="C20" s="1366"/>
      <c r="D20" s="1366"/>
      <c r="E20" s="1366"/>
      <c r="F20" s="1366"/>
      <c r="G20" s="1061" t="s">
        <v>2209</v>
      </c>
      <c r="H20" s="1366"/>
      <c r="I20" s="1367"/>
      <c r="J20" s="1366"/>
      <c r="K20" s="1366"/>
      <c r="L20" s="1366"/>
      <c r="M20" s="1366"/>
    </row>
    <row r="21" spans="1:13" s="83" customFormat="1">
      <c r="A21" s="1366"/>
      <c r="B21" s="1366"/>
      <c r="C21" s="1366"/>
      <c r="D21" s="1366"/>
      <c r="E21" s="1366"/>
      <c r="F21" s="1366"/>
      <c r="G21" s="1061" t="s">
        <v>2210</v>
      </c>
      <c r="H21" s="1366"/>
      <c r="I21" s="1367"/>
      <c r="J21" s="1366"/>
      <c r="K21" s="1366"/>
      <c r="L21" s="1366"/>
      <c r="M21" s="1366"/>
    </row>
    <row r="22" spans="1:13" s="83" customFormat="1" ht="29.1">
      <c r="A22" s="1059"/>
      <c r="B22" s="1059"/>
      <c r="C22" s="1059" t="s">
        <v>2139</v>
      </c>
      <c r="D22" s="1059" t="s">
        <v>2140</v>
      </c>
      <c r="E22" s="1059" t="s">
        <v>2179</v>
      </c>
      <c r="F22" s="1059" t="s">
        <v>2211</v>
      </c>
      <c r="G22" s="1063" t="s">
        <v>2212</v>
      </c>
      <c r="H22" s="1059" t="s">
        <v>615</v>
      </c>
      <c r="I22" s="1060" t="s">
        <v>2213</v>
      </c>
      <c r="J22" s="1059"/>
      <c r="K22" s="1059"/>
      <c r="L22" s="1059"/>
      <c r="M22" s="1059"/>
    </row>
    <row r="23" spans="1:13" s="83" customFormat="1" ht="29.1">
      <c r="A23" s="1059" t="s">
        <v>2214</v>
      </c>
      <c r="B23" s="1059" t="s">
        <v>2215</v>
      </c>
      <c r="C23" s="1059" t="s">
        <v>2139</v>
      </c>
      <c r="D23" s="1059" t="s">
        <v>2140</v>
      </c>
      <c r="E23" s="1059" t="s">
        <v>2179</v>
      </c>
      <c r="F23" s="1059" t="s">
        <v>2216</v>
      </c>
      <c r="G23" s="1063" t="s">
        <v>2217</v>
      </c>
      <c r="H23" s="1059" t="s">
        <v>615</v>
      </c>
      <c r="I23" s="1059" t="s">
        <v>2202</v>
      </c>
      <c r="J23" s="1059"/>
      <c r="K23" s="1059"/>
      <c r="L23" s="1059"/>
      <c r="M23" s="1059"/>
    </row>
    <row r="24" spans="1:13" s="83" customFormat="1" ht="29.1">
      <c r="A24" s="1059" t="s">
        <v>2218</v>
      </c>
      <c r="B24" s="1059" t="s">
        <v>2219</v>
      </c>
      <c r="C24" s="1059" t="s">
        <v>2139</v>
      </c>
      <c r="D24" s="1059" t="s">
        <v>2140</v>
      </c>
      <c r="E24" s="1059" t="s">
        <v>2179</v>
      </c>
      <c r="F24" s="1059" t="s">
        <v>2220</v>
      </c>
      <c r="G24" s="1063" t="s">
        <v>2221</v>
      </c>
      <c r="H24" s="1059" t="s">
        <v>615</v>
      </c>
      <c r="I24" s="1059" t="s">
        <v>2202</v>
      </c>
      <c r="J24" s="1059"/>
      <c r="K24" s="1059"/>
      <c r="L24" s="1059"/>
      <c r="M24" s="1059"/>
    </row>
    <row r="25" spans="1:13" s="83" customFormat="1" ht="29.1">
      <c r="A25" s="1059"/>
      <c r="B25" s="1059" t="s">
        <v>2222</v>
      </c>
      <c r="C25" s="1059" t="s">
        <v>2139</v>
      </c>
      <c r="D25" s="1059" t="s">
        <v>2140</v>
      </c>
      <c r="E25" s="1059" t="s">
        <v>2179</v>
      </c>
      <c r="F25" s="1059" t="s">
        <v>2223</v>
      </c>
      <c r="G25" s="1063" t="s">
        <v>2224</v>
      </c>
      <c r="H25" s="1059" t="s">
        <v>615</v>
      </c>
      <c r="I25" s="1059" t="s">
        <v>2202</v>
      </c>
      <c r="J25" s="1059"/>
      <c r="K25" s="1059"/>
      <c r="L25" s="1059"/>
      <c r="M25" s="1059"/>
    </row>
    <row r="26" spans="1:13" s="83" customFormat="1" ht="29.1">
      <c r="A26" s="1059" t="s">
        <v>2225</v>
      </c>
      <c r="B26" s="1059" t="s">
        <v>2226</v>
      </c>
      <c r="C26" s="1059" t="s">
        <v>2139</v>
      </c>
      <c r="D26" s="1059" t="s">
        <v>2140</v>
      </c>
      <c r="E26" s="1059" t="s">
        <v>2179</v>
      </c>
      <c r="F26" s="1059" t="s">
        <v>2227</v>
      </c>
      <c r="G26" s="1060" t="s">
        <v>2228</v>
      </c>
      <c r="H26" s="1059" t="s">
        <v>629</v>
      </c>
      <c r="I26" s="1059" t="s">
        <v>2144</v>
      </c>
      <c r="J26" s="1059"/>
      <c r="K26" s="1059"/>
      <c r="L26" s="1059"/>
      <c r="M26" s="1059"/>
    </row>
    <row r="27" spans="1:13" s="83" customFormat="1" ht="29.1">
      <c r="A27" s="1059" t="s">
        <v>2229</v>
      </c>
      <c r="B27" s="1059" t="s">
        <v>2230</v>
      </c>
      <c r="C27" s="1059" t="s">
        <v>2194</v>
      </c>
      <c r="D27" s="1059" t="s">
        <v>2231</v>
      </c>
      <c r="E27" s="1059" t="s">
        <v>2232</v>
      </c>
      <c r="F27" s="1059" t="s">
        <v>2233</v>
      </c>
      <c r="G27" s="1063" t="s">
        <v>2234</v>
      </c>
      <c r="H27" s="1059" t="s">
        <v>615</v>
      </c>
      <c r="I27" s="1059"/>
      <c r="J27" s="1059"/>
      <c r="K27" s="1059"/>
      <c r="L27" s="1059"/>
      <c r="M27" s="1059"/>
    </row>
    <row r="28" spans="1:13" s="83" customFormat="1" ht="43.5">
      <c r="A28" s="1059" t="s">
        <v>2235</v>
      </c>
      <c r="B28" s="1059" t="s">
        <v>2236</v>
      </c>
      <c r="C28" s="1059" t="s">
        <v>2194</v>
      </c>
      <c r="D28" s="1059" t="s">
        <v>2237</v>
      </c>
      <c r="E28" s="1059" t="s">
        <v>2238</v>
      </c>
      <c r="F28" s="1059" t="s">
        <v>2239</v>
      </c>
      <c r="G28" s="1060" t="s">
        <v>2240</v>
      </c>
      <c r="H28" s="1059" t="s">
        <v>629</v>
      </c>
      <c r="I28" s="1059" t="s">
        <v>2144</v>
      </c>
      <c r="J28" s="1059"/>
      <c r="K28" s="1059"/>
      <c r="L28" s="1059"/>
      <c r="M28" s="1059"/>
    </row>
    <row r="29" spans="1:13" s="83" customFormat="1" ht="29.1">
      <c r="A29" s="1059" t="s">
        <v>2241</v>
      </c>
      <c r="B29" s="1059" t="s">
        <v>2242</v>
      </c>
      <c r="C29" s="1059" t="s">
        <v>2139</v>
      </c>
      <c r="D29" s="1059" t="s">
        <v>2243</v>
      </c>
      <c r="E29" s="1059" t="s">
        <v>2244</v>
      </c>
      <c r="F29" s="1059" t="s">
        <v>2245</v>
      </c>
      <c r="G29" s="1059" t="s">
        <v>2246</v>
      </c>
      <c r="H29" s="1059" t="s">
        <v>615</v>
      </c>
      <c r="I29" s="1063" t="s">
        <v>2175</v>
      </c>
      <c r="J29" s="1059"/>
      <c r="K29" s="1059"/>
      <c r="L29" s="1059"/>
      <c r="M29" s="1059"/>
    </row>
    <row r="30" spans="1:13" s="83" customFormat="1" ht="29.1">
      <c r="A30" s="1059" t="s">
        <v>2247</v>
      </c>
      <c r="B30" s="1059" t="s">
        <v>2248</v>
      </c>
      <c r="C30" s="1059" t="s">
        <v>2139</v>
      </c>
      <c r="D30" s="1059" t="s">
        <v>2194</v>
      </c>
      <c r="E30" s="1059" t="s">
        <v>2249</v>
      </c>
      <c r="F30" s="1059" t="s">
        <v>2250</v>
      </c>
      <c r="G30" s="1061" t="s">
        <v>2251</v>
      </c>
      <c r="H30" s="1059" t="s">
        <v>615</v>
      </c>
      <c r="I30" s="1059" t="s">
        <v>2252</v>
      </c>
      <c r="J30" s="1059"/>
      <c r="K30" s="1059"/>
      <c r="L30" s="1059"/>
      <c r="M30" s="1059"/>
    </row>
    <row r="31" spans="1:13" s="83" customFormat="1" ht="29.1">
      <c r="A31" s="1059" t="s">
        <v>2253</v>
      </c>
      <c r="B31" s="1059" t="s">
        <v>2254</v>
      </c>
      <c r="C31" s="1059" t="s">
        <v>2139</v>
      </c>
      <c r="D31" s="1059" t="s">
        <v>2255</v>
      </c>
      <c r="E31" s="1059" t="s">
        <v>2256</v>
      </c>
      <c r="F31" s="1059" t="s">
        <v>2257</v>
      </c>
      <c r="G31" s="1063" t="s">
        <v>2258</v>
      </c>
      <c r="H31" s="1059" t="s">
        <v>629</v>
      </c>
      <c r="I31" s="1059" t="s">
        <v>2144</v>
      </c>
      <c r="J31" s="1059"/>
      <c r="K31" s="1059"/>
      <c r="L31" s="1059"/>
      <c r="M31" s="1059"/>
    </row>
    <row r="32" spans="1:13" s="83" customFormat="1" ht="29.1">
      <c r="A32" s="1059" t="s">
        <v>2259</v>
      </c>
      <c r="B32" s="1059" t="s">
        <v>2260</v>
      </c>
      <c r="C32" s="1059" t="s">
        <v>2139</v>
      </c>
      <c r="D32" s="1059" t="s">
        <v>2261</v>
      </c>
      <c r="E32" s="1059" t="s">
        <v>2262</v>
      </c>
      <c r="F32" s="1059" t="s">
        <v>2263</v>
      </c>
      <c r="G32" s="1062" t="s">
        <v>2264</v>
      </c>
      <c r="H32" s="1059" t="s">
        <v>615</v>
      </c>
      <c r="I32" s="1059" t="s">
        <v>2164</v>
      </c>
      <c r="J32" s="1059"/>
      <c r="K32" s="1059"/>
      <c r="L32" s="1059"/>
      <c r="M32" s="1059"/>
    </row>
    <row r="33" spans="1:13" s="83" customFormat="1" ht="29.1">
      <c r="A33" s="1059" t="s">
        <v>2265</v>
      </c>
      <c r="B33" s="1059" t="s">
        <v>2266</v>
      </c>
      <c r="C33" s="1059"/>
      <c r="D33" s="1059"/>
      <c r="E33" s="1059"/>
      <c r="F33" s="1059" t="s">
        <v>2267</v>
      </c>
      <c r="G33" s="1062" t="s">
        <v>2264</v>
      </c>
      <c r="H33" s="1059" t="s">
        <v>615</v>
      </c>
      <c r="I33" s="1059" t="s">
        <v>2164</v>
      </c>
      <c r="J33" s="1059"/>
      <c r="K33" s="1059"/>
      <c r="L33" s="1059"/>
      <c r="M33" s="1059"/>
    </row>
    <row r="34" spans="1:13" s="83" customFormat="1">
      <c r="A34" s="1059" t="s">
        <v>2268</v>
      </c>
      <c r="B34" s="1059" t="s">
        <v>2269</v>
      </c>
      <c r="C34" s="1059" t="s">
        <v>2184</v>
      </c>
      <c r="D34" s="1059" t="s">
        <v>2194</v>
      </c>
      <c r="E34" s="1059"/>
      <c r="F34" s="1059" t="s">
        <v>2270</v>
      </c>
      <c r="G34" s="1062" t="s">
        <v>2271</v>
      </c>
      <c r="H34" s="1059" t="s">
        <v>615</v>
      </c>
      <c r="I34" s="1059"/>
      <c r="J34" s="1059"/>
      <c r="K34" s="1059"/>
      <c r="L34" s="1059"/>
      <c r="M34" s="1059"/>
    </row>
    <row r="35" spans="1:13" s="83" customFormat="1">
      <c r="A35" s="1059" t="s">
        <v>2272</v>
      </c>
      <c r="B35" s="1059" t="s">
        <v>2273</v>
      </c>
      <c r="C35" s="1059" t="s">
        <v>2171</v>
      </c>
      <c r="D35" s="1059" t="s">
        <v>2194</v>
      </c>
      <c r="E35" s="1059"/>
      <c r="F35" s="1059" t="s">
        <v>2274</v>
      </c>
      <c r="G35" s="1060" t="s">
        <v>2275</v>
      </c>
      <c r="H35" s="1059" t="s">
        <v>629</v>
      </c>
      <c r="I35" s="1059" t="s">
        <v>2144</v>
      </c>
      <c r="J35" s="1059"/>
      <c r="K35" s="1059"/>
      <c r="L35" s="1059"/>
      <c r="M35" s="1059"/>
    </row>
    <row r="36" spans="1:13" s="83" customFormat="1">
      <c r="A36" s="1059" t="s">
        <v>2276</v>
      </c>
      <c r="B36" s="1059" t="s">
        <v>2277</v>
      </c>
      <c r="C36" s="1059" t="s">
        <v>2278</v>
      </c>
      <c r="D36" s="1059" t="s">
        <v>2194</v>
      </c>
      <c r="E36" s="1059"/>
      <c r="F36" s="1059" t="s">
        <v>2279</v>
      </c>
      <c r="G36" s="1060" t="s">
        <v>2280</v>
      </c>
      <c r="H36" s="1059" t="s">
        <v>629</v>
      </c>
      <c r="I36" s="1059" t="s">
        <v>2144</v>
      </c>
      <c r="J36" s="1059"/>
      <c r="K36" s="1059"/>
      <c r="L36" s="1059"/>
      <c r="M36" s="1059"/>
    </row>
    <row r="37" spans="1:13" s="83" customFormat="1">
      <c r="A37" s="1059" t="s">
        <v>2281</v>
      </c>
      <c r="B37" s="1059" t="s">
        <v>2282</v>
      </c>
      <c r="C37" s="1059" t="s">
        <v>2278</v>
      </c>
      <c r="D37" s="1059" t="s">
        <v>2283</v>
      </c>
      <c r="E37" s="1059"/>
      <c r="F37" s="1059"/>
      <c r="G37" s="1063" t="s">
        <v>2284</v>
      </c>
      <c r="H37" s="1059" t="s">
        <v>629</v>
      </c>
      <c r="I37" s="1059" t="s">
        <v>2144</v>
      </c>
      <c r="J37" s="1059"/>
      <c r="K37" s="1059"/>
      <c r="L37" s="1059"/>
      <c r="M37" s="1059"/>
    </row>
    <row r="38" spans="1:13" s="83" customFormat="1">
      <c r="A38" s="1059" t="s">
        <v>2285</v>
      </c>
      <c r="B38" s="1059" t="s">
        <v>2286</v>
      </c>
      <c r="C38" s="1059" t="s">
        <v>2139</v>
      </c>
      <c r="D38" s="1059" t="s">
        <v>2194</v>
      </c>
      <c r="E38" s="1059"/>
      <c r="F38" s="1059" t="s">
        <v>2287</v>
      </c>
      <c r="G38" s="1060" t="s">
        <v>2288</v>
      </c>
      <c r="H38" s="1059" t="s">
        <v>629</v>
      </c>
      <c r="I38" s="1059" t="s">
        <v>2144</v>
      </c>
      <c r="J38" s="1059"/>
      <c r="K38" s="1059"/>
      <c r="L38" s="1059"/>
      <c r="M38" s="1059"/>
    </row>
    <row r="39" spans="1:13" s="83" customFormat="1">
      <c r="A39" s="1059" t="s">
        <v>2289</v>
      </c>
      <c r="B39" s="1059" t="s">
        <v>2290</v>
      </c>
      <c r="C39" s="1059" t="s">
        <v>2291</v>
      </c>
      <c r="D39" s="1059" t="s">
        <v>2194</v>
      </c>
      <c r="E39" s="1059"/>
      <c r="F39" s="1059" t="s">
        <v>2292</v>
      </c>
      <c r="G39" s="1060" t="s">
        <v>2293</v>
      </c>
      <c r="H39" s="1059" t="s">
        <v>629</v>
      </c>
      <c r="I39" s="1059" t="s">
        <v>2144</v>
      </c>
      <c r="J39" s="1059"/>
      <c r="K39" s="1059"/>
      <c r="L39" s="1059"/>
      <c r="M39" s="1059"/>
    </row>
    <row r="40" spans="1:13" s="83" customFormat="1" ht="29.1">
      <c r="A40" s="1059" t="s">
        <v>2294</v>
      </c>
      <c r="B40" s="1059" t="s">
        <v>2295</v>
      </c>
      <c r="C40" s="1059" t="s">
        <v>2139</v>
      </c>
      <c r="D40" s="1059" t="s">
        <v>2296</v>
      </c>
      <c r="E40" s="1059" t="s">
        <v>2297</v>
      </c>
      <c r="F40" s="1059" t="s">
        <v>2298</v>
      </c>
      <c r="G40" s="1059"/>
      <c r="H40" s="1059"/>
      <c r="I40" s="1059"/>
      <c r="J40" s="1059"/>
      <c r="K40" s="1059"/>
      <c r="L40" s="1059"/>
      <c r="M40" s="1059"/>
    </row>
    <row r="41" spans="1:13" s="83" customFormat="1">
      <c r="A41" s="1059"/>
      <c r="B41" s="1059"/>
      <c r="C41" s="1059"/>
      <c r="D41" s="1059"/>
      <c r="E41" s="1059"/>
      <c r="F41" s="1059"/>
      <c r="G41" s="1059"/>
      <c r="H41" s="1059"/>
      <c r="I41" s="1059"/>
      <c r="J41" s="1059"/>
      <c r="K41" s="1059"/>
      <c r="L41" s="1059"/>
      <c r="M41" s="1059"/>
    </row>
    <row r="42" spans="1:13">
      <c r="A42" s="1055"/>
      <c r="B42" s="1055"/>
      <c r="C42" s="1055"/>
      <c r="D42" s="1055"/>
      <c r="E42" s="1055"/>
      <c r="F42" s="1055"/>
      <c r="G42" s="1055"/>
      <c r="H42" s="1055"/>
      <c r="I42" s="1055"/>
      <c r="J42" s="1055"/>
      <c r="K42" s="1055"/>
      <c r="L42" s="1055"/>
      <c r="M42" s="1055"/>
    </row>
    <row r="43" spans="1:13">
      <c r="A43" s="1056" t="s">
        <v>2299</v>
      </c>
      <c r="B43" s="1055"/>
      <c r="C43" s="1055"/>
      <c r="D43" s="1055"/>
      <c r="E43" s="1055"/>
      <c r="F43" s="1055"/>
      <c r="G43" s="1055"/>
      <c r="H43" s="1055"/>
      <c r="I43" s="1055"/>
      <c r="J43" s="1055"/>
      <c r="K43" s="1055"/>
      <c r="L43" s="1055"/>
      <c r="M43" s="1055"/>
    </row>
    <row r="44" spans="1:13">
      <c r="A44" s="1057" t="s">
        <v>2300</v>
      </c>
      <c r="B44" s="1055"/>
      <c r="C44" s="1055"/>
      <c r="D44" s="1055"/>
      <c r="E44" s="1055"/>
      <c r="F44" s="1055"/>
      <c r="G44" s="1055"/>
      <c r="H44" s="1055"/>
      <c r="I44" s="1055"/>
      <c r="J44" s="1055"/>
      <c r="K44" s="1055"/>
      <c r="L44" s="1055"/>
      <c r="M44" s="1055"/>
    </row>
    <row r="45" spans="1:13" ht="20.7">
      <c r="A45" s="1058" t="s">
        <v>2301</v>
      </c>
      <c r="B45" s="1055"/>
      <c r="C45" s="1055"/>
      <c r="D45" s="1055"/>
      <c r="E45" s="1055"/>
      <c r="F45" s="1055"/>
      <c r="G45" s="1055"/>
      <c r="H45" s="1055"/>
      <c r="I45" s="1055"/>
      <c r="J45" s="1055"/>
      <c r="K45" s="1055"/>
      <c r="L45" s="1055"/>
      <c r="M45" s="1055"/>
    </row>
    <row r="46" spans="1:13" ht="20.7">
      <c r="A46" s="1058" t="s">
        <v>2302</v>
      </c>
      <c r="B46" s="1055"/>
      <c r="C46" s="1055"/>
      <c r="D46" s="1055"/>
      <c r="E46" s="1055"/>
      <c r="F46" s="1055"/>
      <c r="G46" s="1055"/>
      <c r="H46" s="1055"/>
      <c r="I46" s="1055"/>
      <c r="J46" s="1055"/>
      <c r="K46" s="1055"/>
      <c r="L46" s="1055"/>
      <c r="M46" s="1055"/>
    </row>
    <row r="47" spans="1:13" ht="20.7">
      <c r="A47" s="1058" t="s">
        <v>2303</v>
      </c>
      <c r="B47" s="1055"/>
      <c r="C47" s="1055"/>
      <c r="D47" s="1055"/>
      <c r="E47" s="1055"/>
      <c r="F47" s="1055"/>
      <c r="G47" s="1055"/>
      <c r="H47" s="1055"/>
      <c r="I47" s="1055"/>
      <c r="J47" s="1055"/>
      <c r="K47" s="1055"/>
      <c r="L47" s="1055"/>
      <c r="M47" s="1055"/>
    </row>
    <row r="48" spans="1:13" ht="20.7">
      <c r="A48" s="1058" t="s">
        <v>2304</v>
      </c>
      <c r="B48" s="1055"/>
      <c r="C48" s="1055"/>
      <c r="D48" s="1055"/>
      <c r="E48" s="1055"/>
      <c r="F48" s="1055"/>
      <c r="G48" s="1055"/>
      <c r="H48" s="1055"/>
      <c r="I48" s="1055"/>
      <c r="J48" s="1055"/>
      <c r="K48" s="1055"/>
      <c r="L48" s="1055"/>
      <c r="M48" s="1055"/>
    </row>
    <row r="49" spans="1:13" ht="20.7">
      <c r="A49" s="1058" t="s">
        <v>2305</v>
      </c>
      <c r="B49" s="1055"/>
      <c r="C49" s="1055"/>
      <c r="D49" s="1055"/>
      <c r="E49" s="1055"/>
      <c r="F49" s="1055"/>
      <c r="G49" s="1055"/>
      <c r="H49" s="1055"/>
      <c r="I49" s="1055"/>
      <c r="J49" s="1055"/>
      <c r="K49" s="1055"/>
      <c r="L49" s="1055"/>
      <c r="M49" s="1055"/>
    </row>
    <row r="50" spans="1:13">
      <c r="A50" s="1055"/>
      <c r="B50" s="1055"/>
      <c r="C50" s="1055"/>
      <c r="D50" s="1055"/>
      <c r="E50" s="1055"/>
      <c r="F50" s="1055"/>
      <c r="G50" s="1055"/>
      <c r="H50" s="1055"/>
      <c r="I50" s="1055"/>
      <c r="J50" s="1055"/>
      <c r="K50" s="1055"/>
      <c r="L50" s="1055"/>
      <c r="M50" s="1055"/>
    </row>
    <row r="51" spans="1:13" ht="20.7">
      <c r="A51" s="1058" t="s">
        <v>2306</v>
      </c>
      <c r="B51" s="1055"/>
      <c r="C51" s="1055"/>
      <c r="D51" s="1055"/>
      <c r="E51" s="1055"/>
      <c r="F51" s="1055"/>
      <c r="G51" s="1055"/>
      <c r="H51" s="1055"/>
      <c r="I51" s="1055"/>
      <c r="J51" s="1055"/>
      <c r="K51" s="1055"/>
      <c r="L51" s="1055"/>
      <c r="M51" s="1055"/>
    </row>
    <row r="52" spans="1:13" ht="20.7">
      <c r="A52" s="1058" t="s">
        <v>2307</v>
      </c>
      <c r="B52" s="1055"/>
      <c r="C52" s="1055"/>
      <c r="D52" s="1055"/>
      <c r="E52" s="1055"/>
      <c r="F52" s="1055"/>
      <c r="G52" s="1055"/>
      <c r="H52" s="1055"/>
      <c r="I52" s="1055"/>
      <c r="J52" s="1055"/>
      <c r="K52" s="1055"/>
      <c r="L52" s="1055"/>
      <c r="M52" s="1055"/>
    </row>
    <row r="53" spans="1:13" ht="20.7">
      <c r="A53" s="1058" t="s">
        <v>2308</v>
      </c>
      <c r="B53" s="1055"/>
      <c r="C53" s="1055"/>
      <c r="D53" s="1055"/>
      <c r="E53" s="1055"/>
      <c r="F53" s="1055"/>
      <c r="G53" s="1055"/>
      <c r="H53" s="1055"/>
      <c r="I53" s="1055"/>
      <c r="J53" s="1055"/>
      <c r="K53" s="1055"/>
      <c r="L53" s="1055"/>
      <c r="M53" s="1055"/>
    </row>
    <row r="54" spans="1:13" ht="20.7">
      <c r="A54" s="1058" t="s">
        <v>2309</v>
      </c>
      <c r="B54" s="1055"/>
      <c r="C54" s="1055"/>
      <c r="D54" s="1055"/>
      <c r="E54" s="1055"/>
      <c r="F54" s="1055"/>
      <c r="G54" s="1055"/>
      <c r="H54" s="1055"/>
      <c r="I54" s="1055"/>
      <c r="J54" s="1055"/>
      <c r="K54" s="1055"/>
      <c r="L54" s="1055"/>
      <c r="M54" s="1055"/>
    </row>
    <row r="55" spans="1:13" ht="20.7">
      <c r="A55" s="1058" t="s">
        <v>2310</v>
      </c>
      <c r="B55" s="1055"/>
      <c r="C55" s="1055"/>
      <c r="D55" s="1055"/>
      <c r="E55" s="1055"/>
      <c r="F55" s="1055"/>
      <c r="G55" s="1055"/>
      <c r="H55" s="1055"/>
      <c r="I55" s="1055"/>
      <c r="J55" s="1055"/>
      <c r="K55" s="1055"/>
      <c r="L55" s="1055"/>
      <c r="M55" s="1055"/>
    </row>
    <row r="56" spans="1:13">
      <c r="A56" s="1055"/>
      <c r="B56" s="1055"/>
      <c r="C56" s="1055"/>
      <c r="D56" s="1055"/>
      <c r="E56" s="1055"/>
      <c r="F56" s="1055"/>
      <c r="G56" s="1055"/>
      <c r="H56" s="1055"/>
      <c r="I56" s="1055"/>
      <c r="J56" s="1055"/>
      <c r="K56" s="1055"/>
      <c r="L56" s="1055"/>
      <c r="M56" s="1055"/>
    </row>
    <row r="57" spans="1:13">
      <c r="A57" s="1055"/>
      <c r="B57" s="1055"/>
      <c r="C57" s="1055"/>
      <c r="D57" s="1055"/>
      <c r="E57" s="1055"/>
      <c r="F57" s="1055"/>
      <c r="G57" s="1055"/>
      <c r="H57" s="1055"/>
      <c r="I57" s="1055"/>
      <c r="J57" s="1055"/>
      <c r="K57" s="1055"/>
      <c r="L57" s="1055"/>
      <c r="M57" s="1055"/>
    </row>
    <row r="58" spans="1:13">
      <c r="A58" s="1055"/>
      <c r="B58" s="1055"/>
      <c r="C58" s="1055"/>
      <c r="D58" s="1055"/>
      <c r="E58" s="1055"/>
      <c r="F58" s="1055"/>
      <c r="G58" s="1055"/>
      <c r="H58" s="1055"/>
      <c r="I58" s="1055"/>
      <c r="J58" s="1055"/>
      <c r="K58" s="1055"/>
      <c r="L58" s="1055"/>
      <c r="M58" s="1055"/>
    </row>
    <row r="59" spans="1:13">
      <c r="A59" s="1055"/>
      <c r="B59" s="1055"/>
      <c r="C59" s="1055"/>
      <c r="D59" s="1055"/>
      <c r="E59" s="1055"/>
      <c r="F59" s="1055"/>
      <c r="G59" s="1055"/>
      <c r="H59" s="1055"/>
      <c r="I59" s="1055"/>
      <c r="J59" s="1055"/>
      <c r="K59" s="1055"/>
      <c r="L59" s="1055"/>
      <c r="M59" s="1055"/>
    </row>
    <row r="60" spans="1:13">
      <c r="A60" s="1055"/>
      <c r="B60" s="1055"/>
      <c r="C60" s="1055"/>
      <c r="D60" s="1055"/>
      <c r="E60" s="1055"/>
      <c r="F60" s="1055"/>
      <c r="G60" s="1055"/>
      <c r="H60" s="1055"/>
      <c r="I60" s="1055"/>
      <c r="J60" s="1055"/>
      <c r="K60" s="1055"/>
      <c r="L60" s="1055"/>
      <c r="M60" s="1055"/>
    </row>
    <row r="61" spans="1:13">
      <c r="A61" s="1055"/>
      <c r="B61" s="1055"/>
      <c r="C61" s="1055"/>
      <c r="D61" s="1055"/>
      <c r="E61" s="1055"/>
      <c r="F61" s="1055"/>
      <c r="G61" s="1055"/>
      <c r="H61" s="1055"/>
      <c r="I61" s="1055"/>
      <c r="J61" s="1055"/>
      <c r="K61" s="1055"/>
      <c r="L61" s="1055"/>
      <c r="M61" s="1055"/>
    </row>
    <row r="62" spans="1:13">
      <c r="A62" s="1055"/>
      <c r="B62" s="1055"/>
      <c r="C62" s="1055"/>
      <c r="D62" s="1055"/>
      <c r="E62" s="1055"/>
      <c r="F62" s="1055"/>
      <c r="G62" s="1055"/>
      <c r="H62" s="1055"/>
      <c r="I62" s="1055"/>
      <c r="J62" s="1055"/>
      <c r="K62" s="1055"/>
      <c r="L62" s="1055"/>
      <c r="M62" s="1055"/>
    </row>
    <row r="63" spans="1:13">
      <c r="A63" s="1055"/>
      <c r="B63" s="1055"/>
      <c r="C63" s="1055"/>
      <c r="D63" s="1055"/>
      <c r="E63" s="1055"/>
      <c r="F63" s="1055"/>
      <c r="G63" s="1055"/>
      <c r="H63" s="1055"/>
      <c r="I63" s="1055"/>
      <c r="J63" s="1055"/>
      <c r="K63" s="1055"/>
      <c r="L63" s="1055"/>
      <c r="M63" s="1055"/>
    </row>
    <row r="64" spans="1:13">
      <c r="A64" s="1055"/>
      <c r="B64" s="1055"/>
      <c r="C64" s="1055"/>
      <c r="D64" s="1055"/>
      <c r="E64" s="1055"/>
      <c r="F64" s="1055"/>
      <c r="G64" s="1055"/>
      <c r="H64" s="1055"/>
      <c r="I64" s="1055"/>
      <c r="J64" s="1055"/>
      <c r="K64" s="1055"/>
      <c r="L64" s="1055"/>
      <c r="M64" s="1055"/>
    </row>
    <row r="65" spans="1:12">
      <c r="A65" s="1055"/>
      <c r="B65" s="1055"/>
      <c r="C65" s="1055"/>
      <c r="D65" s="1055"/>
      <c r="E65" s="1055"/>
      <c r="F65" s="1055"/>
      <c r="G65" s="1055"/>
      <c r="H65" s="1055"/>
      <c r="I65" s="1055"/>
      <c r="J65" s="1055"/>
      <c r="K65" s="1055"/>
      <c r="L65" s="1055"/>
    </row>
  </sheetData>
  <mergeCells count="36">
    <mergeCell ref="M18:M21"/>
    <mergeCell ref="A18:A21"/>
    <mergeCell ref="B18:B21"/>
    <mergeCell ref="C18:C21"/>
    <mergeCell ref="D18:D21"/>
    <mergeCell ref="E18:E21"/>
    <mergeCell ref="F18:F21"/>
    <mergeCell ref="H18:H21"/>
    <mergeCell ref="I18:I21"/>
    <mergeCell ref="J18:J21"/>
    <mergeCell ref="K18:K21"/>
    <mergeCell ref="L18:L21"/>
    <mergeCell ref="M15:M16"/>
    <mergeCell ref="A15:A16"/>
    <mergeCell ref="B15:B16"/>
    <mergeCell ref="C15:C16"/>
    <mergeCell ref="D15:D16"/>
    <mergeCell ref="E15:E16"/>
    <mergeCell ref="F15:F16"/>
    <mergeCell ref="H15:H16"/>
    <mergeCell ref="I15:I16"/>
    <mergeCell ref="J15:J16"/>
    <mergeCell ref="K15:K16"/>
    <mergeCell ref="L15:L16"/>
    <mergeCell ref="M5:M6"/>
    <mergeCell ref="A5:A6"/>
    <mergeCell ref="B5:B6"/>
    <mergeCell ref="C5:C6"/>
    <mergeCell ref="D5:D6"/>
    <mergeCell ref="E5:E6"/>
    <mergeCell ref="F5:F6"/>
    <mergeCell ref="H5:H6"/>
    <mergeCell ref="I5:I6"/>
    <mergeCell ref="J5:J6"/>
    <mergeCell ref="K5:K6"/>
    <mergeCell ref="L5:L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61E5C-D2F5-D048-9F2C-021A3E44767E}">
  <dimension ref="A1:K26"/>
  <sheetViews>
    <sheetView workbookViewId="0">
      <selection activeCell="L30" sqref="L30"/>
    </sheetView>
  </sheetViews>
  <sheetFormatPr defaultColWidth="10.796875" defaultRowHeight="15.6"/>
  <sheetData>
    <row r="1" spans="1:11" ht="23.4">
      <c r="A1" s="1068" t="s">
        <v>1408</v>
      </c>
      <c r="B1" s="1069" t="s">
        <v>1409</v>
      </c>
      <c r="C1" s="1070" t="s">
        <v>1410</v>
      </c>
      <c r="D1" s="1070" t="s">
        <v>1759</v>
      </c>
      <c r="E1" s="1071" t="s">
        <v>1764</v>
      </c>
      <c r="F1" s="1070" t="s">
        <v>1762</v>
      </c>
      <c r="G1" s="1070" t="s">
        <v>1763</v>
      </c>
      <c r="H1" s="1070" t="s">
        <v>1759</v>
      </c>
      <c r="I1" s="1070" t="s">
        <v>1764</v>
      </c>
      <c r="J1" s="1069" t="s">
        <v>1411</v>
      </c>
      <c r="K1" s="1072" t="s">
        <v>2328</v>
      </c>
    </row>
    <row r="2" spans="1:11" ht="15.9" thickBot="1">
      <c r="A2" s="1073" t="s">
        <v>1413</v>
      </c>
      <c r="B2" s="1074" t="s">
        <v>1416</v>
      </c>
      <c r="C2" s="1075" t="s">
        <v>1416</v>
      </c>
      <c r="D2" s="1075" t="s">
        <v>545</v>
      </c>
      <c r="E2" s="1076" t="s">
        <v>1001</v>
      </c>
      <c r="F2" s="1077" t="s">
        <v>1416</v>
      </c>
      <c r="G2" s="1077" t="s">
        <v>1416</v>
      </c>
      <c r="H2" s="1077" t="s">
        <v>545</v>
      </c>
      <c r="I2" s="1077" t="s">
        <v>1001</v>
      </c>
      <c r="J2" s="1078" t="s">
        <v>1417</v>
      </c>
      <c r="K2" s="1079"/>
    </row>
    <row r="3" spans="1:11">
      <c r="A3" s="1080">
        <v>1</v>
      </c>
      <c r="B3" s="1081" t="e">
        <f>(#REF!-32)*5/9</f>
        <v>#REF!</v>
      </c>
      <c r="C3" s="1082" t="e">
        <f>(#REF!-32)*5/9</f>
        <v>#REF!</v>
      </c>
      <c r="D3" s="1083" t="e">
        <f t="shared" ref="D3" si="0">#REF!*3.785</f>
        <v>#REF!</v>
      </c>
      <c r="E3" s="1084">
        <v>200</v>
      </c>
      <c r="F3" s="1085" t="e">
        <f t="shared" ref="F3" si="1">(#REF!-32)*5/9</f>
        <v>#REF!</v>
      </c>
      <c r="G3" s="1085" t="e">
        <f t="shared" ref="G3" si="2">(#REF!-32)*5/9</f>
        <v>#REF!</v>
      </c>
      <c r="H3" s="1086" t="e">
        <f t="shared" ref="H3" si="3">#REF!*3.785</f>
        <v>#REF!</v>
      </c>
      <c r="I3" s="1086">
        <v>200</v>
      </c>
      <c r="J3" s="1087">
        <v>5.2</v>
      </c>
      <c r="K3" s="1088">
        <f>J3/A3</f>
        <v>5.2</v>
      </c>
    </row>
    <row r="4" spans="1:11">
      <c r="A4" s="1080">
        <v>1</v>
      </c>
      <c r="B4" s="1081" t="e">
        <f t="shared" ref="B4" si="4">(#REF!-32)*5/9</f>
        <v>#REF!</v>
      </c>
      <c r="C4" s="1082" t="e">
        <f t="shared" ref="C4" si="5">(#REF!-32)*5/9</f>
        <v>#REF!</v>
      </c>
      <c r="D4" s="1083" t="e">
        <f t="shared" ref="D4" si="6">#REF!*3.785</f>
        <v>#REF!</v>
      </c>
      <c r="E4" s="1084">
        <v>200</v>
      </c>
      <c r="F4" s="1085" t="e">
        <f t="shared" ref="F4" si="7">(#REF!-32)*5/9</f>
        <v>#REF!</v>
      </c>
      <c r="G4" s="1085" t="e">
        <f t="shared" ref="G4" si="8">(#REF!-32)*5/9</f>
        <v>#REF!</v>
      </c>
      <c r="H4" s="1086" t="e">
        <f t="shared" ref="H4" si="9">#REF!*3.785</f>
        <v>#REF!</v>
      </c>
      <c r="I4" s="1086">
        <v>200</v>
      </c>
      <c r="J4" s="1087">
        <v>5.2</v>
      </c>
      <c r="K4" s="1088">
        <f t="shared" ref="K4:K26" si="10">J4/A4</f>
        <v>5.2</v>
      </c>
    </row>
    <row r="5" spans="1:11">
      <c r="A5" s="1080">
        <v>1</v>
      </c>
      <c r="B5" s="1081" t="e">
        <f t="shared" ref="B5" si="11">(#REF!-32)*5/9</f>
        <v>#REF!</v>
      </c>
      <c r="C5" s="1082" t="e">
        <f t="shared" ref="C5" si="12">(#REF!-32)*5/9</f>
        <v>#REF!</v>
      </c>
      <c r="D5" s="1083" t="e">
        <f t="shared" ref="D5" si="13">#REF!*3.785</f>
        <v>#REF!</v>
      </c>
      <c r="E5" s="1084">
        <v>200</v>
      </c>
      <c r="F5" s="1085" t="e">
        <f t="shared" ref="F5" si="14">(#REF!-32)*5/9</f>
        <v>#REF!</v>
      </c>
      <c r="G5" s="1085" t="e">
        <f t="shared" ref="G5" si="15">(#REF!-32)*5/9</f>
        <v>#REF!</v>
      </c>
      <c r="H5" s="1086" t="e">
        <f t="shared" ref="H5" si="16">#REF!*3.785</f>
        <v>#REF!</v>
      </c>
      <c r="I5" s="1086">
        <v>200</v>
      </c>
      <c r="J5" s="1087">
        <v>5.2</v>
      </c>
      <c r="K5" s="1088">
        <f t="shared" si="10"/>
        <v>5.2</v>
      </c>
    </row>
    <row r="6" spans="1:11">
      <c r="A6" s="1080">
        <v>1</v>
      </c>
      <c r="B6" s="1081" t="e">
        <f t="shared" ref="B6" si="17">(#REF!-32)*5/9</f>
        <v>#REF!</v>
      </c>
      <c r="C6" s="1082" t="e">
        <f t="shared" ref="C6" si="18">(#REF!-32)*5/9</f>
        <v>#REF!</v>
      </c>
      <c r="D6" s="1083" t="e">
        <f t="shared" ref="D6" si="19">#REF!*3.785</f>
        <v>#REF!</v>
      </c>
      <c r="E6" s="1084">
        <v>100</v>
      </c>
      <c r="F6" s="1085" t="e">
        <f t="shared" ref="F6" si="20">(#REF!-32)*5/9</f>
        <v>#REF!</v>
      </c>
      <c r="G6" s="1085" t="e">
        <f t="shared" ref="G6" si="21">(#REF!-32)*5/9</f>
        <v>#REF!</v>
      </c>
      <c r="H6" s="1086" t="e">
        <f t="shared" ref="H6" si="22">#REF!*3.785</f>
        <v>#REF!</v>
      </c>
      <c r="I6" s="1086">
        <v>200</v>
      </c>
      <c r="J6" s="1087">
        <v>5.2</v>
      </c>
      <c r="K6" s="1088">
        <f t="shared" si="10"/>
        <v>5.2</v>
      </c>
    </row>
    <row r="7" spans="1:11">
      <c r="A7" s="1080">
        <v>1</v>
      </c>
      <c r="B7" s="1081" t="e">
        <f t="shared" ref="B7" si="23">(#REF!-32)*5/9</f>
        <v>#REF!</v>
      </c>
      <c r="C7" s="1082" t="e">
        <f t="shared" ref="C7" si="24">(#REF!-32)*5/9</f>
        <v>#REF!</v>
      </c>
      <c r="D7" s="1083" t="e">
        <f t="shared" ref="D7" si="25">#REF!*3.785</f>
        <v>#REF!</v>
      </c>
      <c r="E7" s="1084">
        <v>100</v>
      </c>
      <c r="F7" s="1085" t="e">
        <f t="shared" ref="F7" si="26">(#REF!-32)*5/9</f>
        <v>#REF!</v>
      </c>
      <c r="G7" s="1085" t="e">
        <f t="shared" ref="G7" si="27">(#REF!-32)*5/9</f>
        <v>#REF!</v>
      </c>
      <c r="H7" s="1086" t="e">
        <f t="shared" ref="H7" si="28">#REF!*3.785</f>
        <v>#REF!</v>
      </c>
      <c r="I7" s="1086">
        <v>200</v>
      </c>
      <c r="J7" s="1087">
        <v>5.2</v>
      </c>
      <c r="K7" s="1088">
        <f t="shared" si="10"/>
        <v>5.2</v>
      </c>
    </row>
    <row r="8" spans="1:11">
      <c r="A8" s="1080">
        <v>1</v>
      </c>
      <c r="B8" s="1081" t="e">
        <f t="shared" ref="B8" si="29">(#REF!-32)*5/9</f>
        <v>#REF!</v>
      </c>
      <c r="C8" s="1082" t="e">
        <f t="shared" ref="C8" si="30">(#REF!-32)*5/9</f>
        <v>#REF!</v>
      </c>
      <c r="D8" s="1083" t="e">
        <f t="shared" ref="D8" si="31">#REF!*3.785</f>
        <v>#REF!</v>
      </c>
      <c r="E8" s="1084">
        <v>100</v>
      </c>
      <c r="F8" s="1085" t="e">
        <f t="shared" ref="F8" si="32">(#REF!-32)*5/9</f>
        <v>#REF!</v>
      </c>
      <c r="G8" s="1085" t="e">
        <f t="shared" ref="G8" si="33">(#REF!-32)*5/9</f>
        <v>#REF!</v>
      </c>
      <c r="H8" s="1086" t="e">
        <f t="shared" ref="H8" si="34">#REF!*3.785</f>
        <v>#REF!</v>
      </c>
      <c r="I8" s="1086">
        <v>200</v>
      </c>
      <c r="J8" s="1087">
        <v>5.2</v>
      </c>
      <c r="K8" s="1088">
        <f t="shared" si="10"/>
        <v>5.2</v>
      </c>
    </row>
    <row r="9" spans="1:11">
      <c r="A9" s="1089">
        <v>2</v>
      </c>
      <c r="B9" s="1090" t="e">
        <f t="shared" ref="B9" si="35">(#REF!-32)*5/9</f>
        <v>#REF!</v>
      </c>
      <c r="C9" s="1091" t="e">
        <f t="shared" ref="C9" si="36">(#REF!-32)*5/9</f>
        <v>#REF!</v>
      </c>
      <c r="D9" s="1092" t="e">
        <f t="shared" ref="D9" si="37">#REF!*3.785</f>
        <v>#REF!</v>
      </c>
      <c r="E9" s="1093">
        <v>250</v>
      </c>
      <c r="F9" s="1094" t="e">
        <f t="shared" ref="F9" si="38">(#REF!-32)*5/9</f>
        <v>#REF!</v>
      </c>
      <c r="G9" s="1094" t="e">
        <f t="shared" ref="G9" si="39">(#REF!-32)*5/9</f>
        <v>#REF!</v>
      </c>
      <c r="H9" s="1095" t="e">
        <f t="shared" ref="H9" si="40">#REF!*3.785</f>
        <v>#REF!</v>
      </c>
      <c r="I9" s="1095">
        <v>250</v>
      </c>
      <c r="J9" s="1096">
        <v>6</v>
      </c>
      <c r="K9" s="1097">
        <f t="shared" si="10"/>
        <v>3</v>
      </c>
    </row>
    <row r="10" spans="1:11">
      <c r="A10" s="1080">
        <v>2</v>
      </c>
      <c r="B10" s="1081" t="e">
        <f t="shared" ref="B10" si="41">(#REF!-32)*5/9</f>
        <v>#REF!</v>
      </c>
      <c r="C10" s="1082" t="e">
        <f t="shared" ref="C10" si="42">(#REF!-32)*5/9</f>
        <v>#REF!</v>
      </c>
      <c r="D10" s="1083" t="e">
        <f t="shared" ref="D10" si="43">#REF!*3.785</f>
        <v>#REF!</v>
      </c>
      <c r="E10" s="1084">
        <v>250</v>
      </c>
      <c r="F10" s="1085" t="e">
        <f t="shared" ref="F10" si="44">(#REF!-32)*5/9</f>
        <v>#REF!</v>
      </c>
      <c r="G10" s="1085" t="e">
        <f t="shared" ref="G10" si="45">(#REF!-32)*5/9</f>
        <v>#REF!</v>
      </c>
      <c r="H10" s="1086" t="e">
        <f t="shared" ref="H10" si="46">#REF!*3.785</f>
        <v>#REF!</v>
      </c>
      <c r="I10" s="1086">
        <v>250</v>
      </c>
      <c r="J10" s="1087">
        <v>6</v>
      </c>
      <c r="K10" s="1088">
        <f t="shared" si="10"/>
        <v>3</v>
      </c>
    </row>
    <row r="11" spans="1:11">
      <c r="A11" s="1080">
        <v>2</v>
      </c>
      <c r="B11" s="1081" t="e">
        <f t="shared" ref="B11" si="47">(#REF!-32)*5/9</f>
        <v>#REF!</v>
      </c>
      <c r="C11" s="1082" t="e">
        <f t="shared" ref="C11" si="48">(#REF!-32)*5/9</f>
        <v>#REF!</v>
      </c>
      <c r="D11" s="1083" t="e">
        <f t="shared" ref="D11" si="49">#REF!*3.785</f>
        <v>#REF!</v>
      </c>
      <c r="E11" s="1084">
        <v>250</v>
      </c>
      <c r="F11" s="1085" t="e">
        <f t="shared" ref="F11" si="50">(#REF!-32)*5/9</f>
        <v>#REF!</v>
      </c>
      <c r="G11" s="1085" t="e">
        <f t="shared" ref="G11" si="51">(#REF!-32)*5/9</f>
        <v>#REF!</v>
      </c>
      <c r="H11" s="1086" t="e">
        <f t="shared" ref="H11" si="52">#REF!*3.785</f>
        <v>#REF!</v>
      </c>
      <c r="I11" s="1086">
        <v>250</v>
      </c>
      <c r="J11" s="1087">
        <v>6</v>
      </c>
      <c r="K11" s="1088">
        <f t="shared" si="10"/>
        <v>3</v>
      </c>
    </row>
    <row r="12" spans="1:11">
      <c r="A12" s="1080">
        <v>2</v>
      </c>
      <c r="B12" s="1081" t="e">
        <f t="shared" ref="B12" si="53">(#REF!-32)*5/9</f>
        <v>#REF!</v>
      </c>
      <c r="C12" s="1082" t="e">
        <f t="shared" ref="C12" si="54">(#REF!-32)*5/9</f>
        <v>#REF!</v>
      </c>
      <c r="D12" s="1083" t="e">
        <f t="shared" ref="D12" si="55">#REF!*3.785</f>
        <v>#REF!</v>
      </c>
      <c r="E12" s="1084">
        <v>160</v>
      </c>
      <c r="F12" s="1085" t="e">
        <f t="shared" ref="F12" si="56">(#REF!-32)*5/9</f>
        <v>#REF!</v>
      </c>
      <c r="G12" s="1085" t="e">
        <f t="shared" ref="G12" si="57">(#REF!-32)*5/9</f>
        <v>#REF!</v>
      </c>
      <c r="H12" s="1086" t="e">
        <f t="shared" ref="H12" si="58">#REF!*3.785</f>
        <v>#REF!</v>
      </c>
      <c r="I12" s="1086">
        <v>250</v>
      </c>
      <c r="J12" s="1087">
        <v>5</v>
      </c>
      <c r="K12" s="1088">
        <f t="shared" si="10"/>
        <v>2.5</v>
      </c>
    </row>
    <row r="13" spans="1:11">
      <c r="A13" s="1080">
        <v>2</v>
      </c>
      <c r="B13" s="1081" t="e">
        <f t="shared" ref="B13" si="59">(#REF!-32)*5/9</f>
        <v>#REF!</v>
      </c>
      <c r="C13" s="1082" t="e">
        <f t="shared" ref="C13" si="60">(#REF!-32)*5/9</f>
        <v>#REF!</v>
      </c>
      <c r="D13" s="1083" t="e">
        <f t="shared" ref="D13" si="61">#REF!*3.785</f>
        <v>#REF!</v>
      </c>
      <c r="E13" s="1084">
        <v>160</v>
      </c>
      <c r="F13" s="1085" t="e">
        <f t="shared" ref="F13" si="62">(#REF!-32)*5/9</f>
        <v>#REF!</v>
      </c>
      <c r="G13" s="1085" t="e">
        <f t="shared" ref="G13" si="63">(#REF!-32)*5/9</f>
        <v>#REF!</v>
      </c>
      <c r="H13" s="1086" t="e">
        <f t="shared" ref="H13" si="64">#REF!*3.785</f>
        <v>#REF!</v>
      </c>
      <c r="I13" s="1086">
        <v>250</v>
      </c>
      <c r="J13" s="1087">
        <v>5</v>
      </c>
      <c r="K13" s="1088">
        <f t="shared" si="10"/>
        <v>2.5</v>
      </c>
    </row>
    <row r="14" spans="1:11">
      <c r="A14" s="1098">
        <v>2</v>
      </c>
      <c r="B14" s="1099" t="e">
        <f t="shared" ref="B14" si="65">(#REF!-32)*5/9</f>
        <v>#REF!</v>
      </c>
      <c r="C14" s="1100" t="e">
        <f t="shared" ref="C14" si="66">(#REF!-32)*5/9</f>
        <v>#REF!</v>
      </c>
      <c r="D14" s="1101" t="e">
        <f t="shared" ref="D14" si="67">#REF!*3.785</f>
        <v>#REF!</v>
      </c>
      <c r="E14" s="1102">
        <v>160</v>
      </c>
      <c r="F14" s="1103" t="e">
        <f t="shared" ref="F14" si="68">(#REF!-32)*5/9</f>
        <v>#REF!</v>
      </c>
      <c r="G14" s="1103" t="e">
        <f t="shared" ref="G14" si="69">(#REF!-32)*5/9</f>
        <v>#REF!</v>
      </c>
      <c r="H14" s="1104" t="e">
        <f t="shared" ref="H14" si="70">#REF!*3.785</f>
        <v>#REF!</v>
      </c>
      <c r="I14" s="1104">
        <v>250</v>
      </c>
      <c r="J14" s="1105">
        <v>5</v>
      </c>
      <c r="K14" s="1106">
        <f t="shared" si="10"/>
        <v>2.5</v>
      </c>
    </row>
    <row r="15" spans="1:11">
      <c r="A15" s="1089">
        <v>3</v>
      </c>
      <c r="B15" s="1090" t="e">
        <f t="shared" ref="B15" si="71">(#REF!-32)*5/9</f>
        <v>#REF!</v>
      </c>
      <c r="C15" s="1091" t="e">
        <f t="shared" ref="C15" si="72">(#REF!-32)*5/9</f>
        <v>#REF!</v>
      </c>
      <c r="D15" s="1092" t="e">
        <f t="shared" ref="D15" si="73">#REF!*3.785</f>
        <v>#REF!</v>
      </c>
      <c r="E15" s="1093">
        <v>350</v>
      </c>
      <c r="F15" s="1094" t="e">
        <f t="shared" ref="F15" si="74">(#REF!-32)*5/9</f>
        <v>#REF!</v>
      </c>
      <c r="G15" s="1094" t="e">
        <f t="shared" ref="G15" si="75">(#REF!-32)*5/9</f>
        <v>#REF!</v>
      </c>
      <c r="H15" s="1095" t="e">
        <f t="shared" ref="H15" si="76">#REF!*3.785</f>
        <v>#REF!</v>
      </c>
      <c r="I15" s="1095">
        <v>315</v>
      </c>
      <c r="J15" s="1096">
        <v>9.1999999999999993</v>
      </c>
      <c r="K15" s="1097">
        <f t="shared" si="10"/>
        <v>3.0666666666666664</v>
      </c>
    </row>
    <row r="16" spans="1:11">
      <c r="A16" s="1080">
        <v>3</v>
      </c>
      <c r="B16" s="1081" t="e">
        <f t="shared" ref="B16" si="77">(#REF!-32)*5/9</f>
        <v>#REF!</v>
      </c>
      <c r="C16" s="1082" t="e">
        <f t="shared" ref="C16" si="78">(#REF!-32)*5/9</f>
        <v>#REF!</v>
      </c>
      <c r="D16" s="1083" t="e">
        <f t="shared" ref="D16" si="79">#REF!*3.785</f>
        <v>#REF!</v>
      </c>
      <c r="E16" s="1084">
        <v>350</v>
      </c>
      <c r="F16" s="1085" t="e">
        <f t="shared" ref="F16" si="80">(#REF!-32)*5/9</f>
        <v>#REF!</v>
      </c>
      <c r="G16" s="1085" t="e">
        <f t="shared" ref="G16" si="81">(#REF!-32)*5/9</f>
        <v>#REF!</v>
      </c>
      <c r="H16" s="1086" t="e">
        <f t="shared" ref="H16" si="82">#REF!*3.785</f>
        <v>#REF!</v>
      </c>
      <c r="I16" s="1086">
        <v>315</v>
      </c>
      <c r="J16" s="1087">
        <v>9.1999999999999993</v>
      </c>
      <c r="K16" s="1088">
        <f t="shared" si="10"/>
        <v>3.0666666666666664</v>
      </c>
    </row>
    <row r="17" spans="1:11">
      <c r="A17" s="1080">
        <v>3</v>
      </c>
      <c r="B17" s="1081" t="e">
        <f t="shared" ref="B17" si="83">(#REF!-32)*5/9</f>
        <v>#REF!</v>
      </c>
      <c r="C17" s="1082" t="e">
        <f t="shared" ref="C17" si="84">(#REF!-32)*5/9</f>
        <v>#REF!</v>
      </c>
      <c r="D17" s="1083" t="e">
        <f t="shared" ref="D17" si="85">#REF!*3.785</f>
        <v>#REF!</v>
      </c>
      <c r="E17" s="1084">
        <v>350</v>
      </c>
      <c r="F17" s="1085" t="e">
        <f t="shared" ref="F17" si="86">(#REF!-32)*5/9</f>
        <v>#REF!</v>
      </c>
      <c r="G17" s="1085" t="e">
        <f t="shared" ref="G17" si="87">(#REF!-32)*5/9</f>
        <v>#REF!</v>
      </c>
      <c r="H17" s="1086" t="e">
        <f t="shared" ref="H17" si="88">#REF!*3.785</f>
        <v>#REF!</v>
      </c>
      <c r="I17" s="1086">
        <v>315</v>
      </c>
      <c r="J17" s="1087">
        <v>9.1999999999999993</v>
      </c>
      <c r="K17" s="1088">
        <f t="shared" si="10"/>
        <v>3.0666666666666664</v>
      </c>
    </row>
    <row r="18" spans="1:11">
      <c r="A18" s="1080">
        <v>3</v>
      </c>
      <c r="B18" s="1081" t="e">
        <f t="shared" ref="B18" si="89">(#REF!-32)*5/9</f>
        <v>#REF!</v>
      </c>
      <c r="C18" s="1082" t="e">
        <f t="shared" ref="C18" si="90">(#REF!-32)*5/9</f>
        <v>#REF!</v>
      </c>
      <c r="D18" s="1083" t="e">
        <f t="shared" ref="D18" si="91">#REF!*3.785</f>
        <v>#REF!</v>
      </c>
      <c r="E18" s="1084">
        <v>200</v>
      </c>
      <c r="F18" s="1085" t="e">
        <f t="shared" ref="F18" si="92">(#REF!-32)*5/9</f>
        <v>#REF!</v>
      </c>
      <c r="G18" s="1085" t="e">
        <f t="shared" ref="G18" si="93">(#REF!-32)*5/9</f>
        <v>#REF!</v>
      </c>
      <c r="H18" s="1086" t="e">
        <f t="shared" ref="H18" si="94">#REF!*3.785</f>
        <v>#REF!</v>
      </c>
      <c r="I18" s="1086">
        <v>315</v>
      </c>
      <c r="J18" s="1087">
        <v>6.7</v>
      </c>
      <c r="K18" s="1088">
        <f t="shared" si="10"/>
        <v>2.2333333333333334</v>
      </c>
    </row>
    <row r="19" spans="1:11">
      <c r="A19" s="1080">
        <v>3</v>
      </c>
      <c r="B19" s="1081" t="e">
        <f t="shared" ref="B19" si="95">(#REF!-32)*5/9</f>
        <v>#REF!</v>
      </c>
      <c r="C19" s="1082" t="e">
        <f t="shared" ref="C19" si="96">(#REF!-32)*5/9</f>
        <v>#REF!</v>
      </c>
      <c r="D19" s="1083" t="e">
        <f t="shared" ref="D19" si="97">#REF!*3.785</f>
        <v>#REF!</v>
      </c>
      <c r="E19" s="1084">
        <v>200</v>
      </c>
      <c r="F19" s="1085" t="e">
        <f t="shared" ref="F19" si="98">(#REF!-32)*5/9</f>
        <v>#REF!</v>
      </c>
      <c r="G19" s="1085" t="e">
        <f t="shared" ref="G19" si="99">(#REF!-32)*5/9</f>
        <v>#REF!</v>
      </c>
      <c r="H19" s="1086" t="e">
        <f t="shared" ref="H19" si="100">#REF!*3.785</f>
        <v>#REF!</v>
      </c>
      <c r="I19" s="1086">
        <v>315</v>
      </c>
      <c r="J19" s="1087">
        <v>6.7</v>
      </c>
      <c r="K19" s="1088">
        <f t="shared" si="10"/>
        <v>2.2333333333333334</v>
      </c>
    </row>
    <row r="20" spans="1:11">
      <c r="A20" s="1098">
        <v>3</v>
      </c>
      <c r="B20" s="1099" t="e">
        <f t="shared" ref="B20" si="101">(#REF!-32)*5/9</f>
        <v>#REF!</v>
      </c>
      <c r="C20" s="1100" t="e">
        <f t="shared" ref="C20" si="102">(#REF!-32)*5/9</f>
        <v>#REF!</v>
      </c>
      <c r="D20" s="1101" t="e">
        <f t="shared" ref="D20" si="103">#REF!*3.785</f>
        <v>#REF!</v>
      </c>
      <c r="E20" s="1102">
        <v>200</v>
      </c>
      <c r="F20" s="1103" t="e">
        <f t="shared" ref="F20" si="104">(#REF!-32)*5/9</f>
        <v>#REF!</v>
      </c>
      <c r="G20" s="1103" t="e">
        <f t="shared" ref="G20" si="105">(#REF!-32)*5/9</f>
        <v>#REF!</v>
      </c>
      <c r="H20" s="1104" t="e">
        <f t="shared" ref="H20" si="106">#REF!*3.785</f>
        <v>#REF!</v>
      </c>
      <c r="I20" s="1104">
        <v>315</v>
      </c>
      <c r="J20" s="1105">
        <v>6.7</v>
      </c>
      <c r="K20" s="1106">
        <f t="shared" si="10"/>
        <v>2.2333333333333334</v>
      </c>
    </row>
    <row r="21" spans="1:11">
      <c r="A21" s="1080">
        <v>5</v>
      </c>
      <c r="B21" s="1081" t="e">
        <f t="shared" ref="B21" si="107">(#REF!-32)*5/9</f>
        <v>#REF!</v>
      </c>
      <c r="C21" s="1082" t="e">
        <f t="shared" ref="C21" si="108">(#REF!-32)*5/9</f>
        <v>#REF!</v>
      </c>
      <c r="D21" s="1083" t="e">
        <f t="shared" ref="D21" si="109">#REF!*3.785</f>
        <v>#REF!</v>
      </c>
      <c r="E21" s="1084">
        <v>400</v>
      </c>
      <c r="F21" s="1085" t="e">
        <f t="shared" ref="F21" si="110">(#REF!-32)*5/9</f>
        <v>#REF!</v>
      </c>
      <c r="G21" s="1085" t="e">
        <f t="shared" ref="G21" si="111">(#REF!-32)*5/9</f>
        <v>#REF!</v>
      </c>
      <c r="H21" s="1086" t="e">
        <f t="shared" ref="H21" si="112">#REF!*3.785</f>
        <v>#REF!</v>
      </c>
      <c r="I21" s="1086">
        <v>400</v>
      </c>
      <c r="J21" s="1087">
        <v>17.5</v>
      </c>
      <c r="K21" s="1088">
        <f t="shared" si="10"/>
        <v>3.5</v>
      </c>
    </row>
    <row r="22" spans="1:11">
      <c r="A22" s="1080">
        <v>5</v>
      </c>
      <c r="B22" s="1081" t="e">
        <f t="shared" ref="B22" si="113">(#REF!-32)*5/9</f>
        <v>#REF!</v>
      </c>
      <c r="C22" s="1082" t="e">
        <f t="shared" ref="C22" si="114">(#REF!-32)*5/9</f>
        <v>#REF!</v>
      </c>
      <c r="D22" s="1083" t="e">
        <f t="shared" ref="D22" si="115">#REF!*3.785</f>
        <v>#REF!</v>
      </c>
      <c r="E22" s="1084">
        <v>400</v>
      </c>
      <c r="F22" s="1085" t="e">
        <f t="shared" ref="F22" si="116">(#REF!-32)*5/9</f>
        <v>#REF!</v>
      </c>
      <c r="G22" s="1085" t="e">
        <f t="shared" ref="G22" si="117">(#REF!-32)*5/9</f>
        <v>#REF!</v>
      </c>
      <c r="H22" s="1086" t="e">
        <f t="shared" ref="H22" si="118">#REF!*3.785</f>
        <v>#REF!</v>
      </c>
      <c r="I22" s="1086">
        <v>400</v>
      </c>
      <c r="J22" s="1087">
        <v>17.5</v>
      </c>
      <c r="K22" s="1088">
        <f t="shared" si="10"/>
        <v>3.5</v>
      </c>
    </row>
    <row r="23" spans="1:11">
      <c r="A23" s="1080">
        <v>5</v>
      </c>
      <c r="B23" s="1081" t="e">
        <f t="shared" ref="B23" si="119">(#REF!-32)*5/9</f>
        <v>#REF!</v>
      </c>
      <c r="C23" s="1082" t="e">
        <f t="shared" ref="C23" si="120">(#REF!-32)*5/9</f>
        <v>#REF!</v>
      </c>
      <c r="D23" s="1083" t="e">
        <f t="shared" ref="D23" si="121">#REF!*3.785</f>
        <v>#REF!</v>
      </c>
      <c r="E23" s="1084">
        <v>400</v>
      </c>
      <c r="F23" s="1085" t="e">
        <f t="shared" ref="F23" si="122">(#REF!-32)*5/9</f>
        <v>#REF!</v>
      </c>
      <c r="G23" s="1085" t="e">
        <f t="shared" ref="G23" si="123">(#REF!-32)*5/9</f>
        <v>#REF!</v>
      </c>
      <c r="H23" s="1086" t="e">
        <f t="shared" ref="H23" si="124">#REF!*3.785</f>
        <v>#REF!</v>
      </c>
      <c r="I23" s="1086">
        <v>400</v>
      </c>
      <c r="J23" s="1087">
        <v>17.5</v>
      </c>
      <c r="K23" s="1088">
        <f t="shared" si="10"/>
        <v>3.5</v>
      </c>
    </row>
    <row r="24" spans="1:11">
      <c r="A24" s="1080">
        <v>5</v>
      </c>
      <c r="B24" s="1081" t="e">
        <f t="shared" ref="B24" si="125">(#REF!-32)*5/9</f>
        <v>#REF!</v>
      </c>
      <c r="C24" s="1082" t="e">
        <f t="shared" ref="C24" si="126">(#REF!-32)*5/9</f>
        <v>#REF!</v>
      </c>
      <c r="D24" s="1083" t="e">
        <f t="shared" ref="D24" si="127">#REF!*3.785</f>
        <v>#REF!</v>
      </c>
      <c r="E24" s="1084">
        <v>250</v>
      </c>
      <c r="F24" s="1085" t="e">
        <f t="shared" ref="F24" si="128">(#REF!-32)*5/9</f>
        <v>#REF!</v>
      </c>
      <c r="G24" s="1085" t="e">
        <f t="shared" ref="G24" si="129">(#REF!-32)*5/9</f>
        <v>#REF!</v>
      </c>
      <c r="H24" s="1086" t="e">
        <f t="shared" ref="H24" si="130">#REF!*3.785</f>
        <v>#REF!</v>
      </c>
      <c r="I24" s="1086">
        <v>400</v>
      </c>
      <c r="J24" s="1087">
        <v>8.4</v>
      </c>
      <c r="K24" s="1088">
        <f t="shared" si="10"/>
        <v>1.6800000000000002</v>
      </c>
    </row>
    <row r="25" spans="1:11">
      <c r="A25" s="1080">
        <v>5</v>
      </c>
      <c r="B25" s="1081" t="e">
        <f t="shared" ref="B25" si="131">(#REF!-32)*5/9</f>
        <v>#REF!</v>
      </c>
      <c r="C25" s="1082" t="e">
        <f t="shared" ref="C25" si="132">(#REF!-32)*5/9</f>
        <v>#REF!</v>
      </c>
      <c r="D25" s="1083" t="e">
        <f t="shared" ref="D25" si="133">#REF!*3.785</f>
        <v>#REF!</v>
      </c>
      <c r="E25" s="1084">
        <v>250</v>
      </c>
      <c r="F25" s="1085" t="e">
        <f t="shared" ref="F25" si="134">(#REF!-32)*5/9</f>
        <v>#REF!</v>
      </c>
      <c r="G25" s="1085" t="e">
        <f t="shared" ref="G25" si="135">(#REF!-32)*5/9</f>
        <v>#REF!</v>
      </c>
      <c r="H25" s="1086" t="e">
        <f t="shared" ref="H25" si="136">#REF!*3.785</f>
        <v>#REF!</v>
      </c>
      <c r="I25" s="1086">
        <v>400</v>
      </c>
      <c r="J25" s="1087">
        <v>8.4</v>
      </c>
      <c r="K25" s="1088">
        <f t="shared" si="10"/>
        <v>1.6800000000000002</v>
      </c>
    </row>
    <row r="26" spans="1:11" ht="15.9" thickBot="1">
      <c r="A26" s="1107">
        <v>5</v>
      </c>
      <c r="B26" s="1108" t="e">
        <f t="shared" ref="B26" si="137">(#REF!-32)*5/9</f>
        <v>#REF!</v>
      </c>
      <c r="C26" s="1109" t="e">
        <f t="shared" ref="C26" si="138">(#REF!-32)*5/9</f>
        <v>#REF!</v>
      </c>
      <c r="D26" s="1110" t="e">
        <f t="shared" ref="D26" si="139">#REF!*3.785</f>
        <v>#REF!</v>
      </c>
      <c r="E26" s="1111">
        <v>250</v>
      </c>
      <c r="F26" s="1112" t="e">
        <f t="shared" ref="F26" si="140">(#REF!-32)*5/9</f>
        <v>#REF!</v>
      </c>
      <c r="G26" s="1112" t="e">
        <f t="shared" ref="G26" si="141">(#REF!-32)*5/9</f>
        <v>#REF!</v>
      </c>
      <c r="H26" s="1113" t="e">
        <f t="shared" ref="H26" si="142">#REF!*3.785</f>
        <v>#REF!</v>
      </c>
      <c r="I26" s="1113">
        <v>400</v>
      </c>
      <c r="J26" s="1114">
        <v>8.4</v>
      </c>
      <c r="K26" s="1115">
        <f t="shared" si="10"/>
        <v>1.6800000000000002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AAFBD-4F7A-3B4B-AEAA-4DDAC4F43DB6}">
  <sheetPr>
    <tabColor rgb="FFDFE600"/>
  </sheetPr>
  <dimension ref="A1"/>
  <sheetViews>
    <sheetView zoomScale="170" zoomScaleNormal="170" workbookViewId="0">
      <selection activeCell="AD109" sqref="AD109"/>
    </sheetView>
  </sheetViews>
  <sheetFormatPr defaultColWidth="10.796875" defaultRowHeight="15.6"/>
  <sheetData/>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B8CAD-81D9-C44F-9B6B-C0F21EF26DDB}">
  <dimension ref="A1:AZ148"/>
  <sheetViews>
    <sheetView zoomScale="140" zoomScaleNormal="140" workbookViewId="0">
      <selection activeCell="C37" sqref="C37"/>
    </sheetView>
  </sheetViews>
  <sheetFormatPr defaultColWidth="10.796875" defaultRowHeight="15.6"/>
  <cols>
    <col min="2" max="2" width="56.34765625" customWidth="1"/>
    <col min="3" max="3" width="69" customWidth="1"/>
  </cols>
  <sheetData>
    <row r="1" spans="1:52" ht="86.05" customHeight="1">
      <c r="A1" s="77"/>
      <c r="B1" s="81" t="s">
        <v>448</v>
      </c>
      <c r="C1" s="742" t="s">
        <v>447</v>
      </c>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10"/>
      <c r="AM1" s="10"/>
      <c r="AN1" s="10"/>
      <c r="AO1" s="10"/>
      <c r="AP1" s="10"/>
      <c r="AQ1" s="10"/>
      <c r="AR1" s="10"/>
      <c r="AS1" s="10"/>
      <c r="AT1" s="10"/>
      <c r="AU1" s="10"/>
      <c r="AV1" s="10"/>
      <c r="AW1" s="10"/>
      <c r="AX1" s="10"/>
      <c r="AY1" s="10"/>
      <c r="AZ1" s="10"/>
    </row>
    <row r="2" spans="1:52">
      <c r="A2" s="78"/>
      <c r="B2" s="78"/>
      <c r="C2" s="78"/>
      <c r="D2" s="78"/>
      <c r="E2" s="78"/>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10"/>
      <c r="AM2" s="10"/>
      <c r="AN2" s="10"/>
      <c r="AO2" s="10"/>
      <c r="AP2" s="10"/>
      <c r="AQ2" s="10"/>
      <c r="AR2" s="10"/>
      <c r="AS2" s="10"/>
      <c r="AT2" s="10"/>
      <c r="AU2" s="10"/>
      <c r="AV2" s="10"/>
      <c r="AW2" s="10"/>
      <c r="AX2" s="10"/>
      <c r="AY2" s="10"/>
      <c r="AZ2" s="10"/>
    </row>
    <row r="3" spans="1:52" ht="17.7">
      <c r="A3" s="78"/>
      <c r="B3" s="79" t="s">
        <v>421</v>
      </c>
      <c r="C3" s="116">
        <v>44986</v>
      </c>
      <c r="D3" s="78"/>
      <c r="E3" s="78"/>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10"/>
      <c r="AM3" s="10"/>
      <c r="AN3" s="10"/>
      <c r="AO3" s="10"/>
      <c r="AP3" s="10"/>
      <c r="AQ3" s="10"/>
      <c r="AR3" s="10"/>
      <c r="AS3" s="10"/>
      <c r="AT3" s="10"/>
      <c r="AU3" s="10"/>
      <c r="AV3" s="10"/>
      <c r="AW3" s="10"/>
      <c r="AX3" s="10"/>
      <c r="AY3" s="10"/>
      <c r="AZ3" s="10"/>
    </row>
    <row r="4" spans="1:52" ht="17.7">
      <c r="A4" s="78"/>
      <c r="B4" s="79"/>
      <c r="C4" s="114"/>
      <c r="D4" s="78"/>
      <c r="E4" s="78"/>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10"/>
      <c r="AM4" s="10"/>
      <c r="AN4" s="10"/>
      <c r="AO4" s="10"/>
      <c r="AP4" s="10"/>
      <c r="AQ4" s="10"/>
      <c r="AR4" s="10"/>
      <c r="AS4" s="10"/>
      <c r="AT4" s="10"/>
      <c r="AU4" s="10"/>
      <c r="AV4" s="10"/>
      <c r="AW4" s="10"/>
      <c r="AX4" s="10"/>
      <c r="AY4" s="10"/>
      <c r="AZ4" s="10"/>
    </row>
    <row r="5" spans="1:52" ht="17.7">
      <c r="A5" s="78"/>
      <c r="B5" s="79" t="s">
        <v>356</v>
      </c>
      <c r="C5" s="115" t="s">
        <v>422</v>
      </c>
      <c r="D5" s="78"/>
      <c r="E5" s="78"/>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10"/>
      <c r="AM5" s="10"/>
      <c r="AN5" s="10"/>
      <c r="AO5" s="10"/>
      <c r="AP5" s="10"/>
      <c r="AQ5" s="10"/>
      <c r="AR5" s="10"/>
      <c r="AS5" s="10"/>
      <c r="AT5" s="10"/>
      <c r="AU5" s="10"/>
      <c r="AV5" s="10"/>
      <c r="AW5" s="10"/>
      <c r="AX5" s="10"/>
      <c r="AY5" s="10"/>
      <c r="AZ5" s="10"/>
    </row>
    <row r="6" spans="1:52" ht="17.7">
      <c r="A6" s="78"/>
      <c r="B6" s="79"/>
      <c r="C6" s="114"/>
      <c r="D6" s="78"/>
      <c r="E6" s="78"/>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10"/>
      <c r="AM6" s="10"/>
      <c r="AN6" s="10"/>
      <c r="AO6" s="10"/>
      <c r="AP6" s="10"/>
      <c r="AQ6" s="10"/>
      <c r="AR6" s="10"/>
      <c r="AS6" s="10"/>
      <c r="AT6" s="10"/>
      <c r="AU6" s="10"/>
      <c r="AV6" s="10"/>
      <c r="AW6" s="10"/>
      <c r="AX6" s="10"/>
      <c r="AY6" s="10"/>
      <c r="AZ6" s="10"/>
    </row>
    <row r="7" spans="1:52" ht="17.7">
      <c r="A7" s="78"/>
      <c r="B7" s="79" t="s">
        <v>423</v>
      </c>
      <c r="C7" s="114" t="s">
        <v>38</v>
      </c>
      <c r="D7" s="78"/>
      <c r="E7" s="78"/>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10"/>
      <c r="AM7" s="10"/>
      <c r="AN7" s="10"/>
      <c r="AO7" s="10"/>
      <c r="AP7" s="10"/>
      <c r="AQ7" s="10"/>
      <c r="AR7" s="10"/>
      <c r="AS7" s="10"/>
      <c r="AT7" s="10"/>
      <c r="AU7" s="10"/>
      <c r="AV7" s="10"/>
      <c r="AW7" s="10"/>
      <c r="AX7" s="10"/>
      <c r="AY7" s="10"/>
      <c r="AZ7" s="10"/>
    </row>
    <row r="8" spans="1:52" ht="17.7">
      <c r="A8" s="78"/>
      <c r="B8" s="79"/>
      <c r="C8" s="114"/>
      <c r="D8" s="78"/>
      <c r="E8" s="78"/>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10"/>
      <c r="AM8" s="10"/>
      <c r="AN8" s="10"/>
      <c r="AO8" s="10"/>
      <c r="AP8" s="10"/>
      <c r="AQ8" s="10"/>
      <c r="AR8" s="10"/>
      <c r="AS8" s="10"/>
      <c r="AT8" s="10"/>
      <c r="AU8" s="10"/>
      <c r="AV8" s="10"/>
      <c r="AW8" s="10"/>
      <c r="AX8" s="10"/>
      <c r="AY8" s="10"/>
      <c r="AZ8" s="10"/>
    </row>
    <row r="9" spans="1:52" ht="17.7">
      <c r="A9" s="78"/>
      <c r="B9" s="79" t="s">
        <v>424</v>
      </c>
      <c r="C9" s="114" t="s">
        <v>425</v>
      </c>
      <c r="D9" s="78"/>
      <c r="E9" s="78"/>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10"/>
      <c r="AM9" s="10"/>
      <c r="AN9" s="10"/>
      <c r="AO9" s="10"/>
      <c r="AP9" s="10"/>
      <c r="AQ9" s="10"/>
      <c r="AR9" s="10"/>
      <c r="AS9" s="10"/>
      <c r="AT9" s="10"/>
      <c r="AU9" s="10"/>
      <c r="AV9" s="10"/>
      <c r="AW9" s="10"/>
      <c r="AX9" s="10"/>
      <c r="AY9" s="10"/>
      <c r="AZ9" s="10"/>
    </row>
    <row r="10" spans="1:52" ht="17.7">
      <c r="A10" s="78"/>
      <c r="B10" s="79"/>
      <c r="C10" s="114"/>
      <c r="D10" s="78"/>
      <c r="E10" s="78"/>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10"/>
      <c r="AM10" s="10"/>
      <c r="AN10" s="10"/>
      <c r="AO10" s="10"/>
      <c r="AP10" s="10"/>
      <c r="AQ10" s="10"/>
      <c r="AR10" s="10"/>
      <c r="AS10" s="10"/>
      <c r="AT10" s="10"/>
      <c r="AU10" s="10"/>
      <c r="AV10" s="10"/>
      <c r="AW10" s="10"/>
      <c r="AX10" s="10"/>
      <c r="AY10" s="10"/>
      <c r="AZ10" s="10"/>
    </row>
    <row r="11" spans="1:52" ht="17.7">
      <c r="A11" s="78"/>
      <c r="B11" s="79" t="s">
        <v>426</v>
      </c>
      <c r="C11" s="114"/>
      <c r="D11" s="78"/>
      <c r="E11" s="78"/>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10"/>
      <c r="AM11" s="10"/>
      <c r="AN11" s="10"/>
      <c r="AO11" s="10"/>
      <c r="AP11" s="10"/>
      <c r="AQ11" s="10"/>
      <c r="AR11" s="10"/>
      <c r="AS11" s="10"/>
      <c r="AT11" s="10"/>
      <c r="AU11" s="10"/>
      <c r="AV11" s="10"/>
      <c r="AW11" s="10"/>
      <c r="AX11" s="10"/>
      <c r="AY11" s="10"/>
      <c r="AZ11" s="10"/>
    </row>
    <row r="12" spans="1:52" ht="17.7">
      <c r="A12" s="78"/>
      <c r="B12" s="79" t="s">
        <v>427</v>
      </c>
      <c r="C12" s="114" t="s">
        <v>428</v>
      </c>
      <c r="D12" s="78"/>
      <c r="E12" s="78"/>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10"/>
      <c r="AM12" s="10"/>
      <c r="AN12" s="10"/>
      <c r="AO12" s="10"/>
      <c r="AP12" s="10"/>
      <c r="AQ12" s="10"/>
      <c r="AR12" s="10"/>
      <c r="AS12" s="10"/>
      <c r="AT12" s="10"/>
      <c r="AU12" s="10"/>
      <c r="AV12" s="10"/>
      <c r="AW12" s="10"/>
      <c r="AX12" s="10"/>
      <c r="AY12" s="10"/>
      <c r="AZ12" s="10"/>
    </row>
    <row r="13" spans="1:52" ht="17.7">
      <c r="A13" s="78"/>
      <c r="B13" s="79" t="s">
        <v>429</v>
      </c>
      <c r="C13" s="114" t="s">
        <v>430</v>
      </c>
      <c r="D13" s="78"/>
      <c r="E13" s="78"/>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10"/>
      <c r="AM13" s="10"/>
      <c r="AN13" s="10"/>
      <c r="AO13" s="10"/>
      <c r="AP13" s="10"/>
      <c r="AQ13" s="10"/>
      <c r="AR13" s="10"/>
      <c r="AS13" s="10"/>
      <c r="AT13" s="10"/>
      <c r="AU13" s="10"/>
      <c r="AV13" s="10"/>
      <c r="AW13" s="10"/>
      <c r="AX13" s="10"/>
      <c r="AY13" s="10"/>
      <c r="AZ13" s="10"/>
    </row>
    <row r="14" spans="1:52" ht="17.7">
      <c r="A14" s="78"/>
      <c r="B14" s="79"/>
      <c r="C14" s="114"/>
      <c r="D14" s="78"/>
      <c r="E14" s="78"/>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10"/>
      <c r="AM14" s="10"/>
      <c r="AN14" s="10"/>
      <c r="AO14" s="10"/>
      <c r="AP14" s="10"/>
      <c r="AQ14" s="10"/>
      <c r="AR14" s="10"/>
      <c r="AS14" s="10"/>
      <c r="AT14" s="10"/>
      <c r="AU14" s="10"/>
      <c r="AV14" s="10"/>
      <c r="AW14" s="10"/>
      <c r="AX14" s="10"/>
      <c r="AY14" s="10"/>
      <c r="AZ14" s="10"/>
    </row>
    <row r="15" spans="1:52" ht="17.7">
      <c r="A15" s="78"/>
      <c r="B15" s="79" t="s">
        <v>431</v>
      </c>
      <c r="C15" s="114"/>
      <c r="D15" s="78"/>
      <c r="E15" s="78"/>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10"/>
      <c r="AM15" s="10"/>
      <c r="AN15" s="10"/>
      <c r="AO15" s="10"/>
      <c r="AP15" s="10"/>
      <c r="AQ15" s="10"/>
      <c r="AR15" s="10"/>
      <c r="AS15" s="10"/>
      <c r="AT15" s="10"/>
      <c r="AU15" s="10"/>
      <c r="AV15" s="10"/>
      <c r="AW15" s="10"/>
      <c r="AX15" s="10"/>
      <c r="AY15" s="10"/>
      <c r="AZ15" s="10"/>
    </row>
    <row r="16" spans="1:52" ht="17.7">
      <c r="A16" s="78"/>
      <c r="B16" s="79" t="s">
        <v>432</v>
      </c>
      <c r="C16" s="114" t="s">
        <v>39</v>
      </c>
      <c r="D16" s="78"/>
      <c r="E16" s="78"/>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10"/>
      <c r="AM16" s="10"/>
      <c r="AN16" s="10"/>
      <c r="AO16" s="10"/>
      <c r="AP16" s="10"/>
      <c r="AQ16" s="10"/>
      <c r="AR16" s="10"/>
      <c r="AS16" s="10"/>
      <c r="AT16" s="10"/>
      <c r="AU16" s="10"/>
      <c r="AV16" s="10"/>
      <c r="AW16" s="10"/>
      <c r="AX16" s="10"/>
      <c r="AY16" s="10"/>
      <c r="AZ16" s="10"/>
    </row>
    <row r="17" spans="1:52" ht="17.7">
      <c r="A17" s="78"/>
      <c r="B17" s="79" t="s">
        <v>433</v>
      </c>
      <c r="C17" s="114" t="s">
        <v>40</v>
      </c>
      <c r="D17" s="78"/>
      <c r="E17" s="78"/>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10"/>
      <c r="AM17" s="10"/>
      <c r="AN17" s="10"/>
      <c r="AO17" s="10"/>
      <c r="AP17" s="10"/>
      <c r="AQ17" s="10"/>
      <c r="AR17" s="10"/>
      <c r="AS17" s="10"/>
      <c r="AT17" s="10"/>
      <c r="AU17" s="10"/>
      <c r="AV17" s="10"/>
      <c r="AW17" s="10"/>
      <c r="AX17" s="10"/>
      <c r="AY17" s="10"/>
      <c r="AZ17" s="10"/>
    </row>
    <row r="18" spans="1:52" ht="17.7">
      <c r="A18" s="78"/>
      <c r="B18" s="79" t="s">
        <v>434</v>
      </c>
      <c r="C18" s="114"/>
      <c r="D18" s="78"/>
      <c r="E18" s="78"/>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10"/>
      <c r="AM18" s="10"/>
      <c r="AN18" s="10"/>
      <c r="AO18" s="10"/>
      <c r="AP18" s="10"/>
      <c r="AQ18" s="10"/>
      <c r="AR18" s="10"/>
      <c r="AS18" s="10"/>
      <c r="AT18" s="10"/>
      <c r="AU18" s="10"/>
      <c r="AV18" s="10"/>
      <c r="AW18" s="10"/>
      <c r="AX18" s="10"/>
      <c r="AY18" s="10"/>
      <c r="AZ18" s="10"/>
    </row>
    <row r="19" spans="1:52" ht="17.7">
      <c r="A19" s="78"/>
      <c r="B19" s="79" t="s">
        <v>435</v>
      </c>
      <c r="C19" s="114"/>
      <c r="D19" s="78"/>
      <c r="E19" s="78"/>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10"/>
      <c r="AM19" s="10"/>
      <c r="AN19" s="10"/>
      <c r="AO19" s="10"/>
      <c r="AP19" s="10"/>
      <c r="AQ19" s="10"/>
      <c r="AR19" s="10"/>
      <c r="AS19" s="10"/>
      <c r="AT19" s="10"/>
      <c r="AU19" s="10"/>
      <c r="AV19" s="10"/>
      <c r="AW19" s="10"/>
      <c r="AX19" s="10"/>
      <c r="AY19" s="10"/>
      <c r="AZ19" s="10"/>
    </row>
    <row r="20" spans="1:52" ht="17.7">
      <c r="A20" s="78"/>
      <c r="B20" s="79"/>
      <c r="C20" s="114"/>
      <c r="D20" s="78"/>
      <c r="E20" s="78"/>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10"/>
      <c r="AM20" s="10"/>
      <c r="AN20" s="10"/>
      <c r="AO20" s="10"/>
      <c r="AP20" s="10"/>
      <c r="AQ20" s="10"/>
      <c r="AR20" s="10"/>
      <c r="AS20" s="10"/>
      <c r="AT20" s="10"/>
      <c r="AU20" s="10"/>
      <c r="AV20" s="10"/>
      <c r="AW20" s="10"/>
      <c r="AX20" s="10"/>
      <c r="AY20" s="10"/>
      <c r="AZ20" s="10"/>
    </row>
    <row r="21" spans="1:52" ht="17.7">
      <c r="A21" s="78"/>
      <c r="B21" s="79" t="s">
        <v>436</v>
      </c>
      <c r="C21" s="114"/>
      <c r="D21" s="78"/>
      <c r="E21" s="78"/>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10"/>
      <c r="AM21" s="10"/>
      <c r="AN21" s="10"/>
      <c r="AO21" s="10"/>
      <c r="AP21" s="10"/>
      <c r="AQ21" s="10"/>
      <c r="AR21" s="10"/>
      <c r="AS21" s="10"/>
      <c r="AT21" s="10"/>
      <c r="AU21" s="10"/>
      <c r="AV21" s="10"/>
      <c r="AW21" s="10"/>
      <c r="AX21" s="10"/>
      <c r="AY21" s="10"/>
      <c r="AZ21" s="10"/>
    </row>
    <row r="22" spans="1:52" ht="17.7">
      <c r="A22" s="78"/>
      <c r="B22" s="79"/>
      <c r="C22" s="114"/>
      <c r="D22" s="78"/>
      <c r="E22" s="78"/>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10"/>
      <c r="AM22" s="10"/>
      <c r="AN22" s="10"/>
      <c r="AO22" s="10"/>
      <c r="AP22" s="10"/>
      <c r="AQ22" s="10"/>
      <c r="AR22" s="10"/>
      <c r="AS22" s="10"/>
      <c r="AT22" s="10"/>
      <c r="AU22" s="10"/>
      <c r="AV22" s="10"/>
      <c r="AW22" s="10"/>
      <c r="AX22" s="10"/>
      <c r="AY22" s="10"/>
      <c r="AZ22" s="10"/>
    </row>
    <row r="23" spans="1:52" ht="17.7">
      <c r="A23" s="78"/>
      <c r="B23" s="79" t="s">
        <v>437</v>
      </c>
      <c r="C23" s="114"/>
      <c r="D23" s="78"/>
      <c r="E23" s="78"/>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10"/>
      <c r="AM23" s="10"/>
      <c r="AN23" s="10"/>
      <c r="AO23" s="10"/>
      <c r="AP23" s="10"/>
      <c r="AQ23" s="10"/>
      <c r="AR23" s="10"/>
      <c r="AS23" s="10"/>
      <c r="AT23" s="10"/>
      <c r="AU23" s="10"/>
      <c r="AV23" s="10"/>
      <c r="AW23" s="10"/>
      <c r="AX23" s="10"/>
      <c r="AY23" s="10"/>
      <c r="AZ23" s="10"/>
    </row>
    <row r="24" spans="1:52" ht="17.7">
      <c r="A24" s="78"/>
      <c r="B24" s="79" t="s">
        <v>0</v>
      </c>
      <c r="C24" s="114" t="s">
        <v>41</v>
      </c>
      <c r="D24" s="78"/>
      <c r="E24" s="78"/>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10"/>
      <c r="AM24" s="10"/>
      <c r="AN24" s="10"/>
      <c r="AO24" s="10"/>
      <c r="AP24" s="10"/>
      <c r="AQ24" s="10"/>
      <c r="AR24" s="10"/>
      <c r="AS24" s="10"/>
      <c r="AT24" s="10"/>
      <c r="AU24" s="10"/>
      <c r="AV24" s="10"/>
      <c r="AW24" s="10"/>
      <c r="AX24" s="10"/>
      <c r="AY24" s="10"/>
      <c r="AZ24" s="10"/>
    </row>
    <row r="25" spans="1:52" ht="17.7">
      <c r="A25" s="78"/>
      <c r="B25" s="79" t="s">
        <v>1</v>
      </c>
      <c r="C25" s="114"/>
      <c r="D25" s="78"/>
      <c r="E25" s="78"/>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10"/>
      <c r="AM25" s="10"/>
      <c r="AN25" s="10"/>
      <c r="AO25" s="10"/>
      <c r="AP25" s="10"/>
      <c r="AQ25" s="10"/>
      <c r="AR25" s="10"/>
      <c r="AS25" s="10"/>
      <c r="AT25" s="10"/>
      <c r="AU25" s="10"/>
      <c r="AV25" s="10"/>
      <c r="AW25" s="10"/>
      <c r="AX25" s="10"/>
      <c r="AY25" s="10"/>
      <c r="AZ25" s="10"/>
    </row>
    <row r="26" spans="1:52" ht="17.7">
      <c r="A26" s="78"/>
      <c r="B26" s="79" t="s">
        <v>2</v>
      </c>
      <c r="C26" s="114"/>
      <c r="D26" s="78"/>
      <c r="E26" s="78"/>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10"/>
      <c r="AM26" s="10"/>
      <c r="AN26" s="10"/>
      <c r="AO26" s="10"/>
      <c r="AP26" s="10"/>
      <c r="AQ26" s="10"/>
      <c r="AR26" s="10"/>
      <c r="AS26" s="10"/>
      <c r="AT26" s="10"/>
      <c r="AU26" s="10"/>
      <c r="AV26" s="10"/>
      <c r="AW26" s="10"/>
      <c r="AX26" s="10"/>
      <c r="AY26" s="10"/>
      <c r="AZ26" s="10"/>
    </row>
    <row r="27" spans="1:52" ht="17.7">
      <c r="A27" s="78"/>
      <c r="B27" s="79"/>
      <c r="C27" s="114"/>
      <c r="D27" s="78"/>
      <c r="E27" s="78"/>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10"/>
      <c r="AM27" s="10"/>
      <c r="AN27" s="10"/>
      <c r="AO27" s="10"/>
      <c r="AP27" s="10"/>
      <c r="AQ27" s="10"/>
      <c r="AR27" s="10"/>
      <c r="AS27" s="10"/>
      <c r="AT27" s="10"/>
      <c r="AU27" s="10"/>
      <c r="AV27" s="10"/>
      <c r="AW27" s="10"/>
      <c r="AX27" s="10"/>
      <c r="AY27" s="10"/>
      <c r="AZ27" s="10"/>
    </row>
    <row r="28" spans="1:52" ht="17.7">
      <c r="A28" s="78"/>
      <c r="B28" s="79" t="s">
        <v>438</v>
      </c>
      <c r="C28" s="114"/>
      <c r="D28" s="78"/>
      <c r="E28" s="78"/>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10"/>
      <c r="AM28" s="10"/>
      <c r="AN28" s="10"/>
      <c r="AO28" s="10"/>
      <c r="AP28" s="10"/>
      <c r="AQ28" s="10"/>
      <c r="AR28" s="10"/>
      <c r="AS28" s="10"/>
      <c r="AT28" s="10"/>
      <c r="AU28" s="10"/>
      <c r="AV28" s="10"/>
      <c r="AW28" s="10"/>
      <c r="AX28" s="10"/>
      <c r="AY28" s="10"/>
      <c r="AZ28" s="10"/>
    </row>
    <row r="29" spans="1:52" ht="17.7">
      <c r="A29" s="78"/>
      <c r="B29" s="79" t="s">
        <v>439</v>
      </c>
      <c r="C29" s="114" t="s">
        <v>42</v>
      </c>
      <c r="D29" s="78"/>
      <c r="E29" s="78"/>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10"/>
      <c r="AM29" s="10"/>
      <c r="AN29" s="10"/>
      <c r="AO29" s="10"/>
      <c r="AP29" s="10"/>
      <c r="AQ29" s="10"/>
      <c r="AR29" s="10"/>
      <c r="AS29" s="10"/>
      <c r="AT29" s="10"/>
      <c r="AU29" s="10"/>
      <c r="AV29" s="10"/>
      <c r="AW29" s="10"/>
      <c r="AX29" s="10"/>
      <c r="AY29" s="10"/>
      <c r="AZ29" s="10"/>
    </row>
    <row r="30" spans="1:52" ht="17.7">
      <c r="A30" s="78"/>
      <c r="B30" s="79" t="s">
        <v>440</v>
      </c>
      <c r="C30" s="114" t="s">
        <v>42</v>
      </c>
      <c r="D30" s="78"/>
      <c r="E30" s="78"/>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10"/>
      <c r="AM30" s="10"/>
      <c r="AN30" s="10"/>
      <c r="AO30" s="10"/>
      <c r="AP30" s="10"/>
      <c r="AQ30" s="10"/>
      <c r="AR30" s="10"/>
      <c r="AS30" s="10"/>
      <c r="AT30" s="10"/>
      <c r="AU30" s="10"/>
      <c r="AV30" s="10"/>
      <c r="AW30" s="10"/>
      <c r="AX30" s="10"/>
      <c r="AY30" s="10"/>
      <c r="AZ30" s="10"/>
    </row>
    <row r="31" spans="1:52" ht="17.7">
      <c r="A31" s="78"/>
      <c r="B31" s="79" t="s">
        <v>441</v>
      </c>
      <c r="C31" s="114" t="s">
        <v>43</v>
      </c>
      <c r="D31" s="78"/>
      <c r="E31" s="78"/>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10"/>
      <c r="AM31" s="10"/>
      <c r="AN31" s="10"/>
      <c r="AO31" s="10"/>
      <c r="AP31" s="10"/>
      <c r="AQ31" s="10"/>
      <c r="AR31" s="10"/>
      <c r="AS31" s="10"/>
      <c r="AT31" s="10"/>
      <c r="AU31" s="10"/>
      <c r="AV31" s="10"/>
      <c r="AW31" s="10"/>
      <c r="AX31" s="10"/>
      <c r="AY31" s="10"/>
      <c r="AZ31" s="10"/>
    </row>
    <row r="32" spans="1:52" ht="17.7">
      <c r="A32" s="78"/>
      <c r="B32" s="79" t="s">
        <v>442</v>
      </c>
      <c r="C32" s="114"/>
      <c r="D32" s="78"/>
      <c r="E32" s="78"/>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10"/>
      <c r="AM32" s="10"/>
      <c r="AN32" s="10"/>
      <c r="AO32" s="10"/>
      <c r="AP32" s="10"/>
      <c r="AQ32" s="10"/>
      <c r="AR32" s="10"/>
      <c r="AS32" s="10"/>
      <c r="AT32" s="10"/>
      <c r="AU32" s="10"/>
      <c r="AV32" s="10"/>
      <c r="AW32" s="10"/>
      <c r="AX32" s="10"/>
      <c r="AY32" s="10"/>
      <c r="AZ32" s="10"/>
    </row>
    <row r="33" spans="1:52" ht="17.7">
      <c r="A33" s="78"/>
      <c r="B33" s="79"/>
      <c r="C33" s="114"/>
      <c r="D33" s="78"/>
      <c r="E33" s="78"/>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10"/>
      <c r="AM33" s="10"/>
      <c r="AN33" s="10"/>
      <c r="AO33" s="10"/>
      <c r="AP33" s="10"/>
      <c r="AQ33" s="10"/>
      <c r="AR33" s="10"/>
      <c r="AS33" s="10"/>
      <c r="AT33" s="10"/>
      <c r="AU33" s="10"/>
      <c r="AV33" s="10"/>
      <c r="AW33" s="10"/>
      <c r="AX33" s="10"/>
      <c r="AY33" s="10"/>
      <c r="AZ33" s="10"/>
    </row>
    <row r="34" spans="1:52" ht="17.7">
      <c r="A34" s="78"/>
      <c r="B34" s="79" t="s">
        <v>3</v>
      </c>
      <c r="C34" s="114"/>
      <c r="D34" s="78"/>
      <c r="E34" s="78"/>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10"/>
      <c r="AM34" s="10"/>
      <c r="AN34" s="10"/>
      <c r="AO34" s="10"/>
      <c r="AP34" s="10"/>
      <c r="AQ34" s="10"/>
      <c r="AR34" s="10"/>
      <c r="AS34" s="10"/>
      <c r="AT34" s="10"/>
      <c r="AU34" s="10"/>
      <c r="AV34" s="10"/>
      <c r="AW34" s="10"/>
      <c r="AX34" s="10"/>
      <c r="AY34" s="10"/>
      <c r="AZ34" s="10"/>
    </row>
    <row r="35" spans="1:52" ht="17.7">
      <c r="A35" s="78"/>
      <c r="B35" s="79" t="s">
        <v>443</v>
      </c>
      <c r="C35" s="114" t="s">
        <v>44</v>
      </c>
      <c r="D35" s="78"/>
      <c r="E35" s="78"/>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10"/>
      <c r="AM35" s="10"/>
      <c r="AN35" s="10"/>
      <c r="AO35" s="10"/>
      <c r="AP35" s="10"/>
      <c r="AQ35" s="10"/>
      <c r="AR35" s="10"/>
      <c r="AS35" s="10"/>
      <c r="AT35" s="10"/>
      <c r="AU35" s="10"/>
      <c r="AV35" s="10"/>
      <c r="AW35" s="10"/>
      <c r="AX35" s="10"/>
      <c r="AY35" s="10"/>
      <c r="AZ35" s="10"/>
    </row>
    <row r="36" spans="1:52" ht="17.7">
      <c r="A36" s="78"/>
      <c r="B36" s="79"/>
      <c r="C36" s="114"/>
      <c r="D36" s="78"/>
      <c r="E36" s="78"/>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10"/>
      <c r="AM36" s="10"/>
      <c r="AN36" s="10"/>
      <c r="AO36" s="10"/>
      <c r="AP36" s="10"/>
      <c r="AQ36" s="10"/>
      <c r="AR36" s="10"/>
      <c r="AS36" s="10"/>
      <c r="AT36" s="10"/>
      <c r="AU36" s="10"/>
      <c r="AV36" s="10"/>
      <c r="AW36" s="10"/>
      <c r="AX36" s="10"/>
      <c r="AY36" s="10"/>
      <c r="AZ36" s="10"/>
    </row>
    <row r="37" spans="1:52" ht="39" customHeight="1">
      <c r="A37" s="78"/>
      <c r="B37" s="79" t="s">
        <v>444</v>
      </c>
      <c r="C37" s="743" t="s">
        <v>445</v>
      </c>
      <c r="D37" s="78"/>
      <c r="E37" s="78"/>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10"/>
      <c r="AM37" s="10"/>
      <c r="AN37" s="10"/>
      <c r="AO37" s="10"/>
      <c r="AP37" s="10"/>
      <c r="AQ37" s="10"/>
      <c r="AR37" s="10"/>
      <c r="AS37" s="10"/>
      <c r="AT37" s="10"/>
      <c r="AU37" s="10"/>
      <c r="AV37" s="10"/>
      <c r="AW37" s="10"/>
      <c r="AX37" s="10"/>
      <c r="AY37" s="10"/>
      <c r="AZ37" s="10"/>
    </row>
    <row r="38" spans="1:52" ht="17.7">
      <c r="A38" s="78"/>
      <c r="B38" s="79"/>
      <c r="C38" s="78"/>
      <c r="D38" s="78"/>
      <c r="E38" s="78"/>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10"/>
      <c r="AM38" s="10"/>
      <c r="AN38" s="10"/>
      <c r="AO38" s="10"/>
      <c r="AP38" s="10"/>
      <c r="AQ38" s="10"/>
      <c r="AR38" s="10"/>
      <c r="AS38" s="10"/>
      <c r="AT38" s="10"/>
      <c r="AU38" s="10"/>
      <c r="AV38" s="10"/>
      <c r="AW38" s="10"/>
      <c r="AX38" s="10"/>
      <c r="AY38" s="10"/>
      <c r="AZ38" s="10"/>
    </row>
    <row r="39" spans="1:52" ht="17.7">
      <c r="A39" s="78"/>
      <c r="B39" s="79"/>
      <c r="C39" s="78"/>
      <c r="D39" s="78"/>
      <c r="E39" s="78"/>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10"/>
      <c r="AM39" s="10"/>
      <c r="AN39" s="10"/>
      <c r="AO39" s="10"/>
      <c r="AP39" s="10"/>
      <c r="AQ39" s="10"/>
      <c r="AR39" s="10"/>
      <c r="AS39" s="10"/>
      <c r="AT39" s="10"/>
      <c r="AU39" s="10"/>
      <c r="AV39" s="10"/>
      <c r="AW39" s="10"/>
      <c r="AX39" s="10"/>
      <c r="AY39" s="10"/>
      <c r="AZ39" s="10"/>
    </row>
    <row r="40" spans="1:52" ht="17.7">
      <c r="A40" s="78"/>
      <c r="B40" s="79"/>
      <c r="C40" s="78"/>
      <c r="D40" s="78"/>
      <c r="E40" s="78"/>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10"/>
      <c r="AM40" s="10"/>
      <c r="AN40" s="10"/>
      <c r="AO40" s="10"/>
      <c r="AP40" s="10"/>
      <c r="AQ40" s="10"/>
      <c r="AR40" s="10"/>
      <c r="AS40" s="10"/>
      <c r="AT40" s="10"/>
      <c r="AU40" s="10"/>
      <c r="AV40" s="10"/>
      <c r="AW40" s="10"/>
      <c r="AX40" s="10"/>
      <c r="AY40" s="10"/>
      <c r="AZ40" s="10"/>
    </row>
    <row r="41" spans="1:52" ht="17.7">
      <c r="A41" s="78"/>
      <c r="B41" s="79"/>
      <c r="C41" s="78"/>
      <c r="D41" s="78"/>
      <c r="E41" s="78"/>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10"/>
      <c r="AM41" s="10"/>
      <c r="AN41" s="10"/>
      <c r="AO41" s="10"/>
      <c r="AP41" s="10"/>
      <c r="AQ41" s="10"/>
      <c r="AR41" s="10"/>
      <c r="AS41" s="10"/>
      <c r="AT41" s="10"/>
      <c r="AU41" s="10"/>
      <c r="AV41" s="10"/>
      <c r="AW41" s="10"/>
      <c r="AX41" s="10"/>
      <c r="AY41" s="10"/>
      <c r="AZ41" s="10"/>
    </row>
    <row r="42" spans="1:52" ht="17.7">
      <c r="A42" s="78"/>
      <c r="B42" s="79"/>
      <c r="C42" s="78"/>
      <c r="D42" s="78"/>
      <c r="E42" s="78"/>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10"/>
      <c r="AM42" s="10"/>
      <c r="AN42" s="10"/>
      <c r="AO42" s="10"/>
      <c r="AP42" s="10"/>
      <c r="AQ42" s="10"/>
      <c r="AR42" s="10"/>
      <c r="AS42" s="10"/>
      <c r="AT42" s="10"/>
      <c r="AU42" s="10"/>
      <c r="AV42" s="10"/>
      <c r="AW42" s="10"/>
      <c r="AX42" s="10"/>
      <c r="AY42" s="10"/>
      <c r="AZ42" s="10"/>
    </row>
    <row r="43" spans="1:52" ht="17.7">
      <c r="A43" s="78"/>
      <c r="B43" s="79"/>
      <c r="C43" s="78"/>
      <c r="D43" s="78"/>
      <c r="E43" s="78"/>
      <c r="F43" s="76"/>
      <c r="G43" s="76"/>
      <c r="H43" s="76"/>
      <c r="I43" s="76"/>
      <c r="J43" s="76"/>
      <c r="K43" s="76"/>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10"/>
      <c r="AM43" s="10"/>
      <c r="AN43" s="10"/>
      <c r="AO43" s="10"/>
      <c r="AP43" s="10"/>
      <c r="AQ43" s="10"/>
      <c r="AR43" s="10"/>
      <c r="AS43" s="10"/>
      <c r="AT43" s="10"/>
      <c r="AU43" s="10"/>
      <c r="AV43" s="10"/>
      <c r="AW43" s="10"/>
      <c r="AX43" s="10"/>
      <c r="AY43" s="10"/>
      <c r="AZ43" s="10"/>
    </row>
    <row r="44" spans="1:52" ht="17.7">
      <c r="A44" s="78"/>
      <c r="B44" s="79"/>
      <c r="C44" s="78"/>
      <c r="D44" s="78"/>
      <c r="E44" s="78"/>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10"/>
      <c r="AM44" s="10"/>
      <c r="AN44" s="10"/>
      <c r="AO44" s="10"/>
      <c r="AP44" s="10"/>
      <c r="AQ44" s="10"/>
      <c r="AR44" s="10"/>
      <c r="AS44" s="10"/>
      <c r="AT44" s="10"/>
      <c r="AU44" s="10"/>
      <c r="AV44" s="10"/>
      <c r="AW44" s="10"/>
      <c r="AX44" s="10"/>
      <c r="AY44" s="10"/>
      <c r="AZ44" s="10"/>
    </row>
    <row r="45" spans="1:52" ht="17.7">
      <c r="A45" s="78"/>
      <c r="B45" s="79"/>
      <c r="C45" s="78"/>
      <c r="D45" s="78"/>
      <c r="E45" s="78"/>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10"/>
      <c r="AM45" s="10"/>
      <c r="AN45" s="10"/>
      <c r="AO45" s="10"/>
      <c r="AP45" s="10"/>
      <c r="AQ45" s="10"/>
      <c r="AR45" s="10"/>
      <c r="AS45" s="10"/>
      <c r="AT45" s="10"/>
      <c r="AU45" s="10"/>
      <c r="AV45" s="10"/>
      <c r="AW45" s="10"/>
      <c r="AX45" s="10"/>
      <c r="AY45" s="10"/>
      <c r="AZ45" s="10"/>
    </row>
    <row r="46" spans="1:52" ht="17.7">
      <c r="A46" s="78"/>
      <c r="B46" s="79"/>
      <c r="C46" s="78"/>
      <c r="D46" s="78"/>
      <c r="E46" s="78"/>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10"/>
      <c r="AM46" s="10"/>
      <c r="AN46" s="10"/>
      <c r="AO46" s="10"/>
      <c r="AP46" s="10"/>
      <c r="AQ46" s="10"/>
      <c r="AR46" s="10"/>
      <c r="AS46" s="10"/>
      <c r="AT46" s="10"/>
      <c r="AU46" s="10"/>
      <c r="AV46" s="10"/>
      <c r="AW46" s="10"/>
      <c r="AX46" s="10"/>
      <c r="AY46" s="10"/>
      <c r="AZ46" s="10"/>
    </row>
    <row r="47" spans="1:52" ht="17.7">
      <c r="A47" s="78"/>
      <c r="B47" s="79"/>
      <c r="C47" s="78"/>
      <c r="D47" s="78"/>
      <c r="E47" s="78"/>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10"/>
      <c r="AM47" s="10"/>
      <c r="AN47" s="10"/>
      <c r="AO47" s="10"/>
      <c r="AP47" s="10"/>
      <c r="AQ47" s="10"/>
      <c r="AR47" s="10"/>
      <c r="AS47" s="10"/>
      <c r="AT47" s="10"/>
      <c r="AU47" s="10"/>
      <c r="AV47" s="10"/>
      <c r="AW47" s="10"/>
      <c r="AX47" s="10"/>
      <c r="AY47" s="10"/>
      <c r="AZ47" s="10"/>
    </row>
    <row r="48" spans="1:52" ht="17.7">
      <c r="A48" s="78"/>
      <c r="B48" s="79"/>
      <c r="C48" s="78"/>
      <c r="D48" s="78"/>
      <c r="E48" s="78"/>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10"/>
      <c r="AM48" s="10"/>
      <c r="AN48" s="10"/>
      <c r="AO48" s="10"/>
      <c r="AP48" s="10"/>
      <c r="AQ48" s="10"/>
      <c r="AR48" s="10"/>
      <c r="AS48" s="10"/>
      <c r="AT48" s="10"/>
      <c r="AU48" s="10"/>
      <c r="AV48" s="10"/>
      <c r="AW48" s="10"/>
      <c r="AX48" s="10"/>
      <c r="AY48" s="10"/>
      <c r="AZ48" s="10"/>
    </row>
    <row r="49" spans="1:52" ht="17.7">
      <c r="A49" s="78"/>
      <c r="B49" s="79"/>
      <c r="C49" s="78"/>
      <c r="D49" s="78"/>
      <c r="E49" s="78"/>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10"/>
      <c r="AM49" s="10"/>
      <c r="AN49" s="10"/>
      <c r="AO49" s="10"/>
      <c r="AP49" s="10"/>
      <c r="AQ49" s="10"/>
      <c r="AR49" s="10"/>
      <c r="AS49" s="10"/>
      <c r="AT49" s="10"/>
      <c r="AU49" s="10"/>
      <c r="AV49" s="10"/>
      <c r="AW49" s="10"/>
      <c r="AX49" s="10"/>
      <c r="AY49" s="10"/>
      <c r="AZ49" s="10"/>
    </row>
    <row r="50" spans="1:52" ht="17.7">
      <c r="A50" s="78"/>
      <c r="B50" s="79"/>
      <c r="C50" s="78"/>
      <c r="D50" s="78"/>
      <c r="E50" s="78"/>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10"/>
      <c r="AM50" s="10"/>
      <c r="AN50" s="10"/>
      <c r="AO50" s="10"/>
      <c r="AP50" s="10"/>
      <c r="AQ50" s="10"/>
      <c r="AR50" s="10"/>
      <c r="AS50" s="10"/>
      <c r="AT50" s="10"/>
      <c r="AU50" s="10"/>
      <c r="AV50" s="10"/>
      <c r="AW50" s="10"/>
      <c r="AX50" s="10"/>
      <c r="AY50" s="10"/>
      <c r="AZ50" s="10"/>
    </row>
    <row r="51" spans="1:52" ht="17.7">
      <c r="A51" s="78"/>
      <c r="B51" s="79"/>
      <c r="C51" s="78"/>
      <c r="D51" s="78"/>
      <c r="E51" s="78"/>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10"/>
      <c r="AM51" s="10"/>
      <c r="AN51" s="10"/>
      <c r="AO51" s="10"/>
      <c r="AP51" s="10"/>
      <c r="AQ51" s="10"/>
      <c r="AR51" s="10"/>
      <c r="AS51" s="10"/>
      <c r="AT51" s="10"/>
      <c r="AU51" s="10"/>
      <c r="AV51" s="10"/>
      <c r="AW51" s="10"/>
      <c r="AX51" s="10"/>
      <c r="AY51" s="10"/>
      <c r="AZ51" s="10"/>
    </row>
    <row r="52" spans="1:52" ht="17.7">
      <c r="A52" s="78"/>
      <c r="B52" s="79"/>
      <c r="C52" s="78"/>
      <c r="D52" s="78"/>
      <c r="E52" s="78"/>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10"/>
      <c r="AM52" s="10"/>
      <c r="AN52" s="10"/>
      <c r="AO52" s="10"/>
      <c r="AP52" s="10"/>
      <c r="AQ52" s="10"/>
      <c r="AR52" s="10"/>
      <c r="AS52" s="10"/>
      <c r="AT52" s="10"/>
      <c r="AU52" s="10"/>
      <c r="AV52" s="10"/>
      <c r="AW52" s="10"/>
      <c r="AX52" s="10"/>
      <c r="AY52" s="10"/>
      <c r="AZ52" s="10"/>
    </row>
    <row r="53" spans="1:52" ht="17.7">
      <c r="A53" s="78"/>
      <c r="B53" s="79"/>
      <c r="C53" s="78"/>
      <c r="D53" s="78"/>
      <c r="E53" s="78"/>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10"/>
      <c r="AM53" s="10"/>
      <c r="AN53" s="10"/>
      <c r="AO53" s="10"/>
      <c r="AP53" s="10"/>
      <c r="AQ53" s="10"/>
      <c r="AR53" s="10"/>
      <c r="AS53" s="10"/>
      <c r="AT53" s="10"/>
      <c r="AU53" s="10"/>
      <c r="AV53" s="10"/>
      <c r="AW53" s="10"/>
      <c r="AX53" s="10"/>
      <c r="AY53" s="10"/>
      <c r="AZ53" s="10"/>
    </row>
    <row r="54" spans="1:52" ht="17.7">
      <c r="A54" s="78"/>
      <c r="B54" s="79"/>
      <c r="C54" s="78"/>
      <c r="D54" s="78"/>
      <c r="E54" s="78"/>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10"/>
      <c r="AM54" s="10"/>
      <c r="AN54" s="10"/>
      <c r="AO54" s="10"/>
      <c r="AP54" s="10"/>
      <c r="AQ54" s="10"/>
      <c r="AR54" s="10"/>
      <c r="AS54" s="10"/>
      <c r="AT54" s="10"/>
      <c r="AU54" s="10"/>
      <c r="AV54" s="10"/>
      <c r="AW54" s="10"/>
      <c r="AX54" s="10"/>
      <c r="AY54" s="10"/>
      <c r="AZ54" s="10"/>
    </row>
    <row r="55" spans="1:52" ht="17.7">
      <c r="A55" s="78"/>
      <c r="B55" s="79"/>
      <c r="C55" s="78"/>
      <c r="D55" s="78"/>
      <c r="E55" s="78"/>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10"/>
      <c r="AM55" s="10"/>
      <c r="AN55" s="10"/>
      <c r="AO55" s="10"/>
      <c r="AP55" s="10"/>
      <c r="AQ55" s="10"/>
      <c r="AR55" s="10"/>
      <c r="AS55" s="10"/>
      <c r="AT55" s="10"/>
      <c r="AU55" s="10"/>
      <c r="AV55" s="10"/>
      <c r="AW55" s="10"/>
      <c r="AX55" s="10"/>
      <c r="AY55" s="10"/>
      <c r="AZ55" s="10"/>
    </row>
    <row r="56" spans="1:52" ht="17.7">
      <c r="A56" s="78"/>
      <c r="B56" s="79"/>
      <c r="C56" s="78"/>
      <c r="D56" s="78"/>
      <c r="E56" s="78"/>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10"/>
      <c r="AM56" s="10"/>
      <c r="AN56" s="10"/>
      <c r="AO56" s="10"/>
      <c r="AP56" s="10"/>
      <c r="AQ56" s="10"/>
      <c r="AR56" s="10"/>
      <c r="AS56" s="10"/>
      <c r="AT56" s="10"/>
      <c r="AU56" s="10"/>
      <c r="AV56" s="10"/>
      <c r="AW56" s="10"/>
      <c r="AX56" s="10"/>
      <c r="AY56" s="10"/>
      <c r="AZ56" s="10"/>
    </row>
    <row r="57" spans="1:52" ht="17.7">
      <c r="A57" s="78"/>
      <c r="B57" s="79"/>
      <c r="C57" s="78"/>
      <c r="D57" s="78"/>
      <c r="E57" s="78"/>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10"/>
      <c r="AM57" s="10"/>
      <c r="AN57" s="10"/>
      <c r="AO57" s="10"/>
      <c r="AP57" s="10"/>
      <c r="AQ57" s="10"/>
      <c r="AR57" s="10"/>
      <c r="AS57" s="10"/>
      <c r="AT57" s="10"/>
      <c r="AU57" s="10"/>
      <c r="AV57" s="10"/>
      <c r="AW57" s="10"/>
      <c r="AX57" s="10"/>
      <c r="AY57" s="10"/>
      <c r="AZ57" s="10"/>
    </row>
    <row r="58" spans="1:52" ht="17.7">
      <c r="A58" s="78"/>
      <c r="B58" s="79"/>
      <c r="C58" s="78"/>
      <c r="D58" s="78"/>
      <c r="E58" s="78"/>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10"/>
      <c r="AM58" s="10"/>
      <c r="AN58" s="10"/>
      <c r="AO58" s="10"/>
      <c r="AP58" s="10"/>
      <c r="AQ58" s="10"/>
      <c r="AR58" s="10"/>
      <c r="AS58" s="10"/>
      <c r="AT58" s="10"/>
      <c r="AU58" s="10"/>
      <c r="AV58" s="10"/>
      <c r="AW58" s="10"/>
      <c r="AX58" s="10"/>
      <c r="AY58" s="10"/>
      <c r="AZ58" s="10"/>
    </row>
    <row r="59" spans="1:52" ht="17.7">
      <c r="A59" s="78"/>
      <c r="B59" s="79"/>
      <c r="C59" s="78"/>
      <c r="D59" s="78"/>
      <c r="E59" s="78"/>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10"/>
      <c r="AM59" s="10"/>
      <c r="AN59" s="10"/>
      <c r="AO59" s="10"/>
      <c r="AP59" s="10"/>
      <c r="AQ59" s="10"/>
      <c r="AR59" s="10"/>
      <c r="AS59" s="10"/>
      <c r="AT59" s="10"/>
      <c r="AU59" s="10"/>
      <c r="AV59" s="10"/>
      <c r="AW59" s="10"/>
      <c r="AX59" s="10"/>
      <c r="AY59" s="10"/>
      <c r="AZ59" s="10"/>
    </row>
    <row r="60" spans="1:52" ht="17.7">
      <c r="A60" s="78"/>
      <c r="B60" s="79"/>
      <c r="C60" s="78"/>
      <c r="D60" s="78"/>
      <c r="E60" s="78"/>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10"/>
      <c r="AM60" s="10"/>
      <c r="AN60" s="10"/>
      <c r="AO60" s="10"/>
      <c r="AP60" s="10"/>
      <c r="AQ60" s="10"/>
      <c r="AR60" s="10"/>
      <c r="AS60" s="10"/>
      <c r="AT60" s="10"/>
      <c r="AU60" s="10"/>
      <c r="AV60" s="10"/>
      <c r="AW60" s="10"/>
      <c r="AX60" s="10"/>
      <c r="AY60" s="10"/>
      <c r="AZ60" s="10"/>
    </row>
    <row r="61" spans="1:52" ht="17.7">
      <c r="A61" s="78"/>
      <c r="B61" s="79"/>
      <c r="C61" s="78"/>
      <c r="D61" s="78"/>
      <c r="E61" s="78"/>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10"/>
      <c r="AM61" s="10"/>
      <c r="AN61" s="10"/>
      <c r="AO61" s="10"/>
      <c r="AP61" s="10"/>
      <c r="AQ61" s="10"/>
      <c r="AR61" s="10"/>
      <c r="AS61" s="10"/>
      <c r="AT61" s="10"/>
      <c r="AU61" s="10"/>
      <c r="AV61" s="10"/>
      <c r="AW61" s="10"/>
      <c r="AX61" s="10"/>
      <c r="AY61" s="10"/>
      <c r="AZ61" s="10"/>
    </row>
    <row r="62" spans="1:52" ht="17.7">
      <c r="A62" s="78"/>
      <c r="B62" s="79"/>
      <c r="C62" s="78"/>
      <c r="D62" s="78"/>
      <c r="E62" s="78"/>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10"/>
      <c r="AM62" s="10"/>
      <c r="AN62" s="10"/>
      <c r="AO62" s="10"/>
      <c r="AP62" s="10"/>
      <c r="AQ62" s="10"/>
      <c r="AR62" s="10"/>
      <c r="AS62" s="10"/>
      <c r="AT62" s="10"/>
      <c r="AU62" s="10"/>
      <c r="AV62" s="10"/>
      <c r="AW62" s="10"/>
      <c r="AX62" s="10"/>
      <c r="AY62" s="10"/>
      <c r="AZ62" s="10"/>
    </row>
    <row r="63" spans="1:52" ht="17.7">
      <c r="A63" s="78"/>
      <c r="B63" s="79"/>
      <c r="C63" s="78"/>
      <c r="D63" s="78"/>
      <c r="E63" s="78"/>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10"/>
      <c r="AM63" s="10"/>
      <c r="AN63" s="10"/>
      <c r="AO63" s="10"/>
      <c r="AP63" s="10"/>
      <c r="AQ63" s="10"/>
      <c r="AR63" s="10"/>
      <c r="AS63" s="10"/>
      <c r="AT63" s="10"/>
      <c r="AU63" s="10"/>
      <c r="AV63" s="10"/>
      <c r="AW63" s="10"/>
      <c r="AX63" s="10"/>
      <c r="AY63" s="10"/>
      <c r="AZ63" s="10"/>
    </row>
    <row r="64" spans="1:52" ht="17.7">
      <c r="A64" s="78"/>
      <c r="B64" s="79"/>
      <c r="C64" s="78"/>
      <c r="D64" s="78"/>
      <c r="E64" s="78"/>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10"/>
      <c r="AM64" s="10"/>
      <c r="AN64" s="10"/>
      <c r="AO64" s="10"/>
      <c r="AP64" s="10"/>
      <c r="AQ64" s="10"/>
      <c r="AR64" s="10"/>
      <c r="AS64" s="10"/>
      <c r="AT64" s="10"/>
      <c r="AU64" s="10"/>
      <c r="AV64" s="10"/>
      <c r="AW64" s="10"/>
      <c r="AX64" s="10"/>
      <c r="AY64" s="10"/>
      <c r="AZ64" s="10"/>
    </row>
    <row r="65" spans="1:52" ht="17.7">
      <c r="A65" s="78"/>
      <c r="B65" s="79"/>
      <c r="C65" s="78"/>
      <c r="D65" s="78"/>
      <c r="E65" s="78"/>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10"/>
      <c r="AM65" s="10"/>
      <c r="AN65" s="10"/>
      <c r="AO65" s="10"/>
      <c r="AP65" s="10"/>
      <c r="AQ65" s="10"/>
      <c r="AR65" s="10"/>
      <c r="AS65" s="10"/>
      <c r="AT65" s="10"/>
      <c r="AU65" s="10"/>
      <c r="AV65" s="10"/>
      <c r="AW65" s="10"/>
      <c r="AX65" s="10"/>
      <c r="AY65" s="10"/>
      <c r="AZ65" s="10"/>
    </row>
    <row r="66" spans="1:52" ht="17.7">
      <c r="A66" s="78"/>
      <c r="B66" s="79"/>
      <c r="C66" s="78"/>
      <c r="D66" s="78"/>
      <c r="E66" s="78"/>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10"/>
      <c r="AM66" s="10"/>
      <c r="AN66" s="10"/>
      <c r="AO66" s="10"/>
      <c r="AP66" s="10"/>
      <c r="AQ66" s="10"/>
      <c r="AR66" s="10"/>
      <c r="AS66" s="10"/>
      <c r="AT66" s="10"/>
      <c r="AU66" s="10"/>
      <c r="AV66" s="10"/>
      <c r="AW66" s="10"/>
      <c r="AX66" s="10"/>
      <c r="AY66" s="10"/>
      <c r="AZ66" s="10"/>
    </row>
    <row r="67" spans="1:52" ht="17.7">
      <c r="A67" s="78"/>
      <c r="B67" s="79"/>
      <c r="C67" s="78"/>
      <c r="D67" s="78"/>
      <c r="E67" s="78"/>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10"/>
      <c r="AM67" s="10"/>
      <c r="AN67" s="10"/>
      <c r="AO67" s="10"/>
      <c r="AP67" s="10"/>
      <c r="AQ67" s="10"/>
      <c r="AR67" s="10"/>
      <c r="AS67" s="10"/>
      <c r="AT67" s="10"/>
      <c r="AU67" s="10"/>
      <c r="AV67" s="10"/>
      <c r="AW67" s="10"/>
      <c r="AX67" s="10"/>
      <c r="AY67" s="10"/>
      <c r="AZ67" s="10"/>
    </row>
    <row r="68" spans="1:52" ht="17.7">
      <c r="A68" s="78"/>
      <c r="B68" s="79"/>
      <c r="C68" s="78"/>
      <c r="D68" s="78"/>
      <c r="E68" s="78"/>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10"/>
      <c r="AM68" s="10"/>
      <c r="AN68" s="10"/>
      <c r="AO68" s="10"/>
      <c r="AP68" s="10"/>
      <c r="AQ68" s="10"/>
      <c r="AR68" s="10"/>
      <c r="AS68" s="10"/>
      <c r="AT68" s="10"/>
      <c r="AU68" s="10"/>
      <c r="AV68" s="10"/>
      <c r="AW68" s="10"/>
      <c r="AX68" s="10"/>
      <c r="AY68" s="10"/>
      <c r="AZ68" s="10"/>
    </row>
    <row r="69" spans="1:52" ht="17.7">
      <c r="A69" s="78"/>
      <c r="B69" s="79"/>
      <c r="C69" s="78"/>
      <c r="D69" s="78"/>
      <c r="E69" s="78"/>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10"/>
      <c r="AM69" s="10"/>
      <c r="AN69" s="10"/>
      <c r="AO69" s="10"/>
      <c r="AP69" s="10"/>
      <c r="AQ69" s="10"/>
      <c r="AR69" s="10"/>
      <c r="AS69" s="10"/>
      <c r="AT69" s="10"/>
      <c r="AU69" s="10"/>
      <c r="AV69" s="10"/>
      <c r="AW69" s="10"/>
      <c r="AX69" s="10"/>
      <c r="AY69" s="10"/>
      <c r="AZ69" s="10"/>
    </row>
    <row r="70" spans="1:52" ht="17.7">
      <c r="A70" s="78"/>
      <c r="B70" s="79"/>
      <c r="C70" s="78"/>
      <c r="D70" s="78"/>
      <c r="E70" s="78"/>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10"/>
      <c r="AM70" s="10"/>
      <c r="AN70" s="10"/>
      <c r="AO70" s="10"/>
      <c r="AP70" s="10"/>
      <c r="AQ70" s="10"/>
      <c r="AR70" s="10"/>
      <c r="AS70" s="10"/>
      <c r="AT70" s="10"/>
      <c r="AU70" s="10"/>
      <c r="AV70" s="10"/>
      <c r="AW70" s="10"/>
      <c r="AX70" s="10"/>
      <c r="AY70" s="10"/>
      <c r="AZ70" s="10"/>
    </row>
    <row r="71" spans="1:52" ht="17.7">
      <c r="A71" s="78"/>
      <c r="B71" s="79"/>
      <c r="C71" s="78"/>
      <c r="D71" s="78"/>
      <c r="E71" s="78"/>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10"/>
      <c r="AM71" s="10"/>
      <c r="AN71" s="10"/>
      <c r="AO71" s="10"/>
      <c r="AP71" s="10"/>
      <c r="AQ71" s="10"/>
      <c r="AR71" s="10"/>
      <c r="AS71" s="10"/>
      <c r="AT71" s="10"/>
      <c r="AU71" s="10"/>
      <c r="AV71" s="10"/>
      <c r="AW71" s="10"/>
      <c r="AX71" s="10"/>
      <c r="AY71" s="10"/>
      <c r="AZ71" s="10"/>
    </row>
    <row r="72" spans="1:52" ht="17.7">
      <c r="A72" s="78"/>
      <c r="B72" s="79"/>
      <c r="C72" s="78"/>
      <c r="D72" s="78"/>
      <c r="E72" s="78"/>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10"/>
      <c r="AM72" s="10"/>
      <c r="AN72" s="10"/>
      <c r="AO72" s="10"/>
      <c r="AP72" s="10"/>
      <c r="AQ72" s="10"/>
      <c r="AR72" s="10"/>
      <c r="AS72" s="10"/>
      <c r="AT72" s="10"/>
      <c r="AU72" s="10"/>
      <c r="AV72" s="10"/>
      <c r="AW72" s="10"/>
      <c r="AX72" s="10"/>
      <c r="AY72" s="10"/>
      <c r="AZ72" s="10"/>
    </row>
    <row r="73" spans="1:52" ht="17.7">
      <c r="A73" s="78"/>
      <c r="B73" s="79"/>
      <c r="C73" s="78"/>
      <c r="D73" s="78"/>
      <c r="E73" s="78"/>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10"/>
      <c r="AM73" s="10"/>
      <c r="AN73" s="10"/>
      <c r="AO73" s="10"/>
      <c r="AP73" s="10"/>
      <c r="AQ73" s="10"/>
      <c r="AR73" s="10"/>
      <c r="AS73" s="10"/>
      <c r="AT73" s="10"/>
      <c r="AU73" s="10"/>
      <c r="AV73" s="10"/>
      <c r="AW73" s="10"/>
      <c r="AX73" s="10"/>
      <c r="AY73" s="10"/>
      <c r="AZ73" s="10"/>
    </row>
    <row r="74" spans="1:52" ht="17.7">
      <c r="A74" s="78"/>
      <c r="B74" s="79"/>
      <c r="C74" s="78"/>
      <c r="D74" s="78"/>
      <c r="E74" s="78"/>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10"/>
      <c r="AM74" s="10"/>
      <c r="AN74" s="10"/>
      <c r="AO74" s="10"/>
      <c r="AP74" s="10"/>
      <c r="AQ74" s="10"/>
      <c r="AR74" s="10"/>
      <c r="AS74" s="10"/>
      <c r="AT74" s="10"/>
      <c r="AU74" s="10"/>
      <c r="AV74" s="10"/>
      <c r="AW74" s="10"/>
      <c r="AX74" s="10"/>
      <c r="AY74" s="10"/>
      <c r="AZ74" s="10"/>
    </row>
    <row r="75" spans="1:52" ht="17.7">
      <c r="A75" s="78"/>
      <c r="B75" s="79"/>
      <c r="C75" s="78"/>
      <c r="D75" s="78"/>
      <c r="E75" s="78"/>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10"/>
      <c r="AM75" s="10"/>
      <c r="AN75" s="10"/>
      <c r="AO75" s="10"/>
      <c r="AP75" s="10"/>
      <c r="AQ75" s="10"/>
      <c r="AR75" s="10"/>
      <c r="AS75" s="10"/>
      <c r="AT75" s="10"/>
      <c r="AU75" s="10"/>
      <c r="AV75" s="10"/>
      <c r="AW75" s="10"/>
      <c r="AX75" s="10"/>
      <c r="AY75" s="10"/>
      <c r="AZ75" s="10"/>
    </row>
    <row r="76" spans="1:52" ht="17.7">
      <c r="A76" s="78"/>
      <c r="B76" s="79"/>
      <c r="C76" s="78"/>
      <c r="D76" s="78"/>
      <c r="E76" s="78"/>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10"/>
      <c r="AM76" s="10"/>
      <c r="AN76" s="10"/>
      <c r="AO76" s="10"/>
      <c r="AP76" s="10"/>
      <c r="AQ76" s="10"/>
      <c r="AR76" s="10"/>
      <c r="AS76" s="10"/>
      <c r="AT76" s="10"/>
      <c r="AU76" s="10"/>
      <c r="AV76" s="10"/>
      <c r="AW76" s="10"/>
      <c r="AX76" s="10"/>
      <c r="AY76" s="10"/>
      <c r="AZ76" s="10"/>
    </row>
    <row r="77" spans="1:52" ht="17.7">
      <c r="A77" s="78"/>
      <c r="B77" s="79"/>
      <c r="C77" s="78"/>
      <c r="D77" s="78"/>
      <c r="E77" s="78"/>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10"/>
      <c r="AM77" s="10"/>
      <c r="AN77" s="10"/>
      <c r="AO77" s="10"/>
      <c r="AP77" s="10"/>
      <c r="AQ77" s="10"/>
      <c r="AR77" s="10"/>
      <c r="AS77" s="10"/>
      <c r="AT77" s="10"/>
      <c r="AU77" s="10"/>
      <c r="AV77" s="10"/>
      <c r="AW77" s="10"/>
      <c r="AX77" s="10"/>
      <c r="AY77" s="10"/>
      <c r="AZ77" s="10"/>
    </row>
    <row r="78" spans="1:52" ht="17.7">
      <c r="A78" s="78"/>
      <c r="B78" s="79"/>
      <c r="C78" s="78"/>
      <c r="D78" s="78"/>
      <c r="E78" s="78"/>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10"/>
      <c r="AM78" s="10"/>
      <c r="AN78" s="10"/>
      <c r="AO78" s="10"/>
      <c r="AP78" s="10"/>
      <c r="AQ78" s="10"/>
      <c r="AR78" s="10"/>
      <c r="AS78" s="10"/>
      <c r="AT78" s="10"/>
      <c r="AU78" s="10"/>
      <c r="AV78" s="10"/>
      <c r="AW78" s="10"/>
      <c r="AX78" s="10"/>
      <c r="AY78" s="10"/>
      <c r="AZ78" s="10"/>
    </row>
    <row r="79" spans="1:52" ht="17.7">
      <c r="A79" s="78"/>
      <c r="B79" s="79"/>
      <c r="C79" s="78"/>
      <c r="D79" s="78"/>
      <c r="E79" s="78"/>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10"/>
      <c r="AM79" s="10"/>
      <c r="AN79" s="10"/>
      <c r="AO79" s="10"/>
      <c r="AP79" s="10"/>
      <c r="AQ79" s="10"/>
      <c r="AR79" s="10"/>
      <c r="AS79" s="10"/>
      <c r="AT79" s="10"/>
      <c r="AU79" s="10"/>
      <c r="AV79" s="10"/>
      <c r="AW79" s="10"/>
      <c r="AX79" s="10"/>
      <c r="AY79" s="10"/>
      <c r="AZ79" s="10"/>
    </row>
    <row r="80" spans="1:52" ht="17.7">
      <c r="A80" s="78"/>
      <c r="B80" s="79"/>
      <c r="C80" s="78"/>
      <c r="D80" s="78"/>
      <c r="E80" s="78"/>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10"/>
      <c r="AM80" s="10"/>
      <c r="AN80" s="10"/>
      <c r="AO80" s="10"/>
      <c r="AP80" s="10"/>
      <c r="AQ80" s="10"/>
      <c r="AR80" s="10"/>
      <c r="AS80" s="10"/>
      <c r="AT80" s="10"/>
      <c r="AU80" s="10"/>
      <c r="AV80" s="10"/>
      <c r="AW80" s="10"/>
      <c r="AX80" s="10"/>
      <c r="AY80" s="10"/>
      <c r="AZ80" s="10"/>
    </row>
    <row r="81" spans="1:52" ht="17.7">
      <c r="A81" s="78"/>
      <c r="B81" s="79"/>
      <c r="C81" s="78"/>
      <c r="D81" s="78"/>
      <c r="E81" s="78"/>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10"/>
      <c r="AM81" s="10"/>
      <c r="AN81" s="10"/>
      <c r="AO81" s="10"/>
      <c r="AP81" s="10"/>
      <c r="AQ81" s="10"/>
      <c r="AR81" s="10"/>
      <c r="AS81" s="10"/>
      <c r="AT81" s="10"/>
      <c r="AU81" s="10"/>
      <c r="AV81" s="10"/>
      <c r="AW81" s="10"/>
      <c r="AX81" s="10"/>
      <c r="AY81" s="10"/>
      <c r="AZ81" s="10"/>
    </row>
    <row r="82" spans="1:52" ht="17.7">
      <c r="A82" s="78"/>
      <c r="B82" s="79"/>
      <c r="C82" s="78"/>
      <c r="D82" s="78"/>
      <c r="E82" s="78"/>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10"/>
      <c r="AM82" s="10"/>
      <c r="AN82" s="10"/>
      <c r="AO82" s="10"/>
      <c r="AP82" s="10"/>
      <c r="AQ82" s="10"/>
      <c r="AR82" s="10"/>
      <c r="AS82" s="10"/>
      <c r="AT82" s="10"/>
      <c r="AU82" s="10"/>
      <c r="AV82" s="10"/>
      <c r="AW82" s="10"/>
      <c r="AX82" s="10"/>
      <c r="AY82" s="10"/>
      <c r="AZ82" s="10"/>
    </row>
    <row r="83" spans="1:52" ht="17.7">
      <c r="A83" s="78"/>
      <c r="B83" s="79"/>
      <c r="C83" s="78"/>
      <c r="D83" s="78"/>
      <c r="E83" s="78"/>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10"/>
      <c r="AM83" s="10"/>
      <c r="AN83" s="10"/>
      <c r="AO83" s="10"/>
      <c r="AP83" s="10"/>
      <c r="AQ83" s="10"/>
      <c r="AR83" s="10"/>
      <c r="AS83" s="10"/>
      <c r="AT83" s="10"/>
      <c r="AU83" s="10"/>
      <c r="AV83" s="10"/>
      <c r="AW83" s="10"/>
      <c r="AX83" s="10"/>
      <c r="AY83" s="10"/>
      <c r="AZ83" s="10"/>
    </row>
    <row r="84" spans="1:52" ht="17.7">
      <c r="A84" s="78"/>
      <c r="B84" s="79"/>
      <c r="C84" s="78"/>
      <c r="D84" s="78"/>
      <c r="E84" s="78"/>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10"/>
      <c r="AM84" s="10"/>
      <c r="AN84" s="10"/>
      <c r="AO84" s="10"/>
      <c r="AP84" s="10"/>
      <c r="AQ84" s="10"/>
      <c r="AR84" s="10"/>
      <c r="AS84" s="10"/>
      <c r="AT84" s="10"/>
      <c r="AU84" s="10"/>
      <c r="AV84" s="10"/>
      <c r="AW84" s="10"/>
      <c r="AX84" s="10"/>
      <c r="AY84" s="10"/>
      <c r="AZ84" s="10"/>
    </row>
    <row r="85" spans="1:52" ht="17.7">
      <c r="A85" s="78"/>
      <c r="B85" s="79"/>
      <c r="C85" s="78"/>
      <c r="D85" s="78"/>
      <c r="E85" s="78"/>
      <c r="F85" s="76"/>
      <c r="G85" s="76"/>
      <c r="H85" s="76"/>
      <c r="I85" s="76"/>
      <c r="J85" s="76"/>
      <c r="K85" s="76"/>
      <c r="L85" s="78"/>
      <c r="M85" s="78"/>
      <c r="N85" s="78"/>
      <c r="O85" s="78"/>
      <c r="P85" s="78"/>
      <c r="Q85" s="78"/>
      <c r="R85" s="78"/>
      <c r="S85" s="78"/>
      <c r="T85" s="78"/>
      <c r="U85" s="78"/>
      <c r="V85" s="78"/>
      <c r="W85" s="78"/>
      <c r="X85" s="78"/>
      <c r="Y85" s="78"/>
      <c r="Z85" s="78"/>
      <c r="AA85" s="78"/>
      <c r="AB85" s="78"/>
      <c r="AC85" s="78"/>
      <c r="AD85" s="78"/>
      <c r="AE85" s="78"/>
      <c r="AF85" s="78"/>
      <c r="AG85" s="78"/>
      <c r="AH85" s="78"/>
      <c r="AI85" s="78"/>
      <c r="AJ85" s="78"/>
      <c r="AK85" s="78"/>
      <c r="AL85" s="10"/>
      <c r="AM85" s="10"/>
      <c r="AN85" s="10"/>
      <c r="AO85" s="10"/>
      <c r="AP85" s="10"/>
      <c r="AQ85" s="10"/>
      <c r="AR85" s="10"/>
      <c r="AS85" s="10"/>
      <c r="AT85" s="10"/>
      <c r="AU85" s="10"/>
      <c r="AV85" s="10"/>
      <c r="AW85" s="10"/>
      <c r="AX85" s="10"/>
      <c r="AY85" s="10"/>
      <c r="AZ85" s="10"/>
    </row>
    <row r="86" spans="1:52" ht="17.7">
      <c r="A86" s="78"/>
      <c r="B86" s="79"/>
      <c r="C86" s="78"/>
      <c r="D86" s="78"/>
      <c r="E86" s="78"/>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10"/>
      <c r="AM86" s="10"/>
      <c r="AN86" s="10"/>
      <c r="AO86" s="10"/>
      <c r="AP86" s="10"/>
      <c r="AQ86" s="10"/>
      <c r="AR86" s="10"/>
      <c r="AS86" s="10"/>
      <c r="AT86" s="10"/>
      <c r="AU86" s="10"/>
      <c r="AV86" s="10"/>
      <c r="AW86" s="10"/>
      <c r="AX86" s="10"/>
      <c r="AY86" s="10"/>
      <c r="AZ86" s="10"/>
    </row>
    <row r="87" spans="1:52" ht="17.7">
      <c r="A87" s="78"/>
      <c r="B87" s="79"/>
      <c r="C87" s="78"/>
      <c r="D87" s="78"/>
      <c r="E87" s="78"/>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10"/>
      <c r="AM87" s="10"/>
      <c r="AN87" s="10"/>
      <c r="AO87" s="10"/>
      <c r="AP87" s="10"/>
      <c r="AQ87" s="10"/>
      <c r="AR87" s="10"/>
      <c r="AS87" s="10"/>
      <c r="AT87" s="10"/>
      <c r="AU87" s="10"/>
      <c r="AV87" s="10"/>
      <c r="AW87" s="10"/>
      <c r="AX87" s="10"/>
      <c r="AY87" s="10"/>
      <c r="AZ87" s="10"/>
    </row>
    <row r="88" spans="1:52" ht="17.7">
      <c r="A88" s="78"/>
      <c r="B88" s="79"/>
      <c r="C88" s="78"/>
      <c r="D88" s="78"/>
      <c r="E88" s="78"/>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10"/>
      <c r="AM88" s="10"/>
      <c r="AN88" s="10"/>
      <c r="AO88" s="10"/>
      <c r="AP88" s="10"/>
      <c r="AQ88" s="10"/>
      <c r="AR88" s="10"/>
      <c r="AS88" s="10"/>
      <c r="AT88" s="10"/>
      <c r="AU88" s="10"/>
      <c r="AV88" s="10"/>
      <c r="AW88" s="10"/>
      <c r="AX88" s="10"/>
      <c r="AY88" s="10"/>
      <c r="AZ88" s="10"/>
    </row>
    <row r="89" spans="1:52" ht="17.7">
      <c r="A89" s="78"/>
      <c r="B89" s="79"/>
      <c r="C89" s="78"/>
      <c r="D89" s="78"/>
      <c r="E89" s="78"/>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10"/>
      <c r="AM89" s="10"/>
      <c r="AN89" s="10"/>
      <c r="AO89" s="10"/>
      <c r="AP89" s="10"/>
      <c r="AQ89" s="10"/>
      <c r="AR89" s="10"/>
      <c r="AS89" s="10"/>
      <c r="AT89" s="10"/>
      <c r="AU89" s="10"/>
      <c r="AV89" s="10"/>
      <c r="AW89" s="10"/>
      <c r="AX89" s="10"/>
      <c r="AY89" s="10"/>
      <c r="AZ89" s="10"/>
    </row>
    <row r="90" spans="1:52" ht="17.7">
      <c r="A90" s="78"/>
      <c r="B90" s="79"/>
      <c r="C90" s="78"/>
      <c r="D90" s="78"/>
      <c r="E90" s="78"/>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10"/>
      <c r="AM90" s="10"/>
      <c r="AN90" s="10"/>
      <c r="AO90" s="10"/>
      <c r="AP90" s="10"/>
      <c r="AQ90" s="10"/>
      <c r="AR90" s="10"/>
      <c r="AS90" s="10"/>
      <c r="AT90" s="10"/>
      <c r="AU90" s="10"/>
      <c r="AV90" s="10"/>
      <c r="AW90" s="10"/>
      <c r="AX90" s="10"/>
      <c r="AY90" s="10"/>
      <c r="AZ90" s="10"/>
    </row>
    <row r="91" spans="1:52" ht="17.7">
      <c r="A91" s="78"/>
      <c r="B91" s="79"/>
      <c r="C91" s="78"/>
      <c r="D91" s="78"/>
      <c r="E91" s="78"/>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10"/>
      <c r="AM91" s="10"/>
      <c r="AN91" s="10"/>
      <c r="AO91" s="10"/>
      <c r="AP91" s="10"/>
      <c r="AQ91" s="10"/>
      <c r="AR91" s="10"/>
      <c r="AS91" s="10"/>
      <c r="AT91" s="10"/>
      <c r="AU91" s="10"/>
      <c r="AV91" s="10"/>
      <c r="AW91" s="10"/>
      <c r="AX91" s="10"/>
      <c r="AY91" s="10"/>
      <c r="AZ91" s="10"/>
    </row>
    <row r="92" spans="1:52" ht="17.7">
      <c r="A92" s="78"/>
      <c r="B92" s="79"/>
      <c r="C92" s="78"/>
      <c r="D92" s="78"/>
      <c r="E92" s="78"/>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10"/>
      <c r="AM92" s="10"/>
      <c r="AN92" s="10"/>
      <c r="AO92" s="10"/>
      <c r="AP92" s="10"/>
      <c r="AQ92" s="10"/>
      <c r="AR92" s="10"/>
      <c r="AS92" s="10"/>
      <c r="AT92" s="10"/>
      <c r="AU92" s="10"/>
      <c r="AV92" s="10"/>
      <c r="AW92" s="10"/>
      <c r="AX92" s="10"/>
      <c r="AY92" s="10"/>
      <c r="AZ92" s="10"/>
    </row>
    <row r="93" spans="1:52" ht="17.7">
      <c r="A93" s="78"/>
      <c r="B93" s="79"/>
      <c r="C93" s="78"/>
      <c r="D93" s="78"/>
      <c r="E93" s="78"/>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10"/>
      <c r="AM93" s="10"/>
      <c r="AN93" s="10"/>
      <c r="AO93" s="10"/>
      <c r="AP93" s="10"/>
      <c r="AQ93" s="10"/>
      <c r="AR93" s="10"/>
      <c r="AS93" s="10"/>
      <c r="AT93" s="10"/>
      <c r="AU93" s="10"/>
      <c r="AV93" s="10"/>
      <c r="AW93" s="10"/>
      <c r="AX93" s="10"/>
      <c r="AY93" s="10"/>
      <c r="AZ93" s="10"/>
    </row>
    <row r="94" spans="1:52" ht="17.7">
      <c r="A94" s="78"/>
      <c r="B94" s="79"/>
      <c r="C94" s="78"/>
      <c r="D94" s="78"/>
      <c r="E94" s="78"/>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10"/>
      <c r="AM94" s="10"/>
      <c r="AN94" s="10"/>
      <c r="AO94" s="10"/>
      <c r="AP94" s="10"/>
      <c r="AQ94" s="10"/>
      <c r="AR94" s="10"/>
      <c r="AS94" s="10"/>
      <c r="AT94" s="10"/>
      <c r="AU94" s="10"/>
      <c r="AV94" s="10"/>
      <c r="AW94" s="10"/>
      <c r="AX94" s="10"/>
      <c r="AY94" s="10"/>
      <c r="AZ94" s="10"/>
    </row>
    <row r="95" spans="1:52" ht="17.7">
      <c r="A95" s="78"/>
      <c r="B95" s="79"/>
      <c r="C95" s="78"/>
      <c r="D95" s="78"/>
      <c r="E95" s="78"/>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10"/>
      <c r="AM95" s="10"/>
      <c r="AN95" s="10"/>
      <c r="AO95" s="10"/>
      <c r="AP95" s="10"/>
      <c r="AQ95" s="10"/>
      <c r="AR95" s="10"/>
      <c r="AS95" s="10"/>
      <c r="AT95" s="10"/>
      <c r="AU95" s="10"/>
      <c r="AV95" s="10"/>
      <c r="AW95" s="10"/>
      <c r="AX95" s="10"/>
      <c r="AY95" s="10"/>
      <c r="AZ95" s="10"/>
    </row>
    <row r="96" spans="1:52" ht="17.7">
      <c r="A96" s="78"/>
      <c r="B96" s="79"/>
      <c r="C96" s="78"/>
      <c r="D96" s="78"/>
      <c r="E96" s="78"/>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10"/>
      <c r="AM96" s="10"/>
      <c r="AN96" s="10"/>
      <c r="AO96" s="10"/>
      <c r="AP96" s="10"/>
      <c r="AQ96" s="10"/>
      <c r="AR96" s="10"/>
      <c r="AS96" s="10"/>
      <c r="AT96" s="10"/>
      <c r="AU96" s="10"/>
      <c r="AV96" s="10"/>
      <c r="AW96" s="10"/>
      <c r="AX96" s="10"/>
      <c r="AY96" s="10"/>
      <c r="AZ96" s="10"/>
    </row>
    <row r="97" spans="1:52" ht="17.7">
      <c r="A97" s="78"/>
      <c r="B97" s="79"/>
      <c r="C97" s="78"/>
      <c r="D97" s="78"/>
      <c r="E97" s="78"/>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10"/>
      <c r="AM97" s="10"/>
      <c r="AN97" s="10"/>
      <c r="AO97" s="10"/>
      <c r="AP97" s="10"/>
      <c r="AQ97" s="10"/>
      <c r="AR97" s="10"/>
      <c r="AS97" s="10"/>
      <c r="AT97" s="10"/>
      <c r="AU97" s="10"/>
      <c r="AV97" s="10"/>
      <c r="AW97" s="10"/>
      <c r="AX97" s="10"/>
      <c r="AY97" s="10"/>
      <c r="AZ97" s="10"/>
    </row>
    <row r="98" spans="1:52" ht="17.7">
      <c r="A98" s="78"/>
      <c r="B98" s="79"/>
      <c r="C98" s="78"/>
      <c r="D98" s="78"/>
      <c r="E98" s="78"/>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10"/>
      <c r="AM98" s="10"/>
      <c r="AN98" s="10"/>
      <c r="AO98" s="10"/>
      <c r="AP98" s="10"/>
      <c r="AQ98" s="10"/>
      <c r="AR98" s="10"/>
      <c r="AS98" s="10"/>
      <c r="AT98" s="10"/>
      <c r="AU98" s="10"/>
      <c r="AV98" s="10"/>
      <c r="AW98" s="10"/>
      <c r="AX98" s="10"/>
      <c r="AY98" s="10"/>
      <c r="AZ98" s="10"/>
    </row>
    <row r="99" spans="1:52" ht="17.7">
      <c r="A99" s="78"/>
      <c r="B99" s="79"/>
      <c r="C99" s="78"/>
      <c r="D99" s="78"/>
      <c r="E99" s="78"/>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10"/>
      <c r="AM99" s="10"/>
      <c r="AN99" s="10"/>
      <c r="AO99" s="10"/>
      <c r="AP99" s="10"/>
      <c r="AQ99" s="10"/>
      <c r="AR99" s="10"/>
      <c r="AS99" s="10"/>
      <c r="AT99" s="10"/>
      <c r="AU99" s="10"/>
      <c r="AV99" s="10"/>
      <c r="AW99" s="10"/>
      <c r="AX99" s="10"/>
      <c r="AY99" s="10"/>
      <c r="AZ99" s="10"/>
    </row>
    <row r="100" spans="1:52" ht="17.7">
      <c r="A100" s="78"/>
      <c r="B100" s="79"/>
      <c r="C100" s="78"/>
      <c r="D100" s="78"/>
      <c r="E100" s="78"/>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10"/>
      <c r="AM100" s="10"/>
      <c r="AN100" s="10"/>
      <c r="AO100" s="10"/>
      <c r="AP100" s="10"/>
      <c r="AQ100" s="10"/>
      <c r="AR100" s="10"/>
      <c r="AS100" s="10"/>
      <c r="AT100" s="10"/>
      <c r="AU100" s="10"/>
      <c r="AV100" s="10"/>
      <c r="AW100" s="10"/>
      <c r="AX100" s="10"/>
      <c r="AY100" s="10"/>
      <c r="AZ100" s="10"/>
    </row>
    <row r="101" spans="1:52" ht="17.7">
      <c r="A101" s="78"/>
      <c r="B101" s="79"/>
      <c r="C101" s="78"/>
      <c r="D101" s="78"/>
      <c r="E101" s="78"/>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10"/>
      <c r="AM101" s="10"/>
      <c r="AN101" s="10"/>
      <c r="AO101" s="10"/>
      <c r="AP101" s="10"/>
      <c r="AQ101" s="10"/>
      <c r="AR101" s="10"/>
      <c r="AS101" s="10"/>
      <c r="AT101" s="10"/>
      <c r="AU101" s="10"/>
      <c r="AV101" s="10"/>
      <c r="AW101" s="10"/>
      <c r="AX101" s="10"/>
      <c r="AY101" s="10"/>
      <c r="AZ101" s="10"/>
    </row>
    <row r="102" spans="1:52" ht="17.7">
      <c r="A102" s="78"/>
      <c r="B102" s="79"/>
      <c r="C102" s="78"/>
      <c r="D102" s="78"/>
      <c r="E102" s="78"/>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10"/>
      <c r="AM102" s="10"/>
      <c r="AN102" s="10"/>
      <c r="AO102" s="10"/>
      <c r="AP102" s="10"/>
      <c r="AQ102" s="10"/>
      <c r="AR102" s="10"/>
      <c r="AS102" s="10"/>
      <c r="AT102" s="10"/>
      <c r="AU102" s="10"/>
      <c r="AV102" s="10"/>
      <c r="AW102" s="10"/>
      <c r="AX102" s="10"/>
      <c r="AY102" s="10"/>
      <c r="AZ102" s="10"/>
    </row>
    <row r="103" spans="1:52" ht="17.7">
      <c r="A103" s="78"/>
      <c r="B103" s="79"/>
      <c r="C103" s="78"/>
      <c r="D103" s="78"/>
      <c r="E103" s="78"/>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10"/>
      <c r="AM103" s="10"/>
      <c r="AN103" s="10"/>
      <c r="AO103" s="10"/>
      <c r="AP103" s="10"/>
      <c r="AQ103" s="10"/>
      <c r="AR103" s="10"/>
      <c r="AS103" s="10"/>
      <c r="AT103" s="10"/>
      <c r="AU103" s="10"/>
      <c r="AV103" s="10"/>
      <c r="AW103" s="10"/>
      <c r="AX103" s="10"/>
      <c r="AY103" s="10"/>
      <c r="AZ103" s="10"/>
    </row>
    <row r="104" spans="1:52" ht="17.7">
      <c r="A104" s="78"/>
      <c r="B104" s="79"/>
      <c r="C104" s="78"/>
      <c r="D104" s="78"/>
      <c r="E104" s="78"/>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10"/>
      <c r="AM104" s="10"/>
      <c r="AN104" s="10"/>
      <c r="AO104" s="10"/>
      <c r="AP104" s="10"/>
      <c r="AQ104" s="10"/>
      <c r="AR104" s="10"/>
      <c r="AS104" s="10"/>
      <c r="AT104" s="10"/>
      <c r="AU104" s="10"/>
      <c r="AV104" s="10"/>
      <c r="AW104" s="10"/>
      <c r="AX104" s="10"/>
      <c r="AY104" s="10"/>
      <c r="AZ104" s="10"/>
    </row>
    <row r="105" spans="1:52" ht="17.7">
      <c r="A105" s="78"/>
      <c r="B105" s="79"/>
      <c r="C105" s="78"/>
      <c r="D105" s="78"/>
      <c r="E105" s="78"/>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10"/>
      <c r="AM105" s="10"/>
      <c r="AN105" s="10"/>
      <c r="AO105" s="10"/>
      <c r="AP105" s="10"/>
      <c r="AQ105" s="10"/>
      <c r="AR105" s="10"/>
      <c r="AS105" s="10"/>
      <c r="AT105" s="10"/>
      <c r="AU105" s="10"/>
      <c r="AV105" s="10"/>
      <c r="AW105" s="10"/>
      <c r="AX105" s="10"/>
      <c r="AY105" s="10"/>
      <c r="AZ105" s="10"/>
    </row>
    <row r="106" spans="1:52" ht="17.7">
      <c r="A106" s="78"/>
      <c r="B106" s="79"/>
      <c r="C106" s="78"/>
      <c r="D106" s="78"/>
      <c r="E106" s="78"/>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10"/>
      <c r="AM106" s="10"/>
      <c r="AN106" s="10"/>
      <c r="AO106" s="10"/>
      <c r="AP106" s="10"/>
      <c r="AQ106" s="10"/>
      <c r="AR106" s="10"/>
      <c r="AS106" s="10"/>
      <c r="AT106" s="10"/>
      <c r="AU106" s="10"/>
      <c r="AV106" s="10"/>
      <c r="AW106" s="10"/>
      <c r="AX106" s="10"/>
      <c r="AY106" s="10"/>
      <c r="AZ106" s="10"/>
    </row>
    <row r="107" spans="1:52" ht="17.7">
      <c r="A107" s="78"/>
      <c r="B107" s="79"/>
      <c r="C107" s="78"/>
      <c r="D107" s="78"/>
      <c r="E107" s="78"/>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10"/>
      <c r="AM107" s="10"/>
      <c r="AN107" s="10"/>
      <c r="AO107" s="10"/>
      <c r="AP107" s="10"/>
      <c r="AQ107" s="10"/>
      <c r="AR107" s="10"/>
      <c r="AS107" s="10"/>
      <c r="AT107" s="10"/>
      <c r="AU107" s="10"/>
      <c r="AV107" s="10"/>
      <c r="AW107" s="10"/>
      <c r="AX107" s="10"/>
      <c r="AY107" s="10"/>
      <c r="AZ107" s="10"/>
    </row>
    <row r="108" spans="1:52" ht="17.7">
      <c r="A108" s="78"/>
      <c r="B108" s="79"/>
      <c r="C108" s="78"/>
      <c r="D108" s="78"/>
      <c r="E108" s="78"/>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10"/>
      <c r="AM108" s="10"/>
      <c r="AN108" s="10"/>
      <c r="AO108" s="10"/>
      <c r="AP108" s="10"/>
      <c r="AQ108" s="10"/>
      <c r="AR108" s="10"/>
      <c r="AS108" s="10"/>
      <c r="AT108" s="10"/>
      <c r="AU108" s="10"/>
      <c r="AV108" s="10"/>
      <c r="AW108" s="10"/>
      <c r="AX108" s="10"/>
      <c r="AY108" s="10"/>
      <c r="AZ108" s="10"/>
    </row>
    <row r="109" spans="1:52" ht="17.7">
      <c r="A109" s="78"/>
      <c r="B109" s="79"/>
      <c r="C109" s="78"/>
      <c r="D109" s="78"/>
      <c r="E109" s="78"/>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10"/>
      <c r="AM109" s="10"/>
      <c r="AN109" s="10"/>
      <c r="AO109" s="10"/>
      <c r="AP109" s="10"/>
      <c r="AQ109" s="10"/>
      <c r="AR109" s="10"/>
      <c r="AS109" s="10"/>
      <c r="AT109" s="10"/>
      <c r="AU109" s="10"/>
      <c r="AV109" s="10"/>
      <c r="AW109" s="10"/>
      <c r="AX109" s="10"/>
      <c r="AY109" s="10"/>
      <c r="AZ109" s="10"/>
    </row>
    <row r="110" spans="1:52" ht="17.7">
      <c r="A110" s="78"/>
      <c r="B110" s="79"/>
      <c r="C110" s="78"/>
      <c r="D110" s="78"/>
      <c r="E110" s="78"/>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10"/>
      <c r="AM110" s="10"/>
      <c r="AN110" s="10"/>
      <c r="AO110" s="10"/>
      <c r="AP110" s="10"/>
      <c r="AQ110" s="10"/>
      <c r="AR110" s="10"/>
      <c r="AS110" s="10"/>
      <c r="AT110" s="10"/>
      <c r="AU110" s="10"/>
      <c r="AV110" s="10"/>
      <c r="AW110" s="10"/>
      <c r="AX110" s="10"/>
      <c r="AY110" s="10"/>
      <c r="AZ110" s="10"/>
    </row>
    <row r="111" spans="1:52" ht="17.7">
      <c r="A111" s="78"/>
      <c r="B111" s="79"/>
      <c r="C111" s="78"/>
      <c r="D111" s="78"/>
      <c r="E111" s="78"/>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10"/>
      <c r="AM111" s="10"/>
      <c r="AN111" s="10"/>
      <c r="AO111" s="10"/>
      <c r="AP111" s="10"/>
      <c r="AQ111" s="10"/>
      <c r="AR111" s="10"/>
      <c r="AS111" s="10"/>
      <c r="AT111" s="10"/>
      <c r="AU111" s="10"/>
      <c r="AV111" s="10"/>
      <c r="AW111" s="10"/>
      <c r="AX111" s="10"/>
      <c r="AY111" s="10"/>
      <c r="AZ111" s="10"/>
    </row>
    <row r="112" spans="1:52" ht="17.7">
      <c r="A112" s="78"/>
      <c r="B112" s="79"/>
      <c r="C112" s="78"/>
      <c r="D112" s="78"/>
      <c r="E112" s="78"/>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10"/>
      <c r="AM112" s="10"/>
      <c r="AN112" s="10"/>
      <c r="AO112" s="10"/>
      <c r="AP112" s="10"/>
      <c r="AQ112" s="10"/>
      <c r="AR112" s="10"/>
      <c r="AS112" s="10"/>
      <c r="AT112" s="10"/>
      <c r="AU112" s="10"/>
      <c r="AV112" s="10"/>
      <c r="AW112" s="10"/>
      <c r="AX112" s="10"/>
      <c r="AY112" s="10"/>
      <c r="AZ112" s="10"/>
    </row>
    <row r="113" spans="1:52" ht="17.7">
      <c r="A113" s="78"/>
      <c r="B113" s="79"/>
      <c r="C113" s="78"/>
      <c r="D113" s="78"/>
      <c r="E113" s="78"/>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10"/>
      <c r="AM113" s="10"/>
      <c r="AN113" s="10"/>
      <c r="AO113" s="10"/>
      <c r="AP113" s="10"/>
      <c r="AQ113" s="10"/>
      <c r="AR113" s="10"/>
      <c r="AS113" s="10"/>
      <c r="AT113" s="10"/>
      <c r="AU113" s="10"/>
      <c r="AV113" s="10"/>
      <c r="AW113" s="10"/>
      <c r="AX113" s="10"/>
      <c r="AY113" s="10"/>
      <c r="AZ113" s="10"/>
    </row>
    <row r="114" spans="1:52" ht="17.7">
      <c r="A114" s="78"/>
      <c r="B114" s="79"/>
      <c r="C114" s="78"/>
      <c r="D114" s="78"/>
      <c r="E114" s="78"/>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10"/>
      <c r="AM114" s="10"/>
      <c r="AN114" s="10"/>
      <c r="AO114" s="10"/>
      <c r="AP114" s="10"/>
      <c r="AQ114" s="10"/>
      <c r="AR114" s="10"/>
      <c r="AS114" s="10"/>
      <c r="AT114" s="10"/>
      <c r="AU114" s="10"/>
      <c r="AV114" s="10"/>
      <c r="AW114" s="10"/>
      <c r="AX114" s="10"/>
      <c r="AY114" s="10"/>
      <c r="AZ114" s="10"/>
    </row>
    <row r="115" spans="1:52" ht="17.7">
      <c r="A115" s="78"/>
      <c r="B115" s="79"/>
      <c r="C115" s="78"/>
      <c r="D115" s="78"/>
      <c r="E115" s="78"/>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10"/>
      <c r="AM115" s="10"/>
      <c r="AN115" s="10"/>
      <c r="AO115" s="10"/>
      <c r="AP115" s="10"/>
      <c r="AQ115" s="10"/>
      <c r="AR115" s="10"/>
      <c r="AS115" s="10"/>
      <c r="AT115" s="10"/>
      <c r="AU115" s="10"/>
      <c r="AV115" s="10"/>
      <c r="AW115" s="10"/>
      <c r="AX115" s="10"/>
      <c r="AY115" s="10"/>
      <c r="AZ115" s="80" t="s">
        <v>446</v>
      </c>
    </row>
    <row r="116" spans="1:52" ht="17.7">
      <c r="A116" s="78"/>
      <c r="B116" s="79"/>
      <c r="C116" s="78"/>
      <c r="D116" s="78"/>
      <c r="E116" s="78"/>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row>
    <row r="117" spans="1:52" ht="17.7">
      <c r="A117" s="78"/>
      <c r="B117" s="79"/>
      <c r="C117" s="78"/>
      <c r="D117" s="78"/>
      <c r="E117" s="78"/>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row>
    <row r="118" spans="1:52" ht="17.7">
      <c r="A118" s="78"/>
      <c r="B118" s="79"/>
      <c r="C118" s="78"/>
      <c r="D118" s="78"/>
      <c r="E118" s="78"/>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row>
    <row r="119" spans="1:52" ht="17.7">
      <c r="A119" s="78"/>
      <c r="B119" s="79"/>
      <c r="C119" s="78"/>
      <c r="D119" s="78"/>
      <c r="E119" s="78"/>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row>
    <row r="120" spans="1:52" ht="17.7">
      <c r="A120" s="78"/>
      <c r="B120" s="79"/>
      <c r="C120" s="78"/>
      <c r="D120" s="78"/>
      <c r="E120" s="78"/>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row>
    <row r="121" spans="1:52" ht="17.7">
      <c r="A121" s="78"/>
      <c r="B121" s="79"/>
      <c r="C121" s="78"/>
      <c r="D121" s="78"/>
      <c r="E121" s="78"/>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row>
    <row r="122" spans="1:52" ht="17.7">
      <c r="A122" s="78"/>
      <c r="B122" s="79"/>
      <c r="C122" s="78"/>
      <c r="D122" s="78"/>
      <c r="E122" s="78"/>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row>
    <row r="123" spans="1:52" ht="17.7">
      <c r="A123" s="78"/>
      <c r="B123" s="79"/>
      <c r="C123" s="78"/>
      <c r="D123" s="78"/>
      <c r="E123" s="78"/>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row>
    <row r="124" spans="1:52" ht="17.7">
      <c r="A124" s="78"/>
      <c r="B124" s="79"/>
      <c r="C124" s="78"/>
      <c r="D124" s="78"/>
      <c r="E124" s="78"/>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row>
    <row r="125" spans="1:52" ht="17.7">
      <c r="A125" s="78"/>
      <c r="B125" s="79"/>
      <c r="C125" s="78"/>
      <c r="D125" s="78"/>
      <c r="E125" s="78"/>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row>
    <row r="126" spans="1:52" ht="17.7">
      <c r="A126" s="78"/>
      <c r="B126" s="79"/>
      <c r="C126" s="78"/>
      <c r="D126" s="78"/>
      <c r="E126" s="78"/>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row>
    <row r="127" spans="1:52" ht="17.7">
      <c r="A127" s="78"/>
      <c r="B127" s="79"/>
      <c r="C127" s="78"/>
      <c r="D127" s="78"/>
      <c r="E127" s="78"/>
      <c r="F127" s="76"/>
      <c r="G127" s="76"/>
      <c r="H127" s="76"/>
      <c r="I127" s="76"/>
      <c r="J127" s="76"/>
      <c r="K127" s="76"/>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78"/>
      <c r="AK127" s="78"/>
    </row>
    <row r="128" spans="1:52" ht="17.7">
      <c r="A128" s="78"/>
      <c r="B128" s="79"/>
      <c r="C128" s="78"/>
      <c r="D128" s="78"/>
      <c r="E128" s="78"/>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row>
    <row r="129" spans="1:37" ht="17.7">
      <c r="A129" s="78"/>
      <c r="B129" s="79"/>
      <c r="C129" s="78"/>
      <c r="D129" s="78"/>
      <c r="E129" s="78"/>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row>
    <row r="130" spans="1:37" ht="17.7">
      <c r="A130" s="78"/>
      <c r="B130" s="79"/>
      <c r="C130" s="78"/>
      <c r="D130" s="78"/>
      <c r="E130" s="78"/>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row>
    <row r="131" spans="1:37" ht="17.7">
      <c r="A131" s="78"/>
      <c r="B131" s="79"/>
      <c r="C131" s="78"/>
      <c r="D131" s="78"/>
      <c r="E131" s="78"/>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row>
    <row r="132" spans="1:37" ht="17.7">
      <c r="A132" s="78"/>
      <c r="B132" s="79"/>
      <c r="C132" s="78"/>
      <c r="D132" s="78"/>
      <c r="E132" s="78"/>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row>
    <row r="133" spans="1:37" ht="17.7">
      <c r="A133" s="78"/>
      <c r="B133" s="79"/>
      <c r="C133" s="78"/>
      <c r="D133" s="78"/>
      <c r="E133" s="78"/>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row>
    <row r="134" spans="1:37" ht="17.7">
      <c r="A134" s="78"/>
      <c r="B134" s="79"/>
      <c r="C134" s="78"/>
      <c r="D134" s="78"/>
      <c r="E134" s="78"/>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row>
    <row r="135" spans="1:37" ht="17.7">
      <c r="A135" s="78"/>
      <c r="B135" s="79"/>
      <c r="C135" s="78"/>
      <c r="D135" s="78"/>
      <c r="E135" s="78"/>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row>
    <row r="136" spans="1:37" ht="17.7">
      <c r="A136" s="78"/>
      <c r="B136" s="79"/>
      <c r="C136" s="78"/>
      <c r="D136" s="78"/>
      <c r="E136" s="78"/>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row>
    <row r="137" spans="1:37" ht="17.7">
      <c r="A137" s="78"/>
      <c r="B137" s="79"/>
      <c r="C137" s="78"/>
      <c r="D137" s="78"/>
      <c r="E137" s="78"/>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row>
    <row r="138" spans="1:37" ht="17.7">
      <c r="A138" s="78"/>
      <c r="B138" s="79"/>
      <c r="C138" s="78"/>
      <c r="D138" s="78"/>
      <c r="E138" s="78"/>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row>
    <row r="139" spans="1:37" ht="17.7">
      <c r="A139" s="78"/>
      <c r="B139" s="79"/>
      <c r="C139" s="78"/>
      <c r="D139" s="78"/>
      <c r="E139" s="78"/>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row>
    <row r="140" spans="1:37" ht="17.7">
      <c r="A140" s="78"/>
      <c r="B140" s="79"/>
      <c r="C140" s="78"/>
      <c r="D140" s="78"/>
      <c r="E140" s="78"/>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row>
    <row r="141" spans="1:37" ht="17.7">
      <c r="A141" s="78"/>
      <c r="B141" s="79"/>
      <c r="C141" s="78"/>
      <c r="D141" s="78"/>
      <c r="E141" s="78"/>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row>
    <row r="142" spans="1:37" ht="17.7">
      <c r="A142" s="78"/>
      <c r="B142" s="79"/>
      <c r="C142" s="78"/>
      <c r="D142" s="78"/>
      <c r="E142" s="78"/>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row>
    <row r="143" spans="1:37" ht="17.7">
      <c r="A143" s="78"/>
      <c r="B143" s="79"/>
      <c r="C143" s="78"/>
      <c r="D143" s="78"/>
      <c r="E143" s="78"/>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row>
    <row r="144" spans="1:37" ht="17.7">
      <c r="A144" s="78"/>
      <c r="B144" s="79"/>
      <c r="C144" s="78"/>
      <c r="D144" s="78"/>
      <c r="E144" s="78"/>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row>
    <row r="145" spans="1:37" ht="17.7">
      <c r="A145" s="78"/>
      <c r="B145" s="79"/>
      <c r="C145" s="78"/>
      <c r="D145" s="78"/>
      <c r="E145" s="78"/>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row>
    <row r="146" spans="1:37" ht="17.7">
      <c r="A146" s="78"/>
      <c r="B146" s="79"/>
      <c r="C146" s="78"/>
      <c r="D146" s="78"/>
      <c r="E146" s="78"/>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row>
    <row r="147" spans="1:37" ht="17.7">
      <c r="A147" s="78"/>
      <c r="B147" s="79"/>
      <c r="C147" s="78"/>
      <c r="D147" s="78"/>
      <c r="E147" s="78"/>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row>
    <row r="148" spans="1:37" ht="17.7">
      <c r="A148" s="78"/>
      <c r="B148" s="79"/>
      <c r="C148" s="78"/>
      <c r="D148" s="78"/>
      <c r="E148" s="78"/>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117" t="s">
        <v>759</v>
      </c>
    </row>
  </sheetData>
  <sheetProtection algorithmName="SHA-512" hashValue="3IgKqNqjI7RZUQo00uISjLomu908KTH5qOGoffmct1oTwdilnbXPL1fv/oV2Os8X7ifUMIp/wYGB4369gEAmcQ==" saltValue="kDqd126VwRavaLr6fUPAOQ==" spinCount="100000" sheet="1" objects="1" scenarios="1" selectLockedCells="1"/>
  <hyperlinks>
    <hyperlink ref="C37" r:id="rId1" xr:uid="{156FE2D9-E365-B746-B901-45CDE44F485C}"/>
    <hyperlink ref="C1" r:id="rId2" tooltip="https://www.google.com/maps/d/u/0/viewer?hl=en&amp;hl=en&amp;ll=28.871726229013845%2C-40.21607810348212&amp;z=3&amp;mid=1bTp4Ugy7FGwfPadNlmfZpYwGY5Z5B7o" xr:uid="{D39119AC-3728-E646-86DE-E0F761B02F54}"/>
  </hyperlinks>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01A7D-61BD-9441-A5CD-F0A87F1CB5D8}">
  <sheetPr>
    <tabColor theme="3" tint="0.249977111117893"/>
  </sheetPr>
  <dimension ref="A1:CL1048219"/>
  <sheetViews>
    <sheetView zoomScale="160" zoomScaleNormal="160" workbookViewId="0">
      <pane ySplit="2" topLeftCell="A3" activePane="bottomLeft" state="frozen"/>
      <selection activeCell="A2" sqref="A2"/>
      <selection pane="bottomLeft"/>
    </sheetView>
  </sheetViews>
  <sheetFormatPr defaultColWidth="10.796875" defaultRowHeight="15.6"/>
  <cols>
    <col min="1" max="1" width="7.5" customWidth="1"/>
    <col min="2" max="2" width="54.1484375" style="93" customWidth="1"/>
    <col min="3" max="3" width="63.5" style="94" customWidth="1"/>
    <col min="4" max="4" width="12.84765625" style="83" customWidth="1"/>
    <col min="5" max="5" width="12.84765625" style="84" customWidth="1"/>
    <col min="6" max="6" width="14.1484375" style="84" customWidth="1"/>
    <col min="7" max="7" width="10.34765625" customWidth="1"/>
    <col min="8" max="8" width="18.6484375" style="215" customWidth="1"/>
    <col min="9" max="9" width="18.34765625" customWidth="1"/>
    <col min="10" max="10" width="11.5" customWidth="1"/>
    <col min="11" max="11" width="10.5" customWidth="1"/>
    <col min="12" max="12" width="8.5" style="13" customWidth="1"/>
    <col min="13" max="13" width="2.84765625" style="13" customWidth="1"/>
    <col min="14" max="14" width="122.1484375" hidden="1" customWidth="1"/>
    <col min="15" max="15" width="10.84765625" customWidth="1"/>
  </cols>
  <sheetData>
    <row r="1" spans="1:90" ht="16.2" thickBot="1">
      <c r="A1" s="853" t="s">
        <v>1836</v>
      </c>
      <c r="B1" s="936" t="s">
        <v>57</v>
      </c>
      <c r="C1" s="186"/>
      <c r="D1" s="187"/>
      <c r="E1" s="188"/>
      <c r="F1" s="188"/>
      <c r="G1" s="102"/>
      <c r="H1" s="210"/>
      <c r="I1" s="102"/>
      <c r="J1" s="102"/>
      <c r="K1" s="189"/>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row>
    <row r="2" spans="1:90" s="2" customFormat="1" ht="62.05" customHeight="1" thickTop="1" thickBot="1">
      <c r="B2" s="854" t="s">
        <v>460</v>
      </c>
      <c r="C2" s="855" t="s">
        <v>461</v>
      </c>
      <c r="D2" s="855" t="s">
        <v>1837</v>
      </c>
      <c r="E2" s="856" t="s">
        <v>462</v>
      </c>
      <c r="F2" s="857" t="s">
        <v>463</v>
      </c>
      <c r="G2" s="858" t="s">
        <v>794</v>
      </c>
      <c r="H2" s="856" t="s">
        <v>558</v>
      </c>
      <c r="I2" s="857" t="s">
        <v>464</v>
      </c>
      <c r="J2" s="857" t="s">
        <v>2342</v>
      </c>
      <c r="K2" s="1252" t="s">
        <v>796</v>
      </c>
      <c r="L2" s="219"/>
      <c r="M2" s="219"/>
      <c r="N2" s="859" t="s">
        <v>1838</v>
      </c>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row>
    <row r="3" spans="1:90" s="8" customFormat="1" ht="18" customHeight="1" thickTop="1">
      <c r="A3" s="1371" t="s">
        <v>599</v>
      </c>
      <c r="B3" s="860" t="s">
        <v>118</v>
      </c>
      <c r="C3" s="861" t="s">
        <v>449</v>
      </c>
      <c r="D3" s="862" t="s">
        <v>471</v>
      </c>
      <c r="E3" s="863" t="s">
        <v>465</v>
      </c>
      <c r="F3" s="863"/>
      <c r="G3" s="864" t="s">
        <v>506</v>
      </c>
      <c r="H3" s="863" t="s">
        <v>1839</v>
      </c>
      <c r="I3" s="865" t="s">
        <v>483</v>
      </c>
      <c r="J3" s="865"/>
      <c r="K3" s="866" t="s">
        <v>795</v>
      </c>
      <c r="L3" s="219"/>
      <c r="M3" s="219"/>
      <c r="N3" s="542"/>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row>
    <row r="4" spans="1:90" s="8" customFormat="1" ht="18" customHeight="1">
      <c r="A4" s="1372"/>
      <c r="B4" s="860" t="s">
        <v>116</v>
      </c>
      <c r="C4" s="861" t="s">
        <v>450</v>
      </c>
      <c r="D4" s="862" t="s">
        <v>472</v>
      </c>
      <c r="E4" s="863" t="s">
        <v>469</v>
      </c>
      <c r="F4" s="863" t="s">
        <v>782</v>
      </c>
      <c r="G4" s="864" t="s">
        <v>613</v>
      </c>
      <c r="H4" s="863" t="s">
        <v>593</v>
      </c>
      <c r="I4" s="865" t="s">
        <v>484</v>
      </c>
      <c r="J4" s="865"/>
      <c r="K4" s="866" t="s">
        <v>795</v>
      </c>
      <c r="L4" s="219"/>
      <c r="M4" s="219"/>
      <c r="N4" s="543"/>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row>
    <row r="5" spans="1:90" s="8" customFormat="1" ht="25.2">
      <c r="A5" s="1372"/>
      <c r="B5" s="860" t="s">
        <v>611</v>
      </c>
      <c r="C5" s="861" t="s">
        <v>612</v>
      </c>
      <c r="D5" s="862" t="s">
        <v>593</v>
      </c>
      <c r="E5" s="863" t="s">
        <v>469</v>
      </c>
      <c r="F5" s="863" t="s">
        <v>782</v>
      </c>
      <c r="G5" s="864" t="s">
        <v>508</v>
      </c>
      <c r="H5" s="863" t="s">
        <v>593</v>
      </c>
      <c r="I5" s="865" t="s">
        <v>484</v>
      </c>
      <c r="J5" s="865"/>
      <c r="K5" s="867" t="s">
        <v>593</v>
      </c>
      <c r="L5" s="219"/>
      <c r="M5" s="219"/>
      <c r="N5" s="543"/>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row>
    <row r="6" spans="1:90" s="8" customFormat="1" ht="18" customHeight="1">
      <c r="A6" s="1372"/>
      <c r="B6" s="860" t="s">
        <v>5</v>
      </c>
      <c r="C6" s="861" t="s">
        <v>451</v>
      </c>
      <c r="D6" s="862" t="s">
        <v>473</v>
      </c>
      <c r="E6" s="863" t="s">
        <v>469</v>
      </c>
      <c r="F6" s="863" t="s">
        <v>782</v>
      </c>
      <c r="G6" s="864" t="s">
        <v>507</v>
      </c>
      <c r="H6" s="863" t="s">
        <v>782</v>
      </c>
      <c r="I6" s="865" t="s">
        <v>485</v>
      </c>
      <c r="J6" s="865"/>
      <c r="K6" s="867" t="s">
        <v>593</v>
      </c>
      <c r="L6" s="219"/>
      <c r="M6" s="219"/>
      <c r="N6" s="543"/>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row>
    <row r="7" spans="1:90" s="8" customFormat="1" ht="18" customHeight="1">
      <c r="A7" s="1372"/>
      <c r="B7" s="860" t="s">
        <v>12</v>
      </c>
      <c r="C7" s="861" t="s">
        <v>466</v>
      </c>
      <c r="D7" s="862" t="s">
        <v>474</v>
      </c>
      <c r="E7" s="863" t="s">
        <v>421</v>
      </c>
      <c r="F7" s="868">
        <v>45657</v>
      </c>
      <c r="G7" s="864" t="s">
        <v>614</v>
      </c>
      <c r="H7" s="868">
        <v>45657</v>
      </c>
      <c r="I7" s="865" t="s">
        <v>486</v>
      </c>
      <c r="J7" s="865"/>
      <c r="K7" s="867" t="s">
        <v>593</v>
      </c>
      <c r="L7" s="219"/>
      <c r="M7" s="219"/>
      <c r="N7" s="543"/>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row>
    <row r="8" spans="1:90" s="8" customFormat="1" ht="18" customHeight="1">
      <c r="A8" s="1372"/>
      <c r="B8" s="860" t="s">
        <v>594</v>
      </c>
      <c r="C8" s="861" t="s">
        <v>467</v>
      </c>
      <c r="D8" s="862" t="s">
        <v>475</v>
      </c>
      <c r="E8" s="863" t="s">
        <v>421</v>
      </c>
      <c r="F8" s="868">
        <v>45657</v>
      </c>
      <c r="G8" s="864" t="s">
        <v>615</v>
      </c>
      <c r="H8" s="868">
        <v>45657</v>
      </c>
      <c r="I8" s="865" t="s">
        <v>486</v>
      </c>
      <c r="J8" s="865"/>
      <c r="K8" s="867" t="s">
        <v>593</v>
      </c>
      <c r="L8" s="219"/>
      <c r="M8" s="219"/>
      <c r="N8" s="543"/>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row>
    <row r="9" spans="1:90" s="8" customFormat="1">
      <c r="A9" s="1372"/>
      <c r="B9" s="860" t="s">
        <v>13</v>
      </c>
      <c r="C9" s="861" t="s">
        <v>452</v>
      </c>
      <c r="D9" s="862" t="s">
        <v>476</v>
      </c>
      <c r="E9" s="863" t="s">
        <v>469</v>
      </c>
      <c r="F9" s="863" t="s">
        <v>782</v>
      </c>
      <c r="G9" s="864" t="s">
        <v>616</v>
      </c>
      <c r="H9" s="863" t="s">
        <v>782</v>
      </c>
      <c r="I9" s="865" t="s">
        <v>484</v>
      </c>
      <c r="J9" s="865"/>
      <c r="K9" s="867" t="s">
        <v>593</v>
      </c>
      <c r="L9" s="219"/>
      <c r="M9" s="219"/>
      <c r="N9" s="543"/>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row>
    <row r="10" spans="1:90" s="8" customFormat="1">
      <c r="A10" s="1372"/>
      <c r="B10" s="860" t="s">
        <v>453</v>
      </c>
      <c r="C10" s="861" t="s">
        <v>454</v>
      </c>
      <c r="D10" s="862" t="s">
        <v>477</v>
      </c>
      <c r="E10" s="863" t="s">
        <v>469</v>
      </c>
      <c r="F10" s="863" t="s">
        <v>782</v>
      </c>
      <c r="G10" s="864" t="s">
        <v>617</v>
      </c>
      <c r="H10" s="863" t="s">
        <v>782</v>
      </c>
      <c r="I10" s="865" t="s">
        <v>484</v>
      </c>
      <c r="J10" s="865"/>
      <c r="K10" s="867" t="s">
        <v>593</v>
      </c>
      <c r="L10" s="219"/>
      <c r="M10" s="219"/>
      <c r="N10" s="543"/>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row>
    <row r="11" spans="1:90" s="8" customFormat="1">
      <c r="A11" s="1372"/>
      <c r="B11" s="860" t="s">
        <v>14</v>
      </c>
      <c r="C11" s="861" t="s">
        <v>455</v>
      </c>
      <c r="D11" s="862" t="s">
        <v>478</v>
      </c>
      <c r="E11" s="863" t="s">
        <v>469</v>
      </c>
      <c r="F11" s="863" t="s">
        <v>782</v>
      </c>
      <c r="G11" s="864" t="s">
        <v>618</v>
      </c>
      <c r="H11" s="863" t="s">
        <v>782</v>
      </c>
      <c r="I11" s="865" t="s">
        <v>484</v>
      </c>
      <c r="J11" s="865"/>
      <c r="K11" s="867" t="s">
        <v>593</v>
      </c>
      <c r="L11" s="219"/>
      <c r="M11" s="219"/>
      <c r="N11" s="543"/>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row>
    <row r="12" spans="1:90" s="8" customFormat="1" ht="25.2">
      <c r="A12" s="1372"/>
      <c r="B12" s="860" t="s">
        <v>524</v>
      </c>
      <c r="C12" s="861" t="s">
        <v>456</v>
      </c>
      <c r="D12" s="862" t="s">
        <v>528</v>
      </c>
      <c r="E12" s="863" t="s">
        <v>468</v>
      </c>
      <c r="F12" s="863" t="s">
        <v>490</v>
      </c>
      <c r="G12" s="864" t="s">
        <v>619</v>
      </c>
      <c r="H12" s="863" t="s">
        <v>782</v>
      </c>
      <c r="I12" s="865" t="s">
        <v>488</v>
      </c>
      <c r="J12" s="865"/>
      <c r="K12" s="867" t="s">
        <v>593</v>
      </c>
      <c r="L12" s="219"/>
      <c r="M12" s="219"/>
      <c r="N12" s="543"/>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row>
    <row r="13" spans="1:90" s="8" customFormat="1" ht="25.2">
      <c r="A13" s="1372"/>
      <c r="B13" s="860" t="s">
        <v>525</v>
      </c>
      <c r="C13" s="861" t="s">
        <v>457</v>
      </c>
      <c r="D13" s="862" t="s">
        <v>529</v>
      </c>
      <c r="E13" s="863" t="s">
        <v>468</v>
      </c>
      <c r="F13" s="863" t="s">
        <v>490</v>
      </c>
      <c r="G13" s="864" t="s">
        <v>620</v>
      </c>
      <c r="H13" s="863" t="s">
        <v>782</v>
      </c>
      <c r="I13" s="865" t="s">
        <v>489</v>
      </c>
      <c r="J13" s="865"/>
      <c r="K13" s="867" t="s">
        <v>593</v>
      </c>
      <c r="L13" s="219"/>
      <c r="M13" s="219"/>
      <c r="N13" s="543"/>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row>
    <row r="14" spans="1:90" s="8" customFormat="1">
      <c r="A14" s="1372"/>
      <c r="B14" s="860" t="s">
        <v>1840</v>
      </c>
      <c r="C14" s="861" t="s">
        <v>1841</v>
      </c>
      <c r="D14" s="862" t="s">
        <v>1842</v>
      </c>
      <c r="E14" s="863" t="s">
        <v>468</v>
      </c>
      <c r="F14" s="863" t="s">
        <v>500</v>
      </c>
      <c r="G14" s="864" t="s">
        <v>1311</v>
      </c>
      <c r="H14" s="863">
        <v>100</v>
      </c>
      <c r="I14" s="865" t="s">
        <v>1843</v>
      </c>
      <c r="J14" s="865"/>
      <c r="K14" s="867" t="s">
        <v>593</v>
      </c>
      <c r="L14" s="219"/>
      <c r="M14" s="219"/>
      <c r="N14" s="543"/>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row>
    <row r="15" spans="1:90" s="8" customFormat="1" ht="25.2">
      <c r="A15" s="1372"/>
      <c r="B15" s="860" t="s">
        <v>1666</v>
      </c>
      <c r="C15" s="861" t="s">
        <v>1667</v>
      </c>
      <c r="D15" s="862" t="s">
        <v>1844</v>
      </c>
      <c r="E15" s="863" t="s">
        <v>468</v>
      </c>
      <c r="F15" s="863" t="s">
        <v>490</v>
      </c>
      <c r="G15" s="864" t="s">
        <v>621</v>
      </c>
      <c r="H15" s="863" t="s">
        <v>782</v>
      </c>
      <c r="I15" s="865" t="s">
        <v>488</v>
      </c>
      <c r="J15" s="865"/>
      <c r="K15" s="867" t="s">
        <v>593</v>
      </c>
      <c r="L15" s="219"/>
      <c r="M15" s="219"/>
      <c r="N15" s="543"/>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row>
    <row r="16" spans="1:90" s="8" customFormat="1" ht="25.2">
      <c r="A16" s="1372"/>
      <c r="B16" s="860" t="s">
        <v>1668</v>
      </c>
      <c r="C16" s="861" t="s">
        <v>1669</v>
      </c>
      <c r="D16" s="862" t="s">
        <v>1845</v>
      </c>
      <c r="E16" s="863" t="s">
        <v>468</v>
      </c>
      <c r="F16" s="863" t="s">
        <v>490</v>
      </c>
      <c r="G16" s="864" t="s">
        <v>622</v>
      </c>
      <c r="H16" s="863" t="s">
        <v>782</v>
      </c>
      <c r="I16" s="865" t="s">
        <v>489</v>
      </c>
      <c r="J16" s="865"/>
      <c r="K16" s="867" t="s">
        <v>593</v>
      </c>
      <c r="L16" s="219"/>
      <c r="M16" s="219"/>
      <c r="N16" s="543"/>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row>
    <row r="17" spans="1:90" s="8" customFormat="1">
      <c r="A17" s="1372"/>
      <c r="B17" s="860" t="s">
        <v>1846</v>
      </c>
      <c r="C17" s="861" t="s">
        <v>1841</v>
      </c>
      <c r="D17" s="862" t="s">
        <v>1847</v>
      </c>
      <c r="E17" s="863" t="s">
        <v>468</v>
      </c>
      <c r="F17" s="863" t="s">
        <v>500</v>
      </c>
      <c r="G17" s="864" t="s">
        <v>1311</v>
      </c>
      <c r="H17" s="863">
        <v>100</v>
      </c>
      <c r="I17" s="865" t="s">
        <v>1843</v>
      </c>
      <c r="J17" s="865"/>
      <c r="K17" s="867" t="s">
        <v>593</v>
      </c>
      <c r="L17" s="219"/>
      <c r="M17" s="219"/>
      <c r="N17" s="543"/>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row>
    <row r="18" spans="1:90" s="8" customFormat="1">
      <c r="A18" s="1372"/>
      <c r="B18" s="860" t="s">
        <v>491</v>
      </c>
      <c r="C18" s="861" t="s">
        <v>458</v>
      </c>
      <c r="D18" s="862" t="s">
        <v>521</v>
      </c>
      <c r="E18" s="863" t="s">
        <v>469</v>
      </c>
      <c r="F18" s="863" t="s">
        <v>782</v>
      </c>
      <c r="G18" s="864" t="s">
        <v>623</v>
      </c>
      <c r="H18" s="863" t="s">
        <v>782</v>
      </c>
      <c r="I18" s="865" t="s">
        <v>487</v>
      </c>
      <c r="J18" s="865"/>
      <c r="K18" s="867" t="s">
        <v>593</v>
      </c>
      <c r="L18" s="219"/>
      <c r="M18" s="219"/>
      <c r="N18" s="543"/>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row>
    <row r="19" spans="1:90" s="8" customFormat="1">
      <c r="A19" s="1372"/>
      <c r="B19" s="860" t="s">
        <v>493</v>
      </c>
      <c r="C19" s="861" t="s">
        <v>509</v>
      </c>
      <c r="D19" s="862" t="s">
        <v>522</v>
      </c>
      <c r="E19" s="863" t="s">
        <v>495</v>
      </c>
      <c r="F19" s="863" t="s">
        <v>782</v>
      </c>
      <c r="G19" s="864" t="s">
        <v>624</v>
      </c>
      <c r="H19" s="863" t="s">
        <v>782</v>
      </c>
      <c r="I19" s="865" t="s">
        <v>1057</v>
      </c>
      <c r="J19" s="865"/>
      <c r="K19" s="867" t="s">
        <v>593</v>
      </c>
      <c r="L19" s="219"/>
      <c r="M19" s="219"/>
      <c r="N19" s="543"/>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row>
    <row r="20" spans="1:90" s="8" customFormat="1">
      <c r="A20" s="1372"/>
      <c r="B20" s="860" t="s">
        <v>1586</v>
      </c>
      <c r="C20" s="861" t="s">
        <v>459</v>
      </c>
      <c r="D20" s="862" t="s">
        <v>479</v>
      </c>
      <c r="E20" s="863" t="s">
        <v>469</v>
      </c>
      <c r="F20" s="863" t="s">
        <v>782</v>
      </c>
      <c r="G20" s="864" t="s">
        <v>625</v>
      </c>
      <c r="H20" s="869" t="s">
        <v>894</v>
      </c>
      <c r="I20" s="865" t="s">
        <v>487</v>
      </c>
      <c r="J20" s="865"/>
      <c r="K20" s="867" t="s">
        <v>593</v>
      </c>
      <c r="L20" s="219"/>
      <c r="M20" s="219"/>
      <c r="N20" s="543"/>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row>
    <row r="21" spans="1:90" s="8" customFormat="1">
      <c r="A21" s="1372"/>
      <c r="B21" s="860" t="s">
        <v>1583</v>
      </c>
      <c r="C21" s="861" t="s">
        <v>585</v>
      </c>
      <c r="D21" s="862" t="s">
        <v>607</v>
      </c>
      <c r="E21" s="863" t="s">
        <v>468</v>
      </c>
      <c r="F21" s="863" t="s">
        <v>588</v>
      </c>
      <c r="G21" s="864" t="s">
        <v>626</v>
      </c>
      <c r="H21" s="863" t="s">
        <v>782</v>
      </c>
      <c r="I21" s="865" t="s">
        <v>590</v>
      </c>
      <c r="J21" s="865"/>
      <c r="K21" s="867" t="s">
        <v>593</v>
      </c>
      <c r="L21" s="219"/>
      <c r="M21" s="219"/>
      <c r="N21" s="543"/>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row>
    <row r="22" spans="1:90" s="8" customFormat="1">
      <c r="A22" s="1372"/>
      <c r="B22" s="860" t="s">
        <v>1584</v>
      </c>
      <c r="C22" s="861" t="s">
        <v>584</v>
      </c>
      <c r="D22" s="862" t="s">
        <v>608</v>
      </c>
      <c r="E22" s="863" t="s">
        <v>465</v>
      </c>
      <c r="F22" s="863" t="s">
        <v>589</v>
      </c>
      <c r="G22" s="864" t="s">
        <v>627</v>
      </c>
      <c r="H22" s="863" t="s">
        <v>782</v>
      </c>
      <c r="I22" s="865" t="s">
        <v>591</v>
      </c>
      <c r="J22" s="865"/>
      <c r="K22" s="867" t="s">
        <v>593</v>
      </c>
      <c r="L22" s="219"/>
      <c r="M22" s="219"/>
      <c r="N22" s="543"/>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row>
    <row r="23" spans="1:90" s="8" customFormat="1" ht="18" customHeight="1">
      <c r="A23" s="1372"/>
      <c r="B23" s="860" t="s">
        <v>532</v>
      </c>
      <c r="C23" s="861" t="s">
        <v>586</v>
      </c>
      <c r="D23" s="862" t="s">
        <v>609</v>
      </c>
      <c r="E23" s="863" t="s">
        <v>468</v>
      </c>
      <c r="F23" s="863" t="s">
        <v>610</v>
      </c>
      <c r="G23" s="864" t="s">
        <v>628</v>
      </c>
      <c r="H23" s="863" t="s">
        <v>782</v>
      </c>
      <c r="I23" s="865" t="s">
        <v>587</v>
      </c>
      <c r="J23" s="865"/>
      <c r="K23" s="867" t="s">
        <v>593</v>
      </c>
      <c r="L23" s="219"/>
      <c r="M23" s="219"/>
      <c r="N23" s="543"/>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row>
    <row r="24" spans="1:90" s="8" customFormat="1">
      <c r="A24" s="1372"/>
      <c r="B24" s="860" t="s">
        <v>492</v>
      </c>
      <c r="C24" s="861" t="s">
        <v>510</v>
      </c>
      <c r="D24" s="862" t="s">
        <v>523</v>
      </c>
      <c r="E24" s="863" t="s">
        <v>495</v>
      </c>
      <c r="F24" s="863" t="s">
        <v>782</v>
      </c>
      <c r="G24" s="864" t="s">
        <v>629</v>
      </c>
      <c r="H24" s="863" t="s">
        <v>782</v>
      </c>
      <c r="I24" s="865" t="s">
        <v>1057</v>
      </c>
      <c r="J24" s="865"/>
      <c r="K24" s="867" t="s">
        <v>593</v>
      </c>
      <c r="L24" s="219"/>
      <c r="M24" s="219"/>
      <c r="N24" s="543"/>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row>
    <row r="25" spans="1:90" s="8" customFormat="1">
      <c r="A25" s="1372"/>
      <c r="B25" s="860" t="s">
        <v>1670</v>
      </c>
      <c r="C25" s="861" t="s">
        <v>1671</v>
      </c>
      <c r="D25" s="862" t="s">
        <v>1848</v>
      </c>
      <c r="E25" s="863" t="s">
        <v>469</v>
      </c>
      <c r="F25" s="863" t="s">
        <v>782</v>
      </c>
      <c r="G25" s="864" t="s">
        <v>630</v>
      </c>
      <c r="H25" s="863" t="s">
        <v>782</v>
      </c>
      <c r="I25" s="865" t="s">
        <v>487</v>
      </c>
      <c r="J25" s="865"/>
      <c r="K25" s="867" t="s">
        <v>593</v>
      </c>
      <c r="L25" s="219"/>
      <c r="M25" s="219"/>
      <c r="N25" s="543"/>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row>
    <row r="26" spans="1:90" s="8" customFormat="1" ht="25.2">
      <c r="A26" s="1372"/>
      <c r="B26" s="860" t="s">
        <v>1672</v>
      </c>
      <c r="C26" s="861" t="s">
        <v>1673</v>
      </c>
      <c r="D26" s="862" t="s">
        <v>520</v>
      </c>
      <c r="E26" s="863" t="s">
        <v>495</v>
      </c>
      <c r="F26" s="863" t="s">
        <v>782</v>
      </c>
      <c r="G26" s="864" t="s">
        <v>631</v>
      </c>
      <c r="H26" s="863" t="s">
        <v>782</v>
      </c>
      <c r="I26" s="865" t="s">
        <v>1057</v>
      </c>
      <c r="J26" s="865"/>
      <c r="K26" s="867" t="s">
        <v>593</v>
      </c>
      <c r="L26" s="219"/>
      <c r="M26" s="219"/>
      <c r="N26" s="543"/>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row>
    <row r="27" spans="1:90" s="8" customFormat="1">
      <c r="A27" s="1372"/>
      <c r="B27" s="860" t="s">
        <v>1674</v>
      </c>
      <c r="C27" s="861" t="s">
        <v>1675</v>
      </c>
      <c r="D27" s="862" t="s">
        <v>1849</v>
      </c>
      <c r="E27" s="863" t="s">
        <v>469</v>
      </c>
      <c r="F27" s="863" t="s">
        <v>782</v>
      </c>
      <c r="G27" s="864" t="s">
        <v>632</v>
      </c>
      <c r="H27" s="869" t="s">
        <v>895</v>
      </c>
      <c r="I27" s="865" t="s">
        <v>487</v>
      </c>
      <c r="J27" s="865"/>
      <c r="K27" s="867" t="s">
        <v>593</v>
      </c>
      <c r="L27" s="219"/>
      <c r="M27" s="219"/>
      <c r="N27" s="543"/>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row>
    <row r="28" spans="1:90" s="8" customFormat="1">
      <c r="A28" s="1372"/>
      <c r="B28" s="860" t="s">
        <v>1676</v>
      </c>
      <c r="C28" s="861" t="s">
        <v>1677</v>
      </c>
      <c r="D28" s="862" t="s">
        <v>519</v>
      </c>
      <c r="E28" s="863" t="s">
        <v>495</v>
      </c>
      <c r="F28" s="863" t="s">
        <v>782</v>
      </c>
      <c r="G28" s="864" t="s">
        <v>633</v>
      </c>
      <c r="H28" s="863" t="s">
        <v>782</v>
      </c>
      <c r="I28" s="865" t="s">
        <v>1057</v>
      </c>
      <c r="J28" s="865"/>
      <c r="K28" s="867" t="s">
        <v>593</v>
      </c>
      <c r="L28" s="219"/>
      <c r="M28" s="219"/>
      <c r="N28" s="543"/>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row>
    <row r="29" spans="1:90" s="8" customFormat="1" ht="222" customHeight="1">
      <c r="A29" s="1372"/>
      <c r="B29" s="860" t="s">
        <v>1678</v>
      </c>
      <c r="C29" s="861" t="s">
        <v>1679</v>
      </c>
      <c r="D29" s="862" t="s">
        <v>1850</v>
      </c>
      <c r="E29" s="863" t="s">
        <v>469</v>
      </c>
      <c r="F29" s="863" t="s">
        <v>782</v>
      </c>
      <c r="G29" s="864" t="s">
        <v>634</v>
      </c>
      <c r="H29" s="870" t="s">
        <v>1851</v>
      </c>
      <c r="I29" s="865" t="s">
        <v>1852</v>
      </c>
      <c r="J29" s="865"/>
      <c r="K29" s="867" t="s">
        <v>593</v>
      </c>
      <c r="L29" s="219"/>
      <c r="M29" s="219"/>
      <c r="N29" s="543"/>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row>
    <row r="30" spans="1:90" s="8" customFormat="1" ht="25.2">
      <c r="A30" s="1372"/>
      <c r="B30" s="860" t="s">
        <v>11</v>
      </c>
      <c r="C30" s="861" t="s">
        <v>1680</v>
      </c>
      <c r="D30" s="862" t="s">
        <v>517</v>
      </c>
      <c r="E30" s="863" t="s">
        <v>469</v>
      </c>
      <c r="F30" s="863" t="s">
        <v>782</v>
      </c>
      <c r="G30" s="864" t="s">
        <v>635</v>
      </c>
      <c r="H30" s="863" t="s">
        <v>782</v>
      </c>
      <c r="I30" s="865" t="s">
        <v>494</v>
      </c>
      <c r="J30" s="865"/>
      <c r="K30" s="867" t="s">
        <v>593</v>
      </c>
      <c r="L30" s="219"/>
      <c r="M30" s="219"/>
      <c r="N30" s="543"/>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row>
    <row r="31" spans="1:90" s="8" customFormat="1">
      <c r="A31" s="1372"/>
      <c r="B31" s="860" t="s">
        <v>3</v>
      </c>
      <c r="C31" s="861"/>
      <c r="D31" s="862" t="s">
        <v>514</v>
      </c>
      <c r="E31" s="863" t="s">
        <v>421</v>
      </c>
      <c r="F31" s="868">
        <v>45657</v>
      </c>
      <c r="G31" s="864" t="s">
        <v>636</v>
      </c>
      <c r="H31" s="868">
        <v>45657</v>
      </c>
      <c r="I31" s="865" t="s">
        <v>486</v>
      </c>
      <c r="J31" s="865"/>
      <c r="K31" s="867" t="s">
        <v>593</v>
      </c>
      <c r="L31" s="219"/>
      <c r="M31" s="219"/>
      <c r="N31" s="543"/>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row>
    <row r="32" spans="1:90" s="8" customFormat="1" ht="25.2">
      <c r="A32" s="1372"/>
      <c r="B32" s="860" t="s">
        <v>504</v>
      </c>
      <c r="C32" s="861" t="s">
        <v>1681</v>
      </c>
      <c r="D32" s="862" t="s">
        <v>516</v>
      </c>
      <c r="E32" s="863" t="s">
        <v>469</v>
      </c>
      <c r="F32" s="863" t="s">
        <v>782</v>
      </c>
      <c r="G32" s="864" t="s">
        <v>637</v>
      </c>
      <c r="H32" s="863" t="s">
        <v>40</v>
      </c>
      <c r="I32" s="865" t="s">
        <v>494</v>
      </c>
      <c r="J32" s="865"/>
      <c r="K32" s="867" t="s">
        <v>593</v>
      </c>
      <c r="L32" s="219"/>
      <c r="M32" s="219"/>
      <c r="N32" s="543"/>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row>
    <row r="33" spans="1:90" s="8" customFormat="1" ht="32.049999999999997" customHeight="1" thickBot="1">
      <c r="A33" s="1373"/>
      <c r="B33" s="860" t="s">
        <v>1585</v>
      </c>
      <c r="C33" s="861" t="s">
        <v>1056</v>
      </c>
      <c r="D33" s="862" t="s">
        <v>760</v>
      </c>
      <c r="E33" s="863" t="s">
        <v>468</v>
      </c>
      <c r="F33" s="868" t="s">
        <v>1060</v>
      </c>
      <c r="G33" s="864" t="s">
        <v>727</v>
      </c>
      <c r="H33" s="868" t="s">
        <v>782</v>
      </c>
      <c r="I33" s="865"/>
      <c r="J33" s="865"/>
      <c r="K33" s="867" t="s">
        <v>593</v>
      </c>
      <c r="L33" s="219"/>
      <c r="M33" s="219"/>
      <c r="N33" s="543"/>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row>
    <row r="34" spans="1:90" s="8" customFormat="1" ht="18" customHeight="1">
      <c r="A34" s="1374" t="s">
        <v>756</v>
      </c>
      <c r="B34" s="122" t="s">
        <v>2311</v>
      </c>
      <c r="C34" s="123" t="s">
        <v>761</v>
      </c>
      <c r="D34" s="393" t="s">
        <v>810</v>
      </c>
      <c r="E34" s="141" t="s">
        <v>468</v>
      </c>
      <c r="F34" s="871" t="s">
        <v>755</v>
      </c>
      <c r="G34" s="142" t="s">
        <v>728</v>
      </c>
      <c r="H34" s="202" t="s">
        <v>782</v>
      </c>
      <c r="I34" s="144" t="s">
        <v>816</v>
      </c>
      <c r="J34" s="144"/>
      <c r="K34" s="145" t="s">
        <v>593</v>
      </c>
      <c r="L34" s="219"/>
      <c r="M34" s="219"/>
      <c r="N34" s="543"/>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row>
    <row r="35" spans="1:90" s="8" customFormat="1" ht="18" customHeight="1">
      <c r="A35" s="1375"/>
      <c r="B35" s="100" t="s">
        <v>2312</v>
      </c>
      <c r="C35" s="305" t="s">
        <v>762</v>
      </c>
      <c r="D35" s="394" t="s">
        <v>811</v>
      </c>
      <c r="E35" s="307" t="s">
        <v>468</v>
      </c>
      <c r="F35" s="307" t="s">
        <v>755</v>
      </c>
      <c r="G35" s="308" t="s">
        <v>729</v>
      </c>
      <c r="H35" s="312" t="s">
        <v>782</v>
      </c>
      <c r="I35" s="313" t="s">
        <v>816</v>
      </c>
      <c r="J35" s="313"/>
      <c r="K35" s="147" t="s">
        <v>593</v>
      </c>
      <c r="L35" s="219"/>
      <c r="M35" s="219"/>
      <c r="N35" s="543"/>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row>
    <row r="36" spans="1:90" s="8" customFormat="1" ht="18" customHeight="1">
      <c r="A36" s="1375"/>
      <c r="B36" s="100" t="s">
        <v>2313</v>
      </c>
      <c r="C36" s="305" t="s">
        <v>763</v>
      </c>
      <c r="D36" s="394" t="s">
        <v>812</v>
      </c>
      <c r="E36" s="307" t="s">
        <v>468</v>
      </c>
      <c r="F36" s="307" t="s">
        <v>755</v>
      </c>
      <c r="G36" s="308" t="s">
        <v>730</v>
      </c>
      <c r="H36" s="312" t="s">
        <v>782</v>
      </c>
      <c r="I36" s="313" t="s">
        <v>816</v>
      </c>
      <c r="J36" s="313"/>
      <c r="K36" s="147" t="s">
        <v>593</v>
      </c>
      <c r="L36" s="219"/>
      <c r="M36" s="219"/>
      <c r="N36" s="543"/>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row>
    <row r="37" spans="1:90" s="8" customFormat="1" ht="18" customHeight="1">
      <c r="A37" s="1375"/>
      <c r="B37" s="100" t="s">
        <v>2314</v>
      </c>
      <c r="C37" s="305" t="s">
        <v>764</v>
      </c>
      <c r="D37" s="394" t="s">
        <v>813</v>
      </c>
      <c r="E37" s="307" t="s">
        <v>468</v>
      </c>
      <c r="F37" s="307" t="s">
        <v>755</v>
      </c>
      <c r="G37" s="308" t="s">
        <v>731</v>
      </c>
      <c r="H37" s="312" t="s">
        <v>782</v>
      </c>
      <c r="I37" s="313" t="s">
        <v>816</v>
      </c>
      <c r="J37" s="313"/>
      <c r="K37" s="147" t="s">
        <v>593</v>
      </c>
      <c r="L37" s="219"/>
      <c r="M37" s="219"/>
      <c r="N37" s="543"/>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row>
    <row r="38" spans="1:90" s="8" customFormat="1" ht="18" customHeight="1">
      <c r="A38" s="1375"/>
      <c r="B38" s="100" t="s">
        <v>2315</v>
      </c>
      <c r="C38" s="305" t="s">
        <v>765</v>
      </c>
      <c r="D38" s="394" t="s">
        <v>814</v>
      </c>
      <c r="E38" s="307" t="s">
        <v>468</v>
      </c>
      <c r="F38" s="307" t="s">
        <v>755</v>
      </c>
      <c r="G38" s="308" t="s">
        <v>732</v>
      </c>
      <c r="H38" s="312" t="s">
        <v>782</v>
      </c>
      <c r="I38" s="313" t="s">
        <v>816</v>
      </c>
      <c r="J38" s="313"/>
      <c r="K38" s="147" t="s">
        <v>593</v>
      </c>
      <c r="L38" s="219"/>
      <c r="M38" s="219"/>
      <c r="N38" s="543"/>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row>
    <row r="39" spans="1:90" s="8" customFormat="1" ht="18" customHeight="1">
      <c r="A39" s="1375"/>
      <c r="B39" s="100" t="s">
        <v>2316</v>
      </c>
      <c r="C39" s="305" t="s">
        <v>766</v>
      </c>
      <c r="D39" s="394" t="s">
        <v>815</v>
      </c>
      <c r="E39" s="307" t="s">
        <v>468</v>
      </c>
      <c r="F39" s="307" t="s">
        <v>755</v>
      </c>
      <c r="G39" s="308" t="s">
        <v>733</v>
      </c>
      <c r="H39" s="312" t="s">
        <v>782</v>
      </c>
      <c r="I39" s="313" t="s">
        <v>816</v>
      </c>
      <c r="J39" s="313"/>
      <c r="K39" s="147" t="s">
        <v>593</v>
      </c>
      <c r="L39" s="219"/>
      <c r="M39" s="219"/>
      <c r="N39" s="543"/>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row>
    <row r="40" spans="1:90" s="8" customFormat="1" ht="18" customHeight="1">
      <c r="A40" s="1375"/>
      <c r="B40" s="100" t="s">
        <v>1587</v>
      </c>
      <c r="C40" s="305" t="s">
        <v>1216</v>
      </c>
      <c r="D40" s="394" t="s">
        <v>1235</v>
      </c>
      <c r="E40" s="307" t="s">
        <v>468</v>
      </c>
      <c r="F40" s="307" t="s">
        <v>755</v>
      </c>
      <c r="G40" s="308" t="s">
        <v>734</v>
      </c>
      <c r="H40" s="451">
        <v>1</v>
      </c>
      <c r="I40" s="452" t="s">
        <v>564</v>
      </c>
      <c r="J40" s="452"/>
      <c r="K40" s="453" t="s">
        <v>795</v>
      </c>
      <c r="L40" s="219"/>
      <c r="M40" s="219"/>
      <c r="N40" s="543"/>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row>
    <row r="41" spans="1:90" s="8" customFormat="1" ht="18" customHeight="1">
      <c r="A41" s="1375"/>
      <c r="B41" s="100" t="s">
        <v>1588</v>
      </c>
      <c r="C41" s="305" t="s">
        <v>1234</v>
      </c>
      <c r="D41" s="394" t="s">
        <v>1236</v>
      </c>
      <c r="E41" s="307" t="s">
        <v>468</v>
      </c>
      <c r="F41" s="307" t="s">
        <v>755</v>
      </c>
      <c r="G41" s="308" t="s">
        <v>735</v>
      </c>
      <c r="H41" s="451">
        <v>1</v>
      </c>
      <c r="I41" s="452" t="s">
        <v>564</v>
      </c>
      <c r="J41" s="452"/>
      <c r="K41" s="453" t="s">
        <v>795</v>
      </c>
      <c r="L41" s="219"/>
      <c r="M41" s="219"/>
      <c r="N41" s="543"/>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row>
    <row r="42" spans="1:90" s="8" customFormat="1">
      <c r="A42" s="1375"/>
      <c r="B42" s="100" t="s">
        <v>1578</v>
      </c>
      <c r="C42" s="305" t="s">
        <v>1589</v>
      </c>
      <c r="D42" s="394" t="s">
        <v>1313</v>
      </c>
      <c r="E42" s="307" t="s">
        <v>468</v>
      </c>
      <c r="F42" s="307" t="s">
        <v>755</v>
      </c>
      <c r="G42" s="308" t="s">
        <v>736</v>
      </c>
      <c r="H42" s="481" t="s">
        <v>1314</v>
      </c>
      <c r="I42" s="313" t="s">
        <v>564</v>
      </c>
      <c r="J42" s="313"/>
      <c r="K42" s="147" t="s">
        <v>593</v>
      </c>
      <c r="L42" s="219"/>
      <c r="M42" s="219"/>
      <c r="N42" s="543"/>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row>
    <row r="43" spans="1:90" s="8" customFormat="1">
      <c r="A43" s="1375"/>
      <c r="B43" s="872" t="s">
        <v>669</v>
      </c>
      <c r="C43" s="1066"/>
      <c r="D43" s="1067" t="s">
        <v>592</v>
      </c>
      <c r="E43" s="307"/>
      <c r="F43" s="307"/>
      <c r="G43" s="308" t="s">
        <v>737</v>
      </c>
      <c r="H43" s="312"/>
      <c r="I43" s="313"/>
      <c r="J43" s="313"/>
      <c r="K43" s="147" t="s">
        <v>593</v>
      </c>
      <c r="L43" s="219"/>
      <c r="M43" s="219"/>
      <c r="N43" s="543"/>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row>
    <row r="44" spans="1:90" s="8" customFormat="1" ht="15.9" thickBot="1">
      <c r="A44" s="1376"/>
      <c r="B44" s="873" t="s">
        <v>669</v>
      </c>
      <c r="C44" s="874"/>
      <c r="D44" s="875" t="s">
        <v>592</v>
      </c>
      <c r="E44" s="148"/>
      <c r="F44" s="148"/>
      <c r="G44" s="149" t="s">
        <v>738</v>
      </c>
      <c r="H44" s="203"/>
      <c r="I44" s="151"/>
      <c r="J44" s="151"/>
      <c r="K44" s="152" t="s">
        <v>593</v>
      </c>
      <c r="L44" s="219"/>
      <c r="M44" s="219"/>
      <c r="N44" s="543"/>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row>
    <row r="45" spans="1:90" s="8" customFormat="1" ht="16" customHeight="1">
      <c r="A45" s="1377" t="s">
        <v>600</v>
      </c>
      <c r="B45" s="97" t="s">
        <v>15</v>
      </c>
      <c r="C45" s="484" t="str">
        <f>B45</f>
        <v>Installed power of the site</v>
      </c>
      <c r="D45" s="485" t="s">
        <v>922</v>
      </c>
      <c r="E45" s="486" t="s">
        <v>468</v>
      </c>
      <c r="F45" s="486" t="s">
        <v>498</v>
      </c>
      <c r="G45" s="487" t="s">
        <v>639</v>
      </c>
      <c r="H45" s="486" t="s">
        <v>782</v>
      </c>
      <c r="I45" s="489" t="s">
        <v>497</v>
      </c>
      <c r="J45" s="489"/>
      <c r="K45" s="157" t="s">
        <v>593</v>
      </c>
      <c r="L45" s="219"/>
      <c r="M45" s="219"/>
      <c r="N45" s="543"/>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row>
    <row r="46" spans="1:90" s="8" customFormat="1">
      <c r="A46" s="1378"/>
      <c r="B46" s="97" t="s">
        <v>1582</v>
      </c>
      <c r="C46" s="484" t="str">
        <f t="shared" ref="C46:C65" si="0">B46</f>
        <v xml:space="preserve">Rated data Centre power </v>
      </c>
      <c r="D46" s="485" t="s">
        <v>923</v>
      </c>
      <c r="E46" s="486" t="s">
        <v>468</v>
      </c>
      <c r="F46" s="486" t="s">
        <v>498</v>
      </c>
      <c r="G46" s="487" t="s">
        <v>640</v>
      </c>
      <c r="H46" s="486" t="s">
        <v>782</v>
      </c>
      <c r="I46" s="489" t="s">
        <v>497</v>
      </c>
      <c r="J46" s="489"/>
      <c r="K46" s="157" t="s">
        <v>593</v>
      </c>
      <c r="L46" s="219"/>
      <c r="M46" s="219"/>
      <c r="N46" s="543"/>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row>
    <row r="47" spans="1:90" s="8" customFormat="1" ht="18" customHeight="1">
      <c r="A47" s="1378"/>
      <c r="B47" s="97" t="s">
        <v>601</v>
      </c>
      <c r="C47" s="484" t="str">
        <f t="shared" si="0"/>
        <v>Primary Electrical Power Source</v>
      </c>
      <c r="D47" s="485" t="s">
        <v>927</v>
      </c>
      <c r="E47" s="486" t="s">
        <v>469</v>
      </c>
      <c r="F47" s="486" t="s">
        <v>782</v>
      </c>
      <c r="G47" s="487" t="s">
        <v>641</v>
      </c>
      <c r="H47" s="486" t="s">
        <v>782</v>
      </c>
      <c r="I47" s="489" t="s">
        <v>485</v>
      </c>
      <c r="J47" s="489"/>
      <c r="K47" s="157" t="s">
        <v>593</v>
      </c>
      <c r="L47" s="219"/>
      <c r="M47" s="219"/>
      <c r="N47" s="543"/>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row>
    <row r="48" spans="1:90" s="8" customFormat="1" ht="18" customHeight="1">
      <c r="A48" s="1378"/>
      <c r="B48" s="97" t="s">
        <v>567</v>
      </c>
      <c r="C48" s="484" t="str">
        <f t="shared" si="0"/>
        <v>Primary Source Type</v>
      </c>
      <c r="D48" s="485" t="s">
        <v>928</v>
      </c>
      <c r="E48" s="486" t="s">
        <v>469</v>
      </c>
      <c r="F48" s="486" t="s">
        <v>782</v>
      </c>
      <c r="G48" s="487" t="s">
        <v>642</v>
      </c>
      <c r="H48" s="486" t="s">
        <v>782</v>
      </c>
      <c r="I48" s="489" t="s">
        <v>485</v>
      </c>
      <c r="J48" s="489"/>
      <c r="K48" s="157" t="s">
        <v>593</v>
      </c>
      <c r="L48" s="219"/>
      <c r="M48" s="219"/>
      <c r="N48" s="543"/>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row>
    <row r="49" spans="1:90" s="8" customFormat="1" ht="18" customHeight="1">
      <c r="A49" s="1378"/>
      <c r="B49" s="97" t="s">
        <v>650</v>
      </c>
      <c r="C49" s="484" t="str">
        <f t="shared" si="0"/>
        <v>Base Cost Rate for Primary Power</v>
      </c>
      <c r="D49" s="485" t="s">
        <v>925</v>
      </c>
      <c r="E49" s="486" t="s">
        <v>468</v>
      </c>
      <c r="F49" s="490" t="s">
        <v>605</v>
      </c>
      <c r="G49" s="487" t="s">
        <v>643</v>
      </c>
      <c r="H49" s="486" t="s">
        <v>782</v>
      </c>
      <c r="I49" s="489"/>
      <c r="J49" s="489"/>
      <c r="K49" s="157" t="s">
        <v>593</v>
      </c>
      <c r="L49" s="219"/>
      <c r="M49" s="219"/>
      <c r="N49" s="543"/>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row>
    <row r="50" spans="1:90" s="8" customFormat="1" ht="18" customHeight="1">
      <c r="A50" s="1378"/>
      <c r="B50" s="97" t="s">
        <v>651</v>
      </c>
      <c r="C50" s="484" t="str">
        <f t="shared" si="0"/>
        <v>Rate Adjustments to Power Base Rate</v>
      </c>
      <c r="D50" s="485" t="s">
        <v>931</v>
      </c>
      <c r="E50" s="486" t="s">
        <v>468</v>
      </c>
      <c r="F50" s="486" t="s">
        <v>782</v>
      </c>
      <c r="G50" s="487" t="s">
        <v>644</v>
      </c>
      <c r="H50" s="486" t="s">
        <v>782</v>
      </c>
      <c r="I50" s="489" t="s">
        <v>57</v>
      </c>
      <c r="J50" s="489"/>
      <c r="K50" s="157" t="s">
        <v>593</v>
      </c>
      <c r="L50" s="219"/>
      <c r="M50" s="219"/>
      <c r="N50" s="543"/>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row>
    <row r="51" spans="1:90" s="8" customFormat="1" ht="18" customHeight="1">
      <c r="A51" s="1378"/>
      <c r="B51" s="97" t="s">
        <v>602</v>
      </c>
      <c r="C51" s="484" t="str">
        <f t="shared" si="0"/>
        <v>Proportion of Total Power From Primary Source</v>
      </c>
      <c r="D51" s="485" t="s">
        <v>926</v>
      </c>
      <c r="E51" s="486" t="s">
        <v>468</v>
      </c>
      <c r="F51" s="486" t="s">
        <v>782</v>
      </c>
      <c r="G51" s="487" t="s">
        <v>645</v>
      </c>
      <c r="H51" s="486">
        <v>1</v>
      </c>
      <c r="I51" s="491" t="s">
        <v>896</v>
      </c>
      <c r="J51" s="491"/>
      <c r="K51" s="157" t="s">
        <v>593</v>
      </c>
      <c r="L51" s="219"/>
      <c r="M51" s="219"/>
      <c r="N51" s="543"/>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row>
    <row r="52" spans="1:90" s="8" customFormat="1" ht="18" customHeight="1">
      <c r="A52" s="1378"/>
      <c r="B52" s="97" t="s">
        <v>1053</v>
      </c>
      <c r="C52" s="484" t="str">
        <f t="shared" si="0"/>
        <v>Secondary Power Source</v>
      </c>
      <c r="D52" s="485" t="s">
        <v>929</v>
      </c>
      <c r="E52" s="486" t="s">
        <v>469</v>
      </c>
      <c r="F52" s="486" t="s">
        <v>782</v>
      </c>
      <c r="G52" s="487" t="s">
        <v>646</v>
      </c>
      <c r="H52" s="486" t="s">
        <v>782</v>
      </c>
      <c r="I52" s="489" t="s">
        <v>485</v>
      </c>
      <c r="J52" s="489"/>
      <c r="K52" s="157" t="s">
        <v>593</v>
      </c>
      <c r="L52" s="219"/>
      <c r="M52" s="219"/>
      <c r="N52" s="543"/>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row>
    <row r="53" spans="1:90" s="8" customFormat="1" ht="18" customHeight="1">
      <c r="A53" s="1378"/>
      <c r="B53" s="97" t="s">
        <v>568</v>
      </c>
      <c r="C53" s="484" t="str">
        <f t="shared" si="0"/>
        <v>Secondary Source Type</v>
      </c>
      <c r="D53" s="485" t="s">
        <v>930</v>
      </c>
      <c r="E53" s="486" t="s">
        <v>469</v>
      </c>
      <c r="F53" s="486" t="s">
        <v>782</v>
      </c>
      <c r="G53" s="487" t="s">
        <v>647</v>
      </c>
      <c r="H53" s="486" t="s">
        <v>782</v>
      </c>
      <c r="I53" s="489" t="s">
        <v>485</v>
      </c>
      <c r="J53" s="489"/>
      <c r="K53" s="157" t="s">
        <v>593</v>
      </c>
      <c r="L53" s="219"/>
      <c r="M53" s="219"/>
      <c r="N53" s="543"/>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row>
    <row r="54" spans="1:90" s="8" customFormat="1" ht="18" customHeight="1">
      <c r="A54" s="1378"/>
      <c r="B54" s="97" t="s">
        <v>652</v>
      </c>
      <c r="C54" s="484" t="str">
        <f t="shared" si="0"/>
        <v>Base Cost Rate for Secondary Power</v>
      </c>
      <c r="D54" s="485" t="s">
        <v>1054</v>
      </c>
      <c r="E54" s="486" t="s">
        <v>468</v>
      </c>
      <c r="F54" s="490" t="s">
        <v>605</v>
      </c>
      <c r="G54" s="487" t="s">
        <v>648</v>
      </c>
      <c r="H54" s="486" t="s">
        <v>782</v>
      </c>
      <c r="I54" s="489" t="s">
        <v>57</v>
      </c>
      <c r="J54" s="489"/>
      <c r="K54" s="157" t="s">
        <v>593</v>
      </c>
      <c r="L54" s="219"/>
      <c r="M54" s="219"/>
      <c r="N54" s="543"/>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row>
    <row r="55" spans="1:90" s="8" customFormat="1" ht="18" customHeight="1">
      <c r="A55" s="1378"/>
      <c r="B55" s="97" t="s">
        <v>1055</v>
      </c>
      <c r="C55" s="484" t="str">
        <f t="shared" si="0"/>
        <v>Rate Adjustments to Secondary Power Base Rate</v>
      </c>
      <c r="D55" s="485" t="s">
        <v>932</v>
      </c>
      <c r="E55" s="486" t="s">
        <v>468</v>
      </c>
      <c r="F55" s="490" t="s">
        <v>605</v>
      </c>
      <c r="G55" s="487" t="s">
        <v>649</v>
      </c>
      <c r="H55" s="486" t="s">
        <v>782</v>
      </c>
      <c r="I55" s="489" t="s">
        <v>57</v>
      </c>
      <c r="J55" s="489"/>
      <c r="K55" s="157" t="s">
        <v>593</v>
      </c>
      <c r="L55" s="219"/>
      <c r="M55" s="219"/>
      <c r="N55" s="543"/>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row>
    <row r="56" spans="1:90" s="8" customFormat="1" ht="18" customHeight="1">
      <c r="A56" s="1378"/>
      <c r="B56" s="97" t="s">
        <v>603</v>
      </c>
      <c r="C56" s="484" t="str">
        <f t="shared" si="0"/>
        <v>Proportion of Total Power From Secondary Source</v>
      </c>
      <c r="D56" s="485" t="s">
        <v>933</v>
      </c>
      <c r="E56" s="486" t="s">
        <v>469</v>
      </c>
      <c r="F56" s="486" t="s">
        <v>782</v>
      </c>
      <c r="G56" s="487" t="s">
        <v>638</v>
      </c>
      <c r="H56" s="486" t="s">
        <v>782</v>
      </c>
      <c r="I56" s="489"/>
      <c r="J56" s="489"/>
      <c r="K56" s="157" t="s">
        <v>593</v>
      </c>
      <c r="L56" s="219"/>
      <c r="M56" s="219"/>
      <c r="N56" s="543"/>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row>
    <row r="57" spans="1:90" s="8" customFormat="1" ht="18" customHeight="1">
      <c r="A57" s="1378"/>
      <c r="B57" s="97" t="s">
        <v>653</v>
      </c>
      <c r="C57" s="484" t="str">
        <f t="shared" si="0"/>
        <v>Alternate or Additional Fuels</v>
      </c>
      <c r="D57" s="485" t="s">
        <v>934</v>
      </c>
      <c r="E57" s="486" t="s">
        <v>469</v>
      </c>
      <c r="F57" s="486" t="s">
        <v>782</v>
      </c>
      <c r="G57" s="487" t="s">
        <v>657</v>
      </c>
      <c r="H57" s="486" t="s">
        <v>782</v>
      </c>
      <c r="I57" s="489"/>
      <c r="J57" s="489"/>
      <c r="K57" s="157" t="s">
        <v>593</v>
      </c>
      <c r="L57" s="219"/>
      <c r="M57" s="219"/>
      <c r="N57" s="543"/>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row>
    <row r="58" spans="1:90" s="8" customFormat="1" ht="18" customHeight="1">
      <c r="A58" s="1378"/>
      <c r="B58" s="97" t="s">
        <v>655</v>
      </c>
      <c r="C58" s="484" t="str">
        <f t="shared" si="0"/>
        <v>Alternalte Fuel Type</v>
      </c>
      <c r="D58" s="485" t="s">
        <v>935</v>
      </c>
      <c r="E58" s="486" t="s">
        <v>469</v>
      </c>
      <c r="F58" s="486" t="s">
        <v>782</v>
      </c>
      <c r="G58" s="487" t="s">
        <v>658</v>
      </c>
      <c r="H58" s="486" t="s">
        <v>782</v>
      </c>
      <c r="I58" s="489" t="s">
        <v>57</v>
      </c>
      <c r="J58" s="489"/>
      <c r="K58" s="157" t="s">
        <v>593</v>
      </c>
      <c r="L58" s="219"/>
      <c r="M58" s="219"/>
      <c r="N58" s="543"/>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row>
    <row r="59" spans="1:90" s="8" customFormat="1" ht="18" customHeight="1">
      <c r="A59" s="1378"/>
      <c r="B59" s="97" t="s">
        <v>654</v>
      </c>
      <c r="C59" s="484" t="str">
        <f t="shared" si="0"/>
        <v>Base Cost rate for Alternate or Additional Fuels</v>
      </c>
      <c r="D59" s="485" t="s">
        <v>936</v>
      </c>
      <c r="E59" s="486" t="s">
        <v>468</v>
      </c>
      <c r="F59" s="486" t="s">
        <v>782</v>
      </c>
      <c r="G59" s="487" t="s">
        <v>659</v>
      </c>
      <c r="H59" s="486" t="s">
        <v>782</v>
      </c>
      <c r="I59" s="489" t="s">
        <v>57</v>
      </c>
      <c r="J59" s="489"/>
      <c r="K59" s="157" t="s">
        <v>593</v>
      </c>
      <c r="L59" s="219"/>
      <c r="M59" s="219"/>
      <c r="N59" s="543"/>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row>
    <row r="60" spans="1:90" s="8" customFormat="1" ht="18" customHeight="1">
      <c r="A60" s="1378"/>
      <c r="B60" s="97" t="s">
        <v>656</v>
      </c>
      <c r="C60" s="484" t="str">
        <f t="shared" si="0"/>
        <v>Rate Adjustments to Alternate Fuels Base Cost Rate</v>
      </c>
      <c r="D60" s="485" t="s">
        <v>937</v>
      </c>
      <c r="E60" s="486" t="s">
        <v>468</v>
      </c>
      <c r="F60" s="486" t="s">
        <v>782</v>
      </c>
      <c r="G60" s="487" t="s">
        <v>660</v>
      </c>
      <c r="H60" s="486" t="s">
        <v>782</v>
      </c>
      <c r="I60" s="489"/>
      <c r="J60" s="489"/>
      <c r="K60" s="157" t="s">
        <v>593</v>
      </c>
      <c r="L60" s="219"/>
      <c r="M60" s="219"/>
      <c r="N60" s="543"/>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row>
    <row r="61" spans="1:90" s="8" customFormat="1" ht="18" customHeight="1">
      <c r="A61" s="1378"/>
      <c r="B61" s="97" t="s">
        <v>412</v>
      </c>
      <c r="C61" s="484" t="str">
        <f t="shared" si="0"/>
        <v>Water Usage</v>
      </c>
      <c r="D61" s="485" t="s">
        <v>938</v>
      </c>
      <c r="E61" s="486" t="s">
        <v>468</v>
      </c>
      <c r="F61" s="486" t="s">
        <v>604</v>
      </c>
      <c r="G61" s="487" t="s">
        <v>661</v>
      </c>
      <c r="H61" s="486">
        <v>0</v>
      </c>
      <c r="I61" s="489"/>
      <c r="J61" s="489"/>
      <c r="K61" s="157" t="s">
        <v>593</v>
      </c>
      <c r="L61" s="219"/>
      <c r="M61" s="219"/>
      <c r="N61" s="543"/>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row>
    <row r="62" spans="1:90" s="8" customFormat="1" ht="18" customHeight="1">
      <c r="A62" s="1378"/>
      <c r="B62" s="97" t="s">
        <v>413</v>
      </c>
      <c r="C62" s="484" t="str">
        <f t="shared" si="0"/>
        <v>Water cost rate</v>
      </c>
      <c r="D62" s="485" t="s">
        <v>939</v>
      </c>
      <c r="E62" s="486" t="s">
        <v>468</v>
      </c>
      <c r="F62" s="490" t="s">
        <v>605</v>
      </c>
      <c r="G62" s="487" t="s">
        <v>662</v>
      </c>
      <c r="H62" s="486">
        <v>0</v>
      </c>
      <c r="I62" s="489"/>
      <c r="J62" s="489"/>
      <c r="K62" s="157" t="s">
        <v>593</v>
      </c>
      <c r="L62" s="219"/>
      <c r="M62" s="219"/>
      <c r="N62" s="543"/>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row>
    <row r="63" spans="1:90" s="8" customFormat="1" ht="18" customHeight="1">
      <c r="A63" s="1378"/>
      <c r="B63" s="97" t="s">
        <v>1682</v>
      </c>
      <c r="C63" s="484" t="str">
        <f t="shared" si="0"/>
        <v>Is the Heat Offtaker Within the building?</v>
      </c>
      <c r="D63" s="485" t="s">
        <v>1853</v>
      </c>
      <c r="E63" s="486" t="s">
        <v>469</v>
      </c>
      <c r="F63" s="489" t="s">
        <v>496</v>
      </c>
      <c r="G63" s="487" t="s">
        <v>663</v>
      </c>
      <c r="H63" s="486" t="s">
        <v>40</v>
      </c>
      <c r="I63" s="489" t="s">
        <v>496</v>
      </c>
      <c r="J63" s="489"/>
      <c r="K63" s="157" t="s">
        <v>593</v>
      </c>
      <c r="L63" s="219"/>
      <c r="M63" s="219"/>
      <c r="N63" s="543"/>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row>
    <row r="64" spans="1:90" s="8" customFormat="1" ht="18" customHeight="1">
      <c r="A64" s="1378"/>
      <c r="B64" s="97" t="s">
        <v>1683</v>
      </c>
      <c r="C64" s="484" t="str">
        <f t="shared" si="0"/>
        <v>Is the Heat Offtaker Within the Campus?</v>
      </c>
      <c r="D64" s="485" t="s">
        <v>1854</v>
      </c>
      <c r="E64" s="486" t="s">
        <v>469</v>
      </c>
      <c r="F64" s="489" t="s">
        <v>496</v>
      </c>
      <c r="G64" s="487" t="s">
        <v>664</v>
      </c>
      <c r="H64" s="486" t="s">
        <v>39</v>
      </c>
      <c r="I64" s="489" t="s">
        <v>496</v>
      </c>
      <c r="J64" s="489"/>
      <c r="K64" s="157" t="s">
        <v>593</v>
      </c>
      <c r="L64" s="219"/>
      <c r="M64" s="219"/>
      <c r="N64" s="543"/>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row>
    <row r="65" spans="1:90" s="8" customFormat="1" ht="18" customHeight="1">
      <c r="A65" s="1378"/>
      <c r="B65" s="97" t="s">
        <v>1684</v>
      </c>
      <c r="C65" s="484" t="str">
        <f t="shared" si="0"/>
        <v>Is the Heat Offtaker Off premises?</v>
      </c>
      <c r="D65" s="485" t="s">
        <v>1855</v>
      </c>
      <c r="E65" s="486" t="s">
        <v>469</v>
      </c>
      <c r="F65" s="489" t="s">
        <v>496</v>
      </c>
      <c r="G65" s="487" t="s">
        <v>665</v>
      </c>
      <c r="H65" s="486" t="s">
        <v>39</v>
      </c>
      <c r="I65" s="489" t="s">
        <v>496</v>
      </c>
      <c r="J65" s="489"/>
      <c r="K65" s="157" t="s">
        <v>593</v>
      </c>
      <c r="L65" s="219"/>
      <c r="M65" s="219"/>
      <c r="N65" s="543"/>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row>
    <row r="66" spans="1:90" s="8" customFormat="1" ht="18" customHeight="1">
      <c r="A66" s="1378"/>
      <c r="B66" s="97" t="s">
        <v>1685</v>
      </c>
      <c r="C66" s="484" t="s">
        <v>1686</v>
      </c>
      <c r="D66" s="485" t="s">
        <v>1856</v>
      </c>
      <c r="E66" s="486" t="s">
        <v>465</v>
      </c>
      <c r="F66" s="486" t="s">
        <v>500</v>
      </c>
      <c r="G66" s="487" t="s">
        <v>666</v>
      </c>
      <c r="H66" s="486">
        <v>0</v>
      </c>
      <c r="I66" s="489" t="s">
        <v>501</v>
      </c>
      <c r="J66" s="489"/>
      <c r="K66" s="157" t="s">
        <v>593</v>
      </c>
      <c r="L66" s="219"/>
      <c r="M66" s="219"/>
      <c r="N66" s="543"/>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row>
    <row r="67" spans="1:90" s="8" customFormat="1" ht="18" customHeight="1">
      <c r="A67" s="1378"/>
      <c r="B67" s="97" t="s">
        <v>0</v>
      </c>
      <c r="C67" s="484" t="s">
        <v>573</v>
      </c>
      <c r="D67" s="485" t="s">
        <v>575</v>
      </c>
      <c r="E67" s="486" t="s">
        <v>468</v>
      </c>
      <c r="F67" s="489" t="s">
        <v>805</v>
      </c>
      <c r="G67" s="487" t="s">
        <v>667</v>
      </c>
      <c r="H67" s="486">
        <v>0.8</v>
      </c>
      <c r="I67" s="489" t="s">
        <v>817</v>
      </c>
      <c r="J67" s="489"/>
      <c r="K67" s="157" t="s">
        <v>593</v>
      </c>
      <c r="L67" s="219"/>
      <c r="M67" s="219"/>
      <c r="N67" s="543"/>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row>
    <row r="68" spans="1:90" s="8" customFormat="1" ht="18" customHeight="1">
      <c r="A68" s="1378"/>
      <c r="B68" s="97" t="s">
        <v>1</v>
      </c>
      <c r="C68" s="484" t="s">
        <v>573</v>
      </c>
      <c r="D68" s="485" t="s">
        <v>576</v>
      </c>
      <c r="E68" s="486" t="s">
        <v>468</v>
      </c>
      <c r="F68" s="489" t="s">
        <v>805</v>
      </c>
      <c r="G68" s="487" t="s">
        <v>668</v>
      </c>
      <c r="H68" s="486">
        <v>0.8</v>
      </c>
      <c r="I68" s="489" t="s">
        <v>817</v>
      </c>
      <c r="J68" s="489"/>
      <c r="K68" s="157" t="s">
        <v>593</v>
      </c>
      <c r="L68" s="219"/>
      <c r="M68" s="219"/>
      <c r="N68" s="543"/>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row>
    <row r="69" spans="1:90" s="8" customFormat="1" ht="18" customHeight="1">
      <c r="A69" s="1378"/>
      <c r="B69" s="97" t="s">
        <v>571</v>
      </c>
      <c r="C69" s="484" t="s">
        <v>574</v>
      </c>
      <c r="D69" s="485" t="s">
        <v>577</v>
      </c>
      <c r="E69" s="486" t="s">
        <v>468</v>
      </c>
      <c r="F69" s="489" t="s">
        <v>805</v>
      </c>
      <c r="G69" s="487" t="s">
        <v>670</v>
      </c>
      <c r="H69" s="488" t="s">
        <v>564</v>
      </c>
      <c r="I69" s="489" t="s">
        <v>817</v>
      </c>
      <c r="J69" s="489"/>
      <c r="K69" s="158" t="s">
        <v>795</v>
      </c>
      <c r="L69" s="219"/>
      <c r="M69" s="219"/>
      <c r="N69" s="543"/>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row>
    <row r="70" spans="1:90" s="8" customFormat="1" ht="18" customHeight="1">
      <c r="A70" s="1378"/>
      <c r="B70" s="97" t="s">
        <v>572</v>
      </c>
      <c r="C70" s="484" t="s">
        <v>574</v>
      </c>
      <c r="D70" s="485" t="s">
        <v>578</v>
      </c>
      <c r="E70" s="486" t="s">
        <v>468</v>
      </c>
      <c r="F70" s="489" t="s">
        <v>805</v>
      </c>
      <c r="G70" s="487" t="s">
        <v>671</v>
      </c>
      <c r="H70" s="488" t="s">
        <v>564</v>
      </c>
      <c r="I70" s="489" t="s">
        <v>817</v>
      </c>
      <c r="J70" s="489"/>
      <c r="K70" s="158" t="s">
        <v>795</v>
      </c>
      <c r="L70" s="219"/>
      <c r="M70" s="219"/>
      <c r="N70" s="543"/>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row>
    <row r="71" spans="1:90" s="8" customFormat="1" ht="18" customHeight="1">
      <c r="A71" s="1378"/>
      <c r="B71" s="97" t="s">
        <v>753</v>
      </c>
      <c r="C71" s="484" t="s">
        <v>573</v>
      </c>
      <c r="D71" s="485" t="s">
        <v>801</v>
      </c>
      <c r="E71" s="486" t="s">
        <v>468</v>
      </c>
      <c r="F71" s="489" t="s">
        <v>755</v>
      </c>
      <c r="G71" s="487" t="s">
        <v>672</v>
      </c>
      <c r="H71" s="876">
        <v>0.8</v>
      </c>
      <c r="I71" s="489" t="s">
        <v>817</v>
      </c>
      <c r="J71" s="489"/>
      <c r="K71" s="157" t="s">
        <v>593</v>
      </c>
      <c r="L71" s="219"/>
      <c r="M71" s="219"/>
      <c r="N71" s="543"/>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row>
    <row r="72" spans="1:90" s="8" customFormat="1" ht="18" customHeight="1">
      <c r="A72" s="1378"/>
      <c r="B72" s="97" t="s">
        <v>124</v>
      </c>
      <c r="C72" s="484" t="s">
        <v>573</v>
      </c>
      <c r="D72" s="485" t="s">
        <v>802</v>
      </c>
      <c r="E72" s="486" t="s">
        <v>468</v>
      </c>
      <c r="F72" s="489" t="s">
        <v>754</v>
      </c>
      <c r="G72" s="487" t="s">
        <v>673</v>
      </c>
      <c r="H72" s="488" t="s">
        <v>57</v>
      </c>
      <c r="I72" s="489" t="s">
        <v>817</v>
      </c>
      <c r="J72" s="489"/>
      <c r="K72" s="157" t="s">
        <v>593</v>
      </c>
      <c r="L72" s="219"/>
      <c r="M72" s="219"/>
      <c r="N72" s="543"/>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row>
    <row r="73" spans="1:90" s="8" customFormat="1" ht="18" customHeight="1">
      <c r="A73" s="1378"/>
      <c r="B73" s="97" t="s">
        <v>579</v>
      </c>
      <c r="C73" s="484" t="s">
        <v>581</v>
      </c>
      <c r="D73" s="485" t="s">
        <v>547</v>
      </c>
      <c r="E73" s="486" t="s">
        <v>468</v>
      </c>
      <c r="F73" s="486" t="s">
        <v>1061</v>
      </c>
      <c r="G73" s="487" t="s">
        <v>674</v>
      </c>
      <c r="H73" s="488" t="s">
        <v>564</v>
      </c>
      <c r="I73" s="489" t="s">
        <v>1062</v>
      </c>
      <c r="J73" s="489"/>
      <c r="K73" s="158" t="s">
        <v>795</v>
      </c>
      <c r="L73" s="219"/>
      <c r="M73" s="219"/>
      <c r="N73" s="543"/>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row>
    <row r="74" spans="1:90" s="8" customFormat="1" ht="18" customHeight="1">
      <c r="A74" s="1378"/>
      <c r="B74" s="97" t="s">
        <v>580</v>
      </c>
      <c r="C74" s="484" t="s">
        <v>1687</v>
      </c>
      <c r="D74" s="485" t="s">
        <v>546</v>
      </c>
      <c r="E74" s="486" t="s">
        <v>468</v>
      </c>
      <c r="F74" s="486" t="s">
        <v>1061</v>
      </c>
      <c r="G74" s="487" t="s">
        <v>675</v>
      </c>
      <c r="H74" s="488" t="s">
        <v>564</v>
      </c>
      <c r="I74" s="489" t="s">
        <v>1062</v>
      </c>
      <c r="J74" s="489"/>
      <c r="K74" s="158" t="s">
        <v>795</v>
      </c>
      <c r="L74" s="219"/>
      <c r="M74" s="219"/>
      <c r="N74" s="543"/>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row>
    <row r="75" spans="1:90" s="8" customFormat="1" ht="17.05" customHeight="1">
      <c r="A75" s="1378"/>
      <c r="B75" s="97" t="s">
        <v>1590</v>
      </c>
      <c r="C75" s="484" t="s">
        <v>1591</v>
      </c>
      <c r="D75" s="485" t="s">
        <v>1319</v>
      </c>
      <c r="E75" s="486" t="s">
        <v>468</v>
      </c>
      <c r="F75" s="486" t="s">
        <v>1061</v>
      </c>
      <c r="G75" s="487" t="s">
        <v>676</v>
      </c>
      <c r="H75" s="488" t="s">
        <v>564</v>
      </c>
      <c r="I75" s="489" t="s">
        <v>1062</v>
      </c>
      <c r="J75" s="489"/>
      <c r="K75" s="158" t="s">
        <v>795</v>
      </c>
      <c r="L75" s="219"/>
      <c r="M75" s="219"/>
      <c r="N75" s="543"/>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row>
    <row r="76" spans="1:90" s="8" customFormat="1" ht="15.9" thickBot="1">
      <c r="A76" s="1379"/>
      <c r="B76" s="98" t="s">
        <v>1592</v>
      </c>
      <c r="C76" s="96" t="s">
        <v>1318</v>
      </c>
      <c r="D76" s="493" t="s">
        <v>1317</v>
      </c>
      <c r="E76" s="159" t="s">
        <v>468</v>
      </c>
      <c r="F76" s="159" t="s">
        <v>1061</v>
      </c>
      <c r="G76" s="160" t="s">
        <v>677</v>
      </c>
      <c r="H76" s="204" t="s">
        <v>564</v>
      </c>
      <c r="I76" s="492" t="s">
        <v>1062</v>
      </c>
      <c r="J76" s="492"/>
      <c r="K76" s="161" t="s">
        <v>795</v>
      </c>
      <c r="L76" s="219"/>
      <c r="M76" s="219"/>
      <c r="N76" s="543"/>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row>
    <row r="77" spans="1:90" s="8" customFormat="1" ht="16" customHeight="1">
      <c r="A77" s="1380" t="s">
        <v>606</v>
      </c>
      <c r="B77" s="99" t="s">
        <v>1720</v>
      </c>
      <c r="C77" s="118" t="s">
        <v>1210</v>
      </c>
      <c r="D77" s="397" t="s">
        <v>1211</v>
      </c>
      <c r="E77" s="162" t="s">
        <v>468</v>
      </c>
      <c r="F77" s="162" t="s">
        <v>548</v>
      </c>
      <c r="G77" s="163" t="s">
        <v>678</v>
      </c>
      <c r="H77" s="162">
        <v>25</v>
      </c>
      <c r="I77" s="164" t="s">
        <v>1212</v>
      </c>
      <c r="J77" s="164"/>
      <c r="K77" s="165" t="s">
        <v>593</v>
      </c>
      <c r="L77" s="219"/>
      <c r="M77" s="219"/>
      <c r="N77" s="543"/>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row>
    <row r="78" spans="1:90" s="8" customFormat="1">
      <c r="A78" s="1380"/>
      <c r="B78" s="99" t="s">
        <v>2317</v>
      </c>
      <c r="C78" s="118" t="str">
        <f t="shared" ref="C78:C84" si="1">B78</f>
        <v>Temperature to the IT equipment (Min)</v>
      </c>
      <c r="D78" s="397" t="s">
        <v>549</v>
      </c>
      <c r="E78" s="162" t="s">
        <v>468</v>
      </c>
      <c r="F78" s="162" t="s">
        <v>505</v>
      </c>
      <c r="G78" s="163" t="s">
        <v>679</v>
      </c>
      <c r="H78" s="205">
        <v>10</v>
      </c>
      <c r="I78" s="164" t="s">
        <v>798</v>
      </c>
      <c r="J78" s="164"/>
      <c r="K78" s="165" t="s">
        <v>593</v>
      </c>
      <c r="L78" s="219"/>
      <c r="M78" s="219"/>
      <c r="N78" s="543"/>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row>
    <row r="79" spans="1:90" s="8" customFormat="1">
      <c r="A79" s="1380"/>
      <c r="B79" s="99" t="s">
        <v>2318</v>
      </c>
      <c r="C79" s="118" t="str">
        <f t="shared" si="1"/>
        <v>Temperature to the IT equipment (Max)</v>
      </c>
      <c r="D79" s="397" t="s">
        <v>550</v>
      </c>
      <c r="E79" s="162" t="s">
        <v>468</v>
      </c>
      <c r="F79" s="162" t="s">
        <v>505</v>
      </c>
      <c r="G79" s="163" t="s">
        <v>680</v>
      </c>
      <c r="H79" s="205">
        <v>40</v>
      </c>
      <c r="I79" s="164" t="s">
        <v>798</v>
      </c>
      <c r="J79" s="164"/>
      <c r="K79" s="165" t="s">
        <v>593</v>
      </c>
      <c r="L79" s="219"/>
      <c r="M79" s="219"/>
      <c r="N79" s="543"/>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row>
    <row r="80" spans="1:90" s="8" customFormat="1">
      <c r="A80" s="1380"/>
      <c r="B80" s="99" t="s">
        <v>2319</v>
      </c>
      <c r="C80" s="118" t="str">
        <f t="shared" si="1"/>
        <v>Rated temperature to the IT equipment</v>
      </c>
      <c r="D80" s="397" t="s">
        <v>538</v>
      </c>
      <c r="E80" s="162" t="s">
        <v>468</v>
      </c>
      <c r="F80" s="162" t="s">
        <v>505</v>
      </c>
      <c r="G80" s="163" t="s">
        <v>681</v>
      </c>
      <c r="H80" s="205">
        <v>30</v>
      </c>
      <c r="I80" s="164" t="s">
        <v>798</v>
      </c>
      <c r="J80" s="164" t="s">
        <v>39</v>
      </c>
      <c r="K80" s="165" t="s">
        <v>593</v>
      </c>
      <c r="L80" s="219"/>
      <c r="M80" s="219"/>
      <c r="N80" s="543"/>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row>
    <row r="81" spans="1:90" s="8" customFormat="1">
      <c r="A81" s="1380"/>
      <c r="B81" s="99" t="s">
        <v>2320</v>
      </c>
      <c r="C81" s="118" t="str">
        <f t="shared" si="1"/>
        <v>Ttemperature from the IT equipment (Min)</v>
      </c>
      <c r="D81" s="397" t="s">
        <v>551</v>
      </c>
      <c r="E81" s="162" t="s">
        <v>468</v>
      </c>
      <c r="F81" s="162" t="s">
        <v>505</v>
      </c>
      <c r="G81" s="163" t="s">
        <v>682</v>
      </c>
      <c r="H81" s="205">
        <v>20</v>
      </c>
      <c r="I81" s="164" t="s">
        <v>799</v>
      </c>
      <c r="J81" s="164"/>
      <c r="K81" s="165" t="s">
        <v>593</v>
      </c>
      <c r="L81" s="219"/>
      <c r="M81" s="219"/>
      <c r="N81" s="543"/>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row>
    <row r="82" spans="1:90" s="8" customFormat="1">
      <c r="A82" s="1380"/>
      <c r="B82" s="99" t="s">
        <v>2321</v>
      </c>
      <c r="C82" s="118" t="str">
        <f t="shared" si="1"/>
        <v>Temperature from the IT equipment (Max)</v>
      </c>
      <c r="D82" s="397" t="s">
        <v>552</v>
      </c>
      <c r="E82" s="162" t="s">
        <v>468</v>
      </c>
      <c r="F82" s="162" t="s">
        <v>505</v>
      </c>
      <c r="G82" s="163" t="s">
        <v>683</v>
      </c>
      <c r="H82" s="205">
        <v>60</v>
      </c>
      <c r="I82" s="164" t="s">
        <v>799</v>
      </c>
      <c r="J82" s="164"/>
      <c r="K82" s="165" t="s">
        <v>593</v>
      </c>
      <c r="L82" s="219"/>
      <c r="M82" s="219"/>
      <c r="N82" s="543"/>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row>
    <row r="83" spans="1:90" s="8" customFormat="1">
      <c r="A83" s="1380"/>
      <c r="B83" s="99" t="s">
        <v>2322</v>
      </c>
      <c r="C83" s="118" t="str">
        <f t="shared" si="1"/>
        <v>Rated temperature from the IT equipment</v>
      </c>
      <c r="D83" s="397" t="s">
        <v>539</v>
      </c>
      <c r="E83" s="162" t="s">
        <v>468</v>
      </c>
      <c r="F83" s="162" t="s">
        <v>505</v>
      </c>
      <c r="G83" s="163" t="s">
        <v>684</v>
      </c>
      <c r="H83" s="205">
        <v>40</v>
      </c>
      <c r="I83" s="164" t="s">
        <v>799</v>
      </c>
      <c r="J83" s="164"/>
      <c r="K83" s="165" t="s">
        <v>593</v>
      </c>
      <c r="L83" s="219"/>
      <c r="M83" s="219"/>
      <c r="N83" s="543"/>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row>
    <row r="84" spans="1:90" s="8" customFormat="1" ht="29.4">
      <c r="A84" s="1380"/>
      <c r="B84" s="99" t="s">
        <v>565</v>
      </c>
      <c r="C84" s="118" t="str">
        <f t="shared" si="1"/>
        <v>Temperature difference across IT side of heat exchanger</v>
      </c>
      <c r="D84" s="397" t="s">
        <v>566</v>
      </c>
      <c r="E84" s="162" t="s">
        <v>468</v>
      </c>
      <c r="F84" s="162" t="s">
        <v>505</v>
      </c>
      <c r="G84" s="163" t="s">
        <v>685</v>
      </c>
      <c r="H84" s="206" t="s">
        <v>564</v>
      </c>
      <c r="I84" s="164" t="s">
        <v>799</v>
      </c>
      <c r="J84" s="164" t="s">
        <v>39</v>
      </c>
      <c r="K84" s="166" t="s">
        <v>795</v>
      </c>
      <c r="L84" s="219"/>
      <c r="M84" s="219"/>
      <c r="N84" s="543"/>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row>
    <row r="85" spans="1:90" s="8" customFormat="1">
      <c r="A85" s="1380"/>
      <c r="B85" s="99" t="s">
        <v>1727</v>
      </c>
      <c r="C85" s="118" t="s">
        <v>560</v>
      </c>
      <c r="D85" s="397" t="s">
        <v>561</v>
      </c>
      <c r="E85" s="162" t="s">
        <v>469</v>
      </c>
      <c r="F85" s="162" t="s">
        <v>782</v>
      </c>
      <c r="G85" s="163" t="s">
        <v>686</v>
      </c>
      <c r="H85" s="162" t="s">
        <v>559</v>
      </c>
      <c r="I85" s="164"/>
      <c r="J85" s="164"/>
      <c r="K85" s="165" t="s">
        <v>593</v>
      </c>
      <c r="L85" s="219"/>
      <c r="M85" s="219"/>
      <c r="N85" s="543"/>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row>
    <row r="86" spans="1:90" s="8" customFormat="1" ht="18" customHeight="1">
      <c r="A86" s="1380"/>
      <c r="B86" s="99" t="s">
        <v>2323</v>
      </c>
      <c r="C86" s="118" t="s">
        <v>2031</v>
      </c>
      <c r="D86" s="397" t="s">
        <v>690</v>
      </c>
      <c r="E86" s="162" t="s">
        <v>468</v>
      </c>
      <c r="F86" s="162" t="s">
        <v>1063</v>
      </c>
      <c r="G86" s="163" t="s">
        <v>687</v>
      </c>
      <c r="H86" s="164" t="s">
        <v>1065</v>
      </c>
      <c r="I86" s="164" t="s">
        <v>1064</v>
      </c>
      <c r="J86" s="164"/>
      <c r="K86" s="165" t="s">
        <v>593</v>
      </c>
      <c r="L86" s="219"/>
      <c r="M86" s="219"/>
      <c r="N86" s="543"/>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row>
    <row r="87" spans="1:90" s="8" customFormat="1" ht="18" customHeight="1">
      <c r="A87" s="1380"/>
      <c r="B87" s="99" t="s">
        <v>2324</v>
      </c>
      <c r="C87" s="118" t="s">
        <v>2032</v>
      </c>
      <c r="D87" s="397" t="s">
        <v>691</v>
      </c>
      <c r="E87" s="162" t="s">
        <v>468</v>
      </c>
      <c r="F87" s="162" t="s">
        <v>1063</v>
      </c>
      <c r="G87" s="163" t="s">
        <v>688</v>
      </c>
      <c r="H87" s="164" t="s">
        <v>1066</v>
      </c>
      <c r="I87" s="164" t="s">
        <v>1064</v>
      </c>
      <c r="J87" s="164"/>
      <c r="K87" s="165" t="s">
        <v>593</v>
      </c>
      <c r="L87" s="219"/>
      <c r="M87" s="219"/>
      <c r="N87" s="543"/>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row>
    <row r="88" spans="1:90" s="8" customFormat="1" ht="18" customHeight="1">
      <c r="A88" s="1380"/>
      <c r="B88" s="99" t="s">
        <v>2325</v>
      </c>
      <c r="C88" s="118" t="s">
        <v>771</v>
      </c>
      <c r="D88" s="397" t="s">
        <v>692</v>
      </c>
      <c r="E88" s="162" t="s">
        <v>468</v>
      </c>
      <c r="F88" s="162" t="s">
        <v>1063</v>
      </c>
      <c r="G88" s="163" t="s">
        <v>689</v>
      </c>
      <c r="H88" s="206" t="s">
        <v>564</v>
      </c>
      <c r="I88" s="164"/>
      <c r="J88" s="164" t="s">
        <v>39</v>
      </c>
      <c r="K88" s="166" t="s">
        <v>795</v>
      </c>
      <c r="L88" s="219"/>
      <c r="M88" s="219"/>
      <c r="N88" s="543"/>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row>
    <row r="89" spans="1:90" s="8" customFormat="1" ht="18" customHeight="1">
      <c r="A89" s="1380"/>
      <c r="B89" s="99" t="s">
        <v>1731</v>
      </c>
      <c r="C89" s="118" t="s">
        <v>789</v>
      </c>
      <c r="D89" s="397" t="s">
        <v>542</v>
      </c>
      <c r="E89" s="162" t="s">
        <v>468</v>
      </c>
      <c r="F89" s="162" t="s">
        <v>693</v>
      </c>
      <c r="G89" s="163" t="s">
        <v>695</v>
      </c>
      <c r="H89" s="162"/>
      <c r="I89" s="164" t="s">
        <v>807</v>
      </c>
      <c r="J89" s="164"/>
      <c r="K89" s="165" t="s">
        <v>593</v>
      </c>
      <c r="L89" s="219"/>
      <c r="M89" s="219"/>
      <c r="N89" s="543"/>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row>
    <row r="90" spans="1:90" s="8" customFormat="1">
      <c r="A90" s="1380"/>
      <c r="B90" s="99" t="s">
        <v>18</v>
      </c>
      <c r="C90" s="118" t="s">
        <v>790</v>
      </c>
      <c r="D90" s="397" t="s">
        <v>694</v>
      </c>
      <c r="E90" s="162" t="s">
        <v>468</v>
      </c>
      <c r="F90" s="162" t="s">
        <v>782</v>
      </c>
      <c r="G90" s="163" t="s">
        <v>696</v>
      </c>
      <c r="H90" s="162" t="s">
        <v>782</v>
      </c>
      <c r="I90" s="164"/>
      <c r="J90" s="164"/>
      <c r="K90" s="165" t="s">
        <v>593</v>
      </c>
      <c r="L90" s="219"/>
      <c r="M90" s="219"/>
      <c r="N90" s="543"/>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row>
    <row r="91" spans="1:90" s="8" customFormat="1" ht="18" customHeight="1">
      <c r="A91" s="1380"/>
      <c r="B91" s="99" t="s">
        <v>791</v>
      </c>
      <c r="C91" s="118" t="s">
        <v>791</v>
      </c>
      <c r="D91" s="397" t="s">
        <v>800</v>
      </c>
      <c r="E91" s="162" t="s">
        <v>468</v>
      </c>
      <c r="F91" s="162" t="s">
        <v>782</v>
      </c>
      <c r="G91" s="163" t="s">
        <v>697</v>
      </c>
      <c r="H91" s="162" t="s">
        <v>782</v>
      </c>
      <c r="I91" s="164"/>
      <c r="J91" s="164"/>
      <c r="K91" s="165" t="s">
        <v>593</v>
      </c>
      <c r="L91" s="219"/>
      <c r="M91" s="219"/>
      <c r="N91" s="543"/>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row>
    <row r="92" spans="1:90" s="8" customFormat="1" ht="49" customHeight="1">
      <c r="A92" s="1380"/>
      <c r="B92" s="99" t="s">
        <v>1857</v>
      </c>
      <c r="C92" s="118" t="s">
        <v>1858</v>
      </c>
      <c r="D92" s="397" t="s">
        <v>1859</v>
      </c>
      <c r="E92" s="162" t="s">
        <v>469</v>
      </c>
      <c r="F92" s="162" t="s">
        <v>782</v>
      </c>
      <c r="G92" s="163" t="s">
        <v>1155</v>
      </c>
      <c r="H92" s="162" t="s">
        <v>1860</v>
      </c>
      <c r="I92" s="877" t="s">
        <v>1861</v>
      </c>
      <c r="J92" s="877"/>
      <c r="K92" s="165" t="s">
        <v>593</v>
      </c>
      <c r="L92" s="219"/>
      <c r="M92" s="219"/>
      <c r="N92" s="543"/>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row>
    <row r="93" spans="1:90" s="8" customFormat="1" ht="18" customHeight="1">
      <c r="A93" s="1380"/>
      <c r="B93" s="99" t="s">
        <v>792</v>
      </c>
      <c r="C93" s="118" t="s">
        <v>792</v>
      </c>
      <c r="D93" s="397" t="s">
        <v>597</v>
      </c>
      <c r="E93" s="162" t="s">
        <v>468</v>
      </c>
      <c r="F93" s="162" t="s">
        <v>782</v>
      </c>
      <c r="G93" s="163" t="s">
        <v>698</v>
      </c>
      <c r="H93" s="162" t="s">
        <v>782</v>
      </c>
      <c r="I93" s="164"/>
      <c r="J93" s="164"/>
      <c r="K93" s="165" t="s">
        <v>593</v>
      </c>
      <c r="L93" s="219"/>
      <c r="M93" s="219"/>
      <c r="N93" s="543"/>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row>
    <row r="94" spans="1:90" s="8" customFormat="1" ht="15.9" thickBot="1">
      <c r="A94" s="1380"/>
      <c r="B94" s="99" t="s">
        <v>793</v>
      </c>
      <c r="C94" s="118" t="s">
        <v>793</v>
      </c>
      <c r="D94" s="397" t="s">
        <v>598</v>
      </c>
      <c r="E94" s="162" t="s">
        <v>468</v>
      </c>
      <c r="F94" s="162" t="s">
        <v>782</v>
      </c>
      <c r="G94" s="163" t="s">
        <v>699</v>
      </c>
      <c r="H94" s="162" t="s">
        <v>782</v>
      </c>
      <c r="I94" s="164"/>
      <c r="J94" s="164"/>
      <c r="K94" s="165" t="s">
        <v>593</v>
      </c>
      <c r="L94" s="219"/>
      <c r="M94" s="219"/>
      <c r="N94" s="543"/>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row>
    <row r="95" spans="1:90" s="8" customFormat="1" ht="29.7" thickBot="1">
      <c r="A95" s="1380"/>
      <c r="B95" s="122" t="s">
        <v>1732</v>
      </c>
      <c r="C95" s="123" t="str">
        <f t="shared" ref="C95:C103" si="2">B95</f>
        <v>Typical temperature of Medium returning from the Heat Offtaker (Min)</v>
      </c>
      <c r="D95" s="393" t="s">
        <v>553</v>
      </c>
      <c r="E95" s="141" t="s">
        <v>468</v>
      </c>
      <c r="F95" s="141" t="s">
        <v>505</v>
      </c>
      <c r="G95" s="142" t="s">
        <v>700</v>
      </c>
      <c r="H95" s="302">
        <v>20</v>
      </c>
      <c r="I95" s="303" t="s">
        <v>798</v>
      </c>
      <c r="J95" s="303"/>
      <c r="K95" s="304" t="s">
        <v>593</v>
      </c>
      <c r="L95" s="219"/>
      <c r="M95" s="219"/>
      <c r="N95" s="543"/>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row>
    <row r="96" spans="1:90" s="8" customFormat="1" ht="29.4">
      <c r="A96" s="1380"/>
      <c r="B96" s="122" t="s">
        <v>1732</v>
      </c>
      <c r="C96" s="123" t="str">
        <f t="shared" si="2"/>
        <v>Typical temperature of Medium returning from the Heat Offtaker (Min)</v>
      </c>
      <c r="D96" s="393" t="s">
        <v>553</v>
      </c>
      <c r="E96" s="141" t="s">
        <v>468</v>
      </c>
      <c r="F96" s="141" t="s">
        <v>505</v>
      </c>
      <c r="G96" s="142" t="s">
        <v>700</v>
      </c>
      <c r="H96" s="302">
        <v>20</v>
      </c>
      <c r="I96" s="303" t="s">
        <v>798</v>
      </c>
      <c r="J96" s="303"/>
      <c r="K96" s="304" t="s">
        <v>593</v>
      </c>
      <c r="L96" s="219"/>
      <c r="M96" s="219"/>
      <c r="N96" s="543"/>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row>
    <row r="97" spans="1:90" s="8" customFormat="1" ht="29.4">
      <c r="A97" s="1380"/>
      <c r="B97" s="100" t="s">
        <v>1733</v>
      </c>
      <c r="C97" s="305" t="str">
        <f t="shared" si="2"/>
        <v>Typical temperature of Medium returning from the Heat Offtaker (Max)</v>
      </c>
      <c r="D97" s="394" t="s">
        <v>554</v>
      </c>
      <c r="E97" s="307" t="s">
        <v>468</v>
      </c>
      <c r="F97" s="307" t="s">
        <v>505</v>
      </c>
      <c r="G97" s="308" t="s">
        <v>701</v>
      </c>
      <c r="H97" s="309">
        <v>40</v>
      </c>
      <c r="I97" s="310" t="s">
        <v>808</v>
      </c>
      <c r="J97" s="310"/>
      <c r="K97" s="167" t="s">
        <v>593</v>
      </c>
      <c r="L97" s="219"/>
      <c r="M97" s="219"/>
      <c r="N97" s="543"/>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row>
    <row r="98" spans="1:90" s="8" customFormat="1">
      <c r="A98" s="1380"/>
      <c r="B98" s="100" t="s">
        <v>1734</v>
      </c>
      <c r="C98" s="305" t="str">
        <f t="shared" si="2"/>
        <v>Rated temperature of Medium FROM the Heat Offtaker</v>
      </c>
      <c r="D98" s="394" t="s">
        <v>541</v>
      </c>
      <c r="E98" s="307" t="s">
        <v>468</v>
      </c>
      <c r="F98" s="307" t="s">
        <v>505</v>
      </c>
      <c r="G98" s="308" t="s">
        <v>702</v>
      </c>
      <c r="H98" s="309">
        <v>25</v>
      </c>
      <c r="I98" s="310" t="s">
        <v>808</v>
      </c>
      <c r="J98" s="310"/>
      <c r="K98" s="167" t="s">
        <v>593</v>
      </c>
      <c r="L98" s="219"/>
      <c r="M98" s="219"/>
      <c r="N98" s="543"/>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row>
    <row r="99" spans="1:90" s="8" customFormat="1" ht="29.4">
      <c r="A99" s="1380"/>
      <c r="B99" s="100" t="s">
        <v>1735</v>
      </c>
      <c r="C99" s="305" t="str">
        <f t="shared" si="2"/>
        <v>Typical temperature of Medium To the Heat Offtaker (Min)</v>
      </c>
      <c r="D99" s="394" t="s">
        <v>555</v>
      </c>
      <c r="E99" s="307" t="s">
        <v>468</v>
      </c>
      <c r="F99" s="307" t="s">
        <v>505</v>
      </c>
      <c r="G99" s="308" t="s">
        <v>703</v>
      </c>
      <c r="H99" s="309">
        <v>30</v>
      </c>
      <c r="I99" s="310" t="s">
        <v>809</v>
      </c>
      <c r="J99" s="310"/>
      <c r="K99" s="167" t="s">
        <v>593</v>
      </c>
      <c r="L99" s="219"/>
      <c r="M99" s="219"/>
      <c r="N99" s="543"/>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row>
    <row r="100" spans="1:90" s="8" customFormat="1" ht="29.4">
      <c r="A100" s="1380"/>
      <c r="B100" s="100" t="s">
        <v>1736</v>
      </c>
      <c r="C100" s="305" t="str">
        <f t="shared" si="2"/>
        <v>Typical temperature of Medium To the Heat Offtaker (Max)</v>
      </c>
      <c r="D100" s="394" t="s">
        <v>556</v>
      </c>
      <c r="E100" s="307" t="s">
        <v>468</v>
      </c>
      <c r="F100" s="307" t="s">
        <v>505</v>
      </c>
      <c r="G100" s="308" t="s">
        <v>704</v>
      </c>
      <c r="H100" s="309">
        <v>50</v>
      </c>
      <c r="I100" s="310" t="s">
        <v>809</v>
      </c>
      <c r="J100" s="310"/>
      <c r="K100" s="167" t="s">
        <v>593</v>
      </c>
      <c r="L100" s="219"/>
      <c r="M100" s="219"/>
      <c r="N100" s="543"/>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row>
    <row r="101" spans="1:90" s="8" customFormat="1">
      <c r="A101" s="1380"/>
      <c r="B101" s="100" t="s">
        <v>1737</v>
      </c>
      <c r="C101" s="305" t="str">
        <f t="shared" si="2"/>
        <v xml:space="preserve">Rated temperature of Medium TO the Heat Offtaker </v>
      </c>
      <c r="D101" s="394" t="s">
        <v>540</v>
      </c>
      <c r="E101" s="307" t="s">
        <v>468</v>
      </c>
      <c r="F101" s="307" t="s">
        <v>505</v>
      </c>
      <c r="G101" s="308" t="s">
        <v>705</v>
      </c>
      <c r="H101" s="309">
        <v>45</v>
      </c>
      <c r="I101" s="310" t="s">
        <v>809</v>
      </c>
      <c r="J101" s="310"/>
      <c r="K101" s="167" t="s">
        <v>593</v>
      </c>
      <c r="L101" s="219"/>
      <c r="M101" s="219"/>
      <c r="N101" s="543"/>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row>
    <row r="102" spans="1:90" s="8" customFormat="1" ht="29.4">
      <c r="A102" s="1380"/>
      <c r="B102" s="100" t="s">
        <v>1688</v>
      </c>
      <c r="C102" s="305" t="str">
        <f t="shared" si="2"/>
        <v>Temperature Difference across Offtaker side of heat exchanger</v>
      </c>
      <c r="D102" s="394" t="s">
        <v>1862</v>
      </c>
      <c r="E102" s="307" t="s">
        <v>468</v>
      </c>
      <c r="F102" s="307" t="s">
        <v>505</v>
      </c>
      <c r="G102" s="308" t="s">
        <v>707</v>
      </c>
      <c r="H102" s="311" t="s">
        <v>564</v>
      </c>
      <c r="I102" s="310" t="s">
        <v>799</v>
      </c>
      <c r="J102" s="310"/>
      <c r="K102" s="168" t="s">
        <v>795</v>
      </c>
      <c r="L102" s="219"/>
      <c r="M102" s="219"/>
      <c r="N102" s="543"/>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row>
    <row r="103" spans="1:90" s="8" customFormat="1" ht="31.5">
      <c r="A103" s="1380"/>
      <c r="B103" s="100" t="s">
        <v>1863</v>
      </c>
      <c r="C103" s="305" t="str">
        <f t="shared" si="2"/>
        <v>Material for the Piping for the Heat Offtaker Circuit:</v>
      </c>
      <c r="D103" s="394" t="s">
        <v>1864</v>
      </c>
      <c r="E103" s="307" t="s">
        <v>469</v>
      </c>
      <c r="F103" s="307" t="s">
        <v>782</v>
      </c>
      <c r="G103" s="308" t="s">
        <v>1156</v>
      </c>
      <c r="H103" s="311" t="s">
        <v>1860</v>
      </c>
      <c r="I103" s="878" t="s">
        <v>1861</v>
      </c>
      <c r="J103" s="878"/>
      <c r="K103" s="168" t="s">
        <v>593</v>
      </c>
      <c r="L103" s="219"/>
      <c r="M103" s="219"/>
      <c r="N103" s="543"/>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row>
    <row r="104" spans="1:90" s="8" customFormat="1">
      <c r="A104" s="1380"/>
      <c r="B104" s="100" t="s">
        <v>1738</v>
      </c>
      <c r="C104" s="305" t="s">
        <v>557</v>
      </c>
      <c r="D104" s="394" t="s">
        <v>562</v>
      </c>
      <c r="E104" s="307" t="s">
        <v>469</v>
      </c>
      <c r="F104" s="307" t="s">
        <v>782</v>
      </c>
      <c r="G104" s="308" t="s">
        <v>706</v>
      </c>
      <c r="H104" s="307" t="s">
        <v>559</v>
      </c>
      <c r="I104" s="310" t="s">
        <v>485</v>
      </c>
      <c r="J104" s="310"/>
      <c r="K104" s="167" t="s">
        <v>593</v>
      </c>
      <c r="L104" s="219"/>
      <c r="M104" s="219"/>
      <c r="N104" s="543"/>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row>
    <row r="105" spans="1:90" s="8" customFormat="1" ht="29.4">
      <c r="A105" s="1380"/>
      <c r="B105" s="100" t="s">
        <v>1739</v>
      </c>
      <c r="C105" s="305" t="s">
        <v>770</v>
      </c>
      <c r="D105" s="394" t="s">
        <v>774</v>
      </c>
      <c r="E105" s="307" t="s">
        <v>468</v>
      </c>
      <c r="F105" s="307" t="s">
        <v>1063</v>
      </c>
      <c r="G105" s="308" t="s">
        <v>708</v>
      </c>
      <c r="H105" s="309">
        <v>5</v>
      </c>
      <c r="I105" s="310" t="s">
        <v>1064</v>
      </c>
      <c r="J105" s="310"/>
      <c r="K105" s="167" t="s">
        <v>593</v>
      </c>
      <c r="L105" s="219"/>
      <c r="M105" s="219"/>
      <c r="N105" s="543"/>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row>
    <row r="106" spans="1:90" s="8" customFormat="1" ht="29.4">
      <c r="A106" s="1380"/>
      <c r="B106" s="100" t="s">
        <v>1740</v>
      </c>
      <c r="C106" s="305" t="s">
        <v>770</v>
      </c>
      <c r="D106" s="394" t="s">
        <v>775</v>
      </c>
      <c r="E106" s="307" t="s">
        <v>468</v>
      </c>
      <c r="F106" s="307" t="s">
        <v>1063</v>
      </c>
      <c r="G106" s="308" t="s">
        <v>709</v>
      </c>
      <c r="H106" s="309">
        <v>3</v>
      </c>
      <c r="I106" s="310" t="s">
        <v>1064</v>
      </c>
      <c r="J106" s="310"/>
      <c r="K106" s="167" t="s">
        <v>593</v>
      </c>
      <c r="L106" s="219"/>
      <c r="M106" s="219"/>
      <c r="N106" s="543"/>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row>
    <row r="107" spans="1:90" s="8" customFormat="1" ht="29.4">
      <c r="A107" s="1380"/>
      <c r="B107" s="100" t="s">
        <v>1741</v>
      </c>
      <c r="C107" s="305" t="s">
        <v>1689</v>
      </c>
      <c r="D107" s="394" t="s">
        <v>1865</v>
      </c>
      <c r="E107" s="307" t="s">
        <v>468</v>
      </c>
      <c r="F107" s="307" t="s">
        <v>1063</v>
      </c>
      <c r="G107" s="308" t="s">
        <v>719</v>
      </c>
      <c r="H107" s="311" t="s">
        <v>564</v>
      </c>
      <c r="I107" s="310"/>
      <c r="J107" s="310"/>
      <c r="K107" s="168" t="s">
        <v>795</v>
      </c>
      <c r="L107" s="219"/>
      <c r="M107" s="219"/>
      <c r="N107" s="543"/>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row>
    <row r="108" spans="1:90" s="8" customFormat="1">
      <c r="A108" s="1380"/>
      <c r="B108" s="100" t="s">
        <v>1742</v>
      </c>
      <c r="C108" s="305" t="s">
        <v>1690</v>
      </c>
      <c r="D108" s="394" t="s">
        <v>543</v>
      </c>
      <c r="E108" s="307" t="s">
        <v>468</v>
      </c>
      <c r="F108" s="307" t="s">
        <v>693</v>
      </c>
      <c r="G108" s="308" t="s">
        <v>710</v>
      </c>
      <c r="H108" s="307"/>
      <c r="I108" s="310"/>
      <c r="J108" s="310"/>
      <c r="K108" s="167" t="s">
        <v>593</v>
      </c>
      <c r="L108" s="219"/>
      <c r="M108" s="219"/>
      <c r="N108" s="543"/>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row>
    <row r="109" spans="1:90" s="8" customFormat="1">
      <c r="A109" s="1380"/>
      <c r="B109" s="100" t="s">
        <v>1691</v>
      </c>
      <c r="C109" s="305" t="s">
        <v>1743</v>
      </c>
      <c r="D109" s="394" t="s">
        <v>803</v>
      </c>
      <c r="E109" s="307" t="s">
        <v>468</v>
      </c>
      <c r="F109" s="307"/>
      <c r="G109" s="308" t="s">
        <v>712</v>
      </c>
      <c r="H109" s="307"/>
      <c r="I109" s="310"/>
      <c r="J109" s="310"/>
      <c r="K109" s="167" t="s">
        <v>593</v>
      </c>
      <c r="L109" s="219"/>
      <c r="M109" s="219"/>
      <c r="N109" s="543"/>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row>
    <row r="110" spans="1:90" s="8" customFormat="1">
      <c r="A110" s="1380"/>
      <c r="B110" s="100" t="s">
        <v>1744</v>
      </c>
      <c r="C110" s="305" t="s">
        <v>1745</v>
      </c>
      <c r="D110" s="394" t="s">
        <v>804</v>
      </c>
      <c r="E110" s="307" t="s">
        <v>468</v>
      </c>
      <c r="F110" s="307"/>
      <c r="G110" s="308" t="s">
        <v>713</v>
      </c>
      <c r="H110" s="307" t="s">
        <v>57</v>
      </c>
      <c r="I110" s="306"/>
      <c r="J110" s="306"/>
      <c r="K110" s="167" t="s">
        <v>593</v>
      </c>
      <c r="L110" s="219"/>
      <c r="M110" s="219"/>
      <c r="N110" s="543"/>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row>
    <row r="111" spans="1:90" s="8" customFormat="1" ht="29.4">
      <c r="A111" s="1380"/>
      <c r="B111" s="100" t="s">
        <v>1746</v>
      </c>
      <c r="C111" s="305" t="s">
        <v>778</v>
      </c>
      <c r="D111" s="394" t="s">
        <v>944</v>
      </c>
      <c r="E111" s="307" t="s">
        <v>469</v>
      </c>
      <c r="F111" s="310" t="s">
        <v>496</v>
      </c>
      <c r="G111" s="308" t="s">
        <v>714</v>
      </c>
      <c r="H111" s="307" t="s">
        <v>40</v>
      </c>
      <c r="I111" s="310" t="s">
        <v>496</v>
      </c>
      <c r="J111" s="310"/>
      <c r="K111" s="167" t="s">
        <v>593</v>
      </c>
      <c r="L111" s="219"/>
      <c r="M111" s="219"/>
      <c r="N111" s="543"/>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row>
    <row r="112" spans="1:90" s="8" customFormat="1" ht="18" customHeight="1">
      <c r="A112" s="1380"/>
      <c r="B112" s="100" t="s">
        <v>569</v>
      </c>
      <c r="C112" s="305" t="s">
        <v>1747</v>
      </c>
      <c r="D112" s="394" t="s">
        <v>945</v>
      </c>
      <c r="E112" s="307" t="s">
        <v>468</v>
      </c>
      <c r="F112" s="307"/>
      <c r="G112" s="308" t="s">
        <v>715</v>
      </c>
      <c r="H112" s="307" t="s">
        <v>57</v>
      </c>
      <c r="I112" s="310" t="s">
        <v>57</v>
      </c>
      <c r="J112" s="310"/>
      <c r="K112" s="167" t="s">
        <v>593</v>
      </c>
      <c r="L112" s="219"/>
      <c r="M112" s="219"/>
      <c r="N112" s="543"/>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row>
    <row r="113" spans="1:90" s="8" customFormat="1" ht="18" customHeight="1">
      <c r="A113" s="1380"/>
      <c r="B113" s="100" t="s">
        <v>776</v>
      </c>
      <c r="C113" s="305" t="s">
        <v>777</v>
      </c>
      <c r="D113" s="394" t="s">
        <v>946</v>
      </c>
      <c r="E113" s="307" t="s">
        <v>469</v>
      </c>
      <c r="F113" s="307" t="s">
        <v>782</v>
      </c>
      <c r="G113" s="308" t="s">
        <v>716</v>
      </c>
      <c r="H113" s="307" t="s">
        <v>595</v>
      </c>
      <c r="I113" s="310" t="s">
        <v>485</v>
      </c>
      <c r="J113" s="310"/>
      <c r="K113" s="167" t="s">
        <v>593</v>
      </c>
      <c r="L113" s="219"/>
      <c r="M113" s="219"/>
      <c r="N113" s="543"/>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row>
    <row r="114" spans="1:90" s="8" customFormat="1" ht="18" customHeight="1">
      <c r="A114" s="1380"/>
      <c r="B114" s="100" t="s">
        <v>1748</v>
      </c>
      <c r="C114" s="305" t="s">
        <v>779</v>
      </c>
      <c r="D114" s="394" t="s">
        <v>947</v>
      </c>
      <c r="E114" s="307" t="s">
        <v>469</v>
      </c>
      <c r="F114" s="310" t="s">
        <v>496</v>
      </c>
      <c r="G114" s="308" t="s">
        <v>717</v>
      </c>
      <c r="H114" s="307" t="s">
        <v>40</v>
      </c>
      <c r="I114" s="310" t="s">
        <v>496</v>
      </c>
      <c r="J114" s="310"/>
      <c r="K114" s="167" t="s">
        <v>593</v>
      </c>
      <c r="L114" s="219"/>
      <c r="M114" s="219"/>
      <c r="N114" s="543"/>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row>
    <row r="115" spans="1:90" s="8" customFormat="1" ht="18" customHeight="1">
      <c r="A115" s="1380"/>
      <c r="B115" s="100" t="s">
        <v>570</v>
      </c>
      <c r="C115" s="305" t="s">
        <v>780</v>
      </c>
      <c r="D115" s="394" t="s">
        <v>948</v>
      </c>
      <c r="E115" s="307" t="s">
        <v>468</v>
      </c>
      <c r="F115" s="307"/>
      <c r="G115" s="308" t="s">
        <v>718</v>
      </c>
      <c r="H115" s="307" t="s">
        <v>57</v>
      </c>
      <c r="I115" s="310" t="s">
        <v>57</v>
      </c>
      <c r="J115" s="310"/>
      <c r="K115" s="167" t="s">
        <v>593</v>
      </c>
      <c r="L115" s="219"/>
      <c r="M115" s="219"/>
      <c r="N115" s="543"/>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row>
    <row r="116" spans="1:90" s="8" customFormat="1" ht="18" customHeight="1">
      <c r="A116" s="1380"/>
      <c r="B116" s="100" t="s">
        <v>583</v>
      </c>
      <c r="C116" s="305" t="s">
        <v>777</v>
      </c>
      <c r="D116" s="394" t="s">
        <v>949</v>
      </c>
      <c r="E116" s="307" t="s">
        <v>469</v>
      </c>
      <c r="F116" s="307" t="s">
        <v>782</v>
      </c>
      <c r="G116" s="308" t="s">
        <v>720</v>
      </c>
      <c r="H116" s="307" t="s">
        <v>596</v>
      </c>
      <c r="I116" s="310" t="s">
        <v>485</v>
      </c>
      <c r="J116" s="310"/>
      <c r="K116" s="167" t="s">
        <v>593</v>
      </c>
      <c r="L116" s="219"/>
      <c r="M116" s="219"/>
      <c r="N116" s="543"/>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row>
    <row r="117" spans="1:90" s="8" customFormat="1" ht="28" customHeight="1">
      <c r="A117" s="1380"/>
      <c r="B117" s="100" t="s">
        <v>502</v>
      </c>
      <c r="C117" s="305" t="s">
        <v>1749</v>
      </c>
      <c r="D117" s="394" t="s">
        <v>950</v>
      </c>
      <c r="E117" s="307" t="s">
        <v>469</v>
      </c>
      <c r="F117" s="310" t="s">
        <v>496</v>
      </c>
      <c r="G117" s="308" t="s">
        <v>711</v>
      </c>
      <c r="H117" s="307" t="s">
        <v>40</v>
      </c>
      <c r="I117" s="310" t="s">
        <v>496</v>
      </c>
      <c r="J117" s="310"/>
      <c r="K117" s="167" t="s">
        <v>593</v>
      </c>
      <c r="L117" s="219"/>
      <c r="M117" s="219"/>
      <c r="N117" s="543"/>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row>
    <row r="118" spans="1:90" s="8" customFormat="1" ht="28" customHeight="1">
      <c r="A118" s="1380"/>
      <c r="B118" s="100" t="s">
        <v>767</v>
      </c>
      <c r="C118" s="305" t="s">
        <v>1866</v>
      </c>
      <c r="D118" s="394" t="s">
        <v>951</v>
      </c>
      <c r="E118" s="307" t="s">
        <v>469</v>
      </c>
      <c r="F118" s="310" t="s">
        <v>782</v>
      </c>
      <c r="G118" s="308" t="s">
        <v>721</v>
      </c>
      <c r="H118" s="307" t="s">
        <v>768</v>
      </c>
      <c r="I118" s="310" t="s">
        <v>1067</v>
      </c>
      <c r="J118" s="310"/>
      <c r="K118" s="167" t="s">
        <v>593</v>
      </c>
      <c r="L118" s="219"/>
      <c r="M118" s="219"/>
      <c r="N118" s="543"/>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row>
    <row r="119" spans="1:90" s="8" customFormat="1" ht="28" customHeight="1">
      <c r="A119" s="1380"/>
      <c r="B119" s="100" t="s">
        <v>407</v>
      </c>
      <c r="C119" s="305" t="s">
        <v>787</v>
      </c>
      <c r="D119" s="394" t="s">
        <v>952</v>
      </c>
      <c r="E119" s="307" t="s">
        <v>468</v>
      </c>
      <c r="F119" s="307" t="s">
        <v>782</v>
      </c>
      <c r="G119" s="308" t="s">
        <v>722</v>
      </c>
      <c r="H119" s="307"/>
      <c r="I119" s="310" t="s">
        <v>503</v>
      </c>
      <c r="J119" s="310"/>
      <c r="K119" s="167" t="s">
        <v>593</v>
      </c>
      <c r="L119" s="219"/>
      <c r="M119" s="219"/>
      <c r="N119" s="543"/>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row>
    <row r="120" spans="1:90" s="8" customFormat="1" ht="18" customHeight="1">
      <c r="A120" s="1380"/>
      <c r="B120" s="100" t="s">
        <v>769</v>
      </c>
      <c r="C120" s="305" t="s">
        <v>788</v>
      </c>
      <c r="D120" s="394" t="s">
        <v>953</v>
      </c>
      <c r="E120" s="307" t="s">
        <v>468</v>
      </c>
      <c r="F120" s="307" t="s">
        <v>782</v>
      </c>
      <c r="G120" s="308" t="s">
        <v>723</v>
      </c>
      <c r="H120" s="307"/>
      <c r="I120" s="310" t="s">
        <v>503</v>
      </c>
      <c r="J120" s="310"/>
      <c r="K120" s="167" t="s">
        <v>593</v>
      </c>
      <c r="L120" s="219"/>
      <c r="M120" s="219"/>
      <c r="N120" s="543"/>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row>
    <row r="121" spans="1:90" s="8" customFormat="1" ht="19" customHeight="1">
      <c r="A121" s="1380"/>
      <c r="B121" s="100" t="s">
        <v>1750</v>
      </c>
      <c r="C121" s="305" t="s">
        <v>1867</v>
      </c>
      <c r="D121" s="394" t="s">
        <v>1208</v>
      </c>
      <c r="E121" s="307" t="s">
        <v>468</v>
      </c>
      <c r="F121" s="307" t="s">
        <v>548</v>
      </c>
      <c r="G121" s="308" t="s">
        <v>724</v>
      </c>
      <c r="H121" s="309">
        <v>25</v>
      </c>
      <c r="I121" s="310" t="s">
        <v>1209</v>
      </c>
      <c r="J121" s="310"/>
      <c r="K121" s="167" t="s">
        <v>593</v>
      </c>
      <c r="L121" s="219"/>
      <c r="M121" s="219"/>
      <c r="N121" s="543"/>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row>
    <row r="122" spans="1:90" s="8" customFormat="1" ht="19" customHeight="1">
      <c r="A122" s="1380"/>
      <c r="B122" s="100" t="s">
        <v>1693</v>
      </c>
      <c r="C122" s="305" t="s">
        <v>1214</v>
      </c>
      <c r="D122" s="394" t="s">
        <v>1215</v>
      </c>
      <c r="E122" s="307" t="s">
        <v>468</v>
      </c>
      <c r="F122" s="307" t="s">
        <v>782</v>
      </c>
      <c r="G122" s="308" t="s">
        <v>725</v>
      </c>
      <c r="H122" s="309">
        <v>1</v>
      </c>
      <c r="I122" s="449" t="s">
        <v>564</v>
      </c>
      <c r="J122" s="449"/>
      <c r="K122" s="168" t="s">
        <v>795</v>
      </c>
      <c r="L122" s="219"/>
      <c r="M122" s="219"/>
      <c r="N122" s="543"/>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row>
    <row r="123" spans="1:90" s="8" customFormat="1" ht="19" customHeight="1" thickBot="1">
      <c r="A123" s="1381"/>
      <c r="B123" s="100" t="s">
        <v>1694</v>
      </c>
      <c r="C123" s="101" t="s">
        <v>1213</v>
      </c>
      <c r="D123" s="395" t="s">
        <v>1233</v>
      </c>
      <c r="E123" s="148" t="s">
        <v>468</v>
      </c>
      <c r="F123" s="307" t="s">
        <v>782</v>
      </c>
      <c r="G123" s="149" t="s">
        <v>726</v>
      </c>
      <c r="H123" s="450">
        <v>1</v>
      </c>
      <c r="I123" s="448" t="s">
        <v>564</v>
      </c>
      <c r="J123" s="448"/>
      <c r="K123" s="454" t="s">
        <v>795</v>
      </c>
      <c r="L123" s="219"/>
      <c r="M123" s="219"/>
      <c r="N123" s="543"/>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row>
    <row r="124" spans="1:90" s="8" customFormat="1" ht="28" customHeight="1">
      <c r="A124" s="1382" t="s">
        <v>1695</v>
      </c>
      <c r="B124" s="129" t="s">
        <v>1707</v>
      </c>
      <c r="C124" s="126" t="s">
        <v>818</v>
      </c>
      <c r="D124" s="398" t="s">
        <v>956</v>
      </c>
      <c r="E124" s="169" t="s">
        <v>469</v>
      </c>
      <c r="F124" s="169"/>
      <c r="G124" s="170" t="s">
        <v>739</v>
      </c>
      <c r="H124" s="169" t="s">
        <v>40</v>
      </c>
      <c r="I124" s="171" t="s">
        <v>487</v>
      </c>
      <c r="J124" s="171"/>
      <c r="K124" s="172" t="s">
        <v>593</v>
      </c>
      <c r="L124" s="219"/>
      <c r="M124" s="219"/>
      <c r="N124" s="543"/>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row>
    <row r="125" spans="1:90" s="8" customFormat="1">
      <c r="A125" s="1383"/>
      <c r="B125" s="130" t="s">
        <v>1696</v>
      </c>
      <c r="C125" s="127" t="s">
        <v>1697</v>
      </c>
      <c r="D125" s="399" t="s">
        <v>957</v>
      </c>
      <c r="E125" s="173" t="s">
        <v>468</v>
      </c>
      <c r="F125" s="173" t="s">
        <v>819</v>
      </c>
      <c r="G125" s="174" t="s">
        <v>740</v>
      </c>
      <c r="H125" s="254">
        <v>0</v>
      </c>
      <c r="I125" s="175" t="s">
        <v>1143</v>
      </c>
      <c r="J125" s="175"/>
      <c r="K125" s="176" t="s">
        <v>593</v>
      </c>
      <c r="L125" s="219"/>
      <c r="M125" s="219"/>
      <c r="N125" s="543"/>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row>
    <row r="126" spans="1:90" s="8" customFormat="1" ht="34" customHeight="1">
      <c r="A126" s="1383"/>
      <c r="B126" s="130" t="s">
        <v>1698</v>
      </c>
      <c r="C126" s="127" t="s">
        <v>917</v>
      </c>
      <c r="D126" s="399" t="s">
        <v>958</v>
      </c>
      <c r="E126" s="173" t="s">
        <v>469</v>
      </c>
      <c r="F126" s="173"/>
      <c r="G126" s="174" t="s">
        <v>741</v>
      </c>
      <c r="H126" s="207" t="s">
        <v>40</v>
      </c>
      <c r="I126" s="175" t="s">
        <v>487</v>
      </c>
      <c r="J126" s="175"/>
      <c r="K126" s="176" t="s">
        <v>593</v>
      </c>
      <c r="L126" s="219"/>
      <c r="M126" s="219"/>
      <c r="N126" s="543"/>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row>
    <row r="127" spans="1:90" s="8" customFormat="1" ht="18" customHeight="1">
      <c r="A127" s="1383"/>
      <c r="B127" s="130" t="s">
        <v>1699</v>
      </c>
      <c r="C127" s="127" t="s">
        <v>1700</v>
      </c>
      <c r="D127" s="399" t="s">
        <v>959</v>
      </c>
      <c r="E127" s="173" t="s">
        <v>468</v>
      </c>
      <c r="F127" s="173" t="s">
        <v>819</v>
      </c>
      <c r="G127" s="174" t="s">
        <v>742</v>
      </c>
      <c r="H127" s="207">
        <v>0</v>
      </c>
      <c r="I127" s="175" t="s">
        <v>1143</v>
      </c>
      <c r="J127" s="175"/>
      <c r="K127" s="176" t="s">
        <v>593</v>
      </c>
      <c r="L127" s="219"/>
      <c r="M127" s="219"/>
      <c r="N127" s="543"/>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row>
    <row r="128" spans="1:90" s="8" customFormat="1" ht="18" customHeight="1">
      <c r="A128" s="1383"/>
      <c r="B128" s="130" t="s">
        <v>1701</v>
      </c>
      <c r="C128" s="127" t="s">
        <v>961</v>
      </c>
      <c r="D128" s="399" t="s">
        <v>962</v>
      </c>
      <c r="E128" s="173" t="s">
        <v>468</v>
      </c>
      <c r="F128" s="173" t="str">
        <f t="shared" ref="F128:F137" si="3">F127</f>
        <v>€</v>
      </c>
      <c r="G128" s="174" t="s">
        <v>743</v>
      </c>
      <c r="H128" s="173"/>
      <c r="I128" s="175"/>
      <c r="J128" s="175"/>
      <c r="K128" s="176" t="s">
        <v>593</v>
      </c>
      <c r="L128" s="219"/>
      <c r="M128" s="219"/>
      <c r="N128" s="543"/>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row>
    <row r="129" spans="1:90" s="8" customFormat="1" ht="18" customHeight="1">
      <c r="A129" s="1383"/>
      <c r="B129" s="130" t="s">
        <v>1702</v>
      </c>
      <c r="C129" s="127"/>
      <c r="D129" s="399" t="s">
        <v>963</v>
      </c>
      <c r="E129" s="173" t="s">
        <v>468</v>
      </c>
      <c r="F129" s="173" t="str">
        <f t="shared" si="3"/>
        <v>€</v>
      </c>
      <c r="G129" s="174" t="s">
        <v>744</v>
      </c>
      <c r="H129" s="173"/>
      <c r="I129" s="175"/>
      <c r="J129" s="175"/>
      <c r="K129" s="176" t="s">
        <v>593</v>
      </c>
      <c r="L129" s="219"/>
      <c r="M129" s="219"/>
      <c r="N129" s="543"/>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row>
    <row r="130" spans="1:90" s="8" customFormat="1" ht="18" customHeight="1">
      <c r="A130" s="1383"/>
      <c r="B130" s="130" t="s">
        <v>132</v>
      </c>
      <c r="C130" s="240" t="s">
        <v>916</v>
      </c>
      <c r="D130" s="399" t="s">
        <v>1119</v>
      </c>
      <c r="E130" s="173" t="s">
        <v>468</v>
      </c>
      <c r="F130" s="173" t="str">
        <f t="shared" si="3"/>
        <v>€</v>
      </c>
      <c r="G130" s="174" t="s">
        <v>745</v>
      </c>
      <c r="H130" s="173"/>
      <c r="I130" s="175"/>
      <c r="J130" s="175"/>
      <c r="K130" s="176" t="s">
        <v>593</v>
      </c>
      <c r="L130" s="219"/>
      <c r="M130" s="219"/>
      <c r="N130" s="543"/>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row>
    <row r="131" spans="1:90" s="8" customFormat="1" ht="18" customHeight="1">
      <c r="A131" s="1383"/>
      <c r="B131" s="130" t="s">
        <v>128</v>
      </c>
      <c r="C131" s="127"/>
      <c r="D131" s="399" t="s">
        <v>1120</v>
      </c>
      <c r="E131" s="173" t="s">
        <v>468</v>
      </c>
      <c r="F131" s="173" t="str">
        <f t="shared" si="3"/>
        <v>€</v>
      </c>
      <c r="G131" s="174" t="s">
        <v>746</v>
      </c>
      <c r="H131" s="173"/>
      <c r="I131" s="175"/>
      <c r="J131" s="175"/>
      <c r="K131" s="176" t="s">
        <v>593</v>
      </c>
      <c r="L131" s="219"/>
      <c r="M131" s="219"/>
      <c r="N131" s="543"/>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row>
    <row r="132" spans="1:90" s="8" customFormat="1" ht="18" customHeight="1">
      <c r="A132" s="1383"/>
      <c r="B132" s="130" t="s">
        <v>1703</v>
      </c>
      <c r="C132" s="127"/>
      <c r="D132" s="399" t="s">
        <v>1121</v>
      </c>
      <c r="E132" s="173" t="s">
        <v>468</v>
      </c>
      <c r="F132" s="173" t="str">
        <f t="shared" si="3"/>
        <v>€</v>
      </c>
      <c r="G132" s="174" t="s">
        <v>747</v>
      </c>
      <c r="H132" s="173"/>
      <c r="I132" s="175"/>
      <c r="J132" s="175"/>
      <c r="K132" s="176" t="s">
        <v>593</v>
      </c>
      <c r="L132" s="219"/>
      <c r="M132" s="219"/>
      <c r="N132" s="543"/>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row>
    <row r="133" spans="1:90" s="8" customFormat="1" ht="18" customHeight="1">
      <c r="A133" s="1383"/>
      <c r="B133" s="130" t="s">
        <v>1704</v>
      </c>
      <c r="C133" s="127"/>
      <c r="D133" s="399" t="s">
        <v>1122</v>
      </c>
      <c r="E133" s="173" t="s">
        <v>468</v>
      </c>
      <c r="F133" s="173" t="str">
        <f t="shared" si="3"/>
        <v>€</v>
      </c>
      <c r="G133" s="177" t="s">
        <v>748</v>
      </c>
      <c r="H133" s="173"/>
      <c r="I133" s="175"/>
      <c r="J133" s="175"/>
      <c r="K133" s="176" t="s">
        <v>593</v>
      </c>
      <c r="L133" s="219"/>
      <c r="M133" s="219"/>
      <c r="N133" s="543"/>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row>
    <row r="134" spans="1:90" s="8" customFormat="1" ht="18" customHeight="1">
      <c r="A134" s="1383"/>
      <c r="B134" s="130" t="s">
        <v>1705</v>
      </c>
      <c r="C134" s="127" t="s">
        <v>1868</v>
      </c>
      <c r="D134" s="399" t="s">
        <v>1118</v>
      </c>
      <c r="E134" s="173" t="s">
        <v>468</v>
      </c>
      <c r="F134" s="173" t="str">
        <f t="shared" si="3"/>
        <v>€</v>
      </c>
      <c r="G134" s="177" t="s">
        <v>749</v>
      </c>
      <c r="H134" s="173"/>
      <c r="I134" s="175"/>
      <c r="J134" s="175"/>
      <c r="K134" s="176"/>
      <c r="L134" s="219"/>
      <c r="M134" s="219"/>
      <c r="N134" s="543"/>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row>
    <row r="135" spans="1:90" s="8" customFormat="1" ht="18" customHeight="1">
      <c r="A135" s="1383"/>
      <c r="B135" s="130" t="s">
        <v>1706</v>
      </c>
      <c r="C135" s="127"/>
      <c r="D135" s="399" t="s">
        <v>1138</v>
      </c>
      <c r="E135" s="173" t="s">
        <v>468</v>
      </c>
      <c r="F135" s="173" t="str">
        <f t="shared" si="3"/>
        <v>€</v>
      </c>
      <c r="G135" s="177" t="s">
        <v>750</v>
      </c>
      <c r="H135" s="173"/>
      <c r="I135" s="175"/>
      <c r="J135" s="175"/>
      <c r="K135" s="176" t="s">
        <v>593</v>
      </c>
      <c r="L135" s="219"/>
      <c r="M135" s="219"/>
      <c r="N135" s="543"/>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row>
    <row r="136" spans="1:90" s="8" customFormat="1" ht="18" customHeight="1">
      <c r="A136" s="1383"/>
      <c r="B136" s="130" t="s">
        <v>417</v>
      </c>
      <c r="C136" s="127"/>
      <c r="D136" s="399" t="s">
        <v>1139</v>
      </c>
      <c r="E136" s="173" t="s">
        <v>468</v>
      </c>
      <c r="F136" s="173" t="str">
        <f t="shared" si="3"/>
        <v>€</v>
      </c>
      <c r="G136" s="177" t="s">
        <v>751</v>
      </c>
      <c r="H136" s="173"/>
      <c r="I136" s="175"/>
      <c r="J136" s="175"/>
      <c r="K136" s="176" t="s">
        <v>593</v>
      </c>
      <c r="L136" s="219"/>
      <c r="M136" s="219"/>
      <c r="N136" s="543"/>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row>
    <row r="137" spans="1:90" s="8" customFormat="1" ht="18" customHeight="1" thickBot="1">
      <c r="A137" s="1384"/>
      <c r="B137" s="130" t="s">
        <v>1708</v>
      </c>
      <c r="C137" s="128"/>
      <c r="D137" s="400" t="s">
        <v>1140</v>
      </c>
      <c r="E137" s="173" t="s">
        <v>468</v>
      </c>
      <c r="F137" s="173" t="str">
        <f t="shared" si="3"/>
        <v>€</v>
      </c>
      <c r="G137" s="179" t="s">
        <v>752</v>
      </c>
      <c r="H137" s="178"/>
      <c r="I137" s="180"/>
      <c r="J137" s="180"/>
      <c r="K137" s="181" t="s">
        <v>593</v>
      </c>
      <c r="L137" s="219"/>
      <c r="M137" s="219"/>
      <c r="N137" s="543"/>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row>
    <row r="138" spans="1:90" s="8" customFormat="1" ht="18" customHeight="1">
      <c r="A138" s="1368" t="s">
        <v>897</v>
      </c>
      <c r="B138" s="879" t="s">
        <v>1003</v>
      </c>
      <c r="C138" s="880"/>
      <c r="D138" s="881" t="s">
        <v>592</v>
      </c>
      <c r="E138" s="208"/>
      <c r="F138" s="133"/>
      <c r="G138" s="138" t="s">
        <v>823</v>
      </c>
      <c r="H138" s="208"/>
      <c r="I138" s="133"/>
      <c r="J138" s="133"/>
      <c r="K138" s="135" t="s">
        <v>593</v>
      </c>
      <c r="L138" s="219"/>
      <c r="M138" s="219"/>
      <c r="N138" s="543"/>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row>
    <row r="139" spans="1:90" s="8" customFormat="1" ht="18" customHeight="1">
      <c r="A139" s="1369"/>
      <c r="B139" s="216" t="s">
        <v>874</v>
      </c>
      <c r="C139" s="240" t="s">
        <v>916</v>
      </c>
      <c r="D139" s="402" t="s">
        <v>1142</v>
      </c>
      <c r="E139" s="355" t="s">
        <v>468</v>
      </c>
      <c r="F139" s="353"/>
      <c r="G139" s="354" t="s">
        <v>824</v>
      </c>
      <c r="H139" s="355"/>
      <c r="I139" s="353"/>
      <c r="J139" s="353"/>
      <c r="K139" s="136" t="s">
        <v>593</v>
      </c>
      <c r="L139" s="219"/>
      <c r="M139" s="219"/>
      <c r="N139" s="543"/>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row>
    <row r="140" spans="1:90" s="8" customFormat="1" ht="18" customHeight="1">
      <c r="A140" s="1369"/>
      <c r="B140" s="216" t="s">
        <v>393</v>
      </c>
      <c r="C140" s="353"/>
      <c r="D140" s="402" t="s">
        <v>1141</v>
      </c>
      <c r="E140" s="355" t="s">
        <v>468</v>
      </c>
      <c r="F140" s="355" t="s">
        <v>819</v>
      </c>
      <c r="G140" s="354" t="s">
        <v>825</v>
      </c>
      <c r="H140" s="355"/>
      <c r="I140" s="353"/>
      <c r="J140" s="353"/>
      <c r="K140" s="136" t="s">
        <v>593</v>
      </c>
      <c r="L140" s="219"/>
      <c r="M140" s="219"/>
      <c r="N140" s="543"/>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row>
    <row r="141" spans="1:90" s="8" customFormat="1" ht="18" customHeight="1">
      <c r="A141" s="1369"/>
      <c r="B141" s="882" t="s">
        <v>1003</v>
      </c>
      <c r="C141" s="883"/>
      <c r="D141" s="884" t="s">
        <v>592</v>
      </c>
      <c r="E141" s="355"/>
      <c r="F141" s="353"/>
      <c r="G141" s="354" t="s">
        <v>826</v>
      </c>
      <c r="H141" s="355"/>
      <c r="I141" s="353"/>
      <c r="J141" s="353"/>
      <c r="K141" s="136" t="s">
        <v>593</v>
      </c>
      <c r="L141" s="219"/>
      <c r="M141" s="219"/>
      <c r="N141" s="543"/>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row>
    <row r="142" spans="1:90" s="8" customFormat="1" ht="18" customHeight="1" thickBot="1">
      <c r="A142" s="1370"/>
      <c r="B142" s="885" t="s">
        <v>1003</v>
      </c>
      <c r="C142" s="886"/>
      <c r="D142" s="887" t="s">
        <v>592</v>
      </c>
      <c r="E142" s="209"/>
      <c r="F142" s="134"/>
      <c r="G142" s="139" t="s">
        <v>827</v>
      </c>
      <c r="H142" s="209"/>
      <c r="I142" s="134"/>
      <c r="J142" s="134"/>
      <c r="K142" s="137" t="s">
        <v>593</v>
      </c>
      <c r="L142" s="219"/>
      <c r="M142" s="219"/>
      <c r="N142" s="543"/>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row>
    <row r="143" spans="1:90" s="8" customFormat="1" ht="18" customHeight="1">
      <c r="A143" s="1391" t="s">
        <v>820</v>
      </c>
      <c r="B143" s="362" t="s">
        <v>822</v>
      </c>
      <c r="C143" s="363"/>
      <c r="D143" s="404" t="s">
        <v>1397</v>
      </c>
      <c r="E143" s="364" t="s">
        <v>468</v>
      </c>
      <c r="F143" s="371" t="s">
        <v>819</v>
      </c>
      <c r="G143" s="366" t="s">
        <v>837</v>
      </c>
      <c r="H143" s="365"/>
      <c r="I143" s="367"/>
      <c r="J143" s="367"/>
      <c r="K143" s="368" t="s">
        <v>593</v>
      </c>
      <c r="L143" s="219"/>
      <c r="M143" s="219"/>
      <c r="N143" s="543"/>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row>
    <row r="144" spans="1:90" s="8" customFormat="1" ht="18" customHeight="1">
      <c r="A144" s="1392"/>
      <c r="B144" s="190" t="s">
        <v>821</v>
      </c>
      <c r="C144" s="369"/>
      <c r="D144" s="405" t="s">
        <v>1398</v>
      </c>
      <c r="E144" s="370" t="s">
        <v>468</v>
      </c>
      <c r="F144" s="371" t="s">
        <v>819</v>
      </c>
      <c r="G144" s="372" t="s">
        <v>838</v>
      </c>
      <c r="H144" s="371"/>
      <c r="I144" s="373"/>
      <c r="J144" s="373"/>
      <c r="K144" s="182" t="s">
        <v>593</v>
      </c>
      <c r="L144" s="219"/>
      <c r="M144" s="219"/>
      <c r="N144" s="543"/>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row>
    <row r="145" spans="1:90" s="8" customFormat="1" ht="18" customHeight="1">
      <c r="A145" s="1392"/>
      <c r="B145" s="190" t="s">
        <v>921</v>
      </c>
      <c r="C145" s="369" t="s">
        <v>1718</v>
      </c>
      <c r="D145" s="405" t="s">
        <v>960</v>
      </c>
      <c r="E145" s="370" t="s">
        <v>468</v>
      </c>
      <c r="F145" s="371" t="s">
        <v>819</v>
      </c>
      <c r="G145" s="372" t="s">
        <v>839</v>
      </c>
      <c r="H145" s="371"/>
      <c r="I145" s="373"/>
      <c r="J145" s="373"/>
      <c r="K145" s="182" t="s">
        <v>593</v>
      </c>
      <c r="L145" s="219"/>
      <c r="M145" s="219"/>
      <c r="N145" s="543"/>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row>
    <row r="146" spans="1:90" s="8" customFormat="1" ht="18" customHeight="1">
      <c r="A146" s="1392"/>
      <c r="B146" s="190" t="s">
        <v>390</v>
      </c>
      <c r="C146" s="374"/>
      <c r="D146" s="405" t="s">
        <v>1401</v>
      </c>
      <c r="E146" s="371" t="s">
        <v>468</v>
      </c>
      <c r="F146" s="371" t="s">
        <v>819</v>
      </c>
      <c r="G146" s="372" t="s">
        <v>840</v>
      </c>
      <c r="H146" s="371"/>
      <c r="I146" s="373"/>
      <c r="J146" s="373"/>
      <c r="K146" s="182" t="s">
        <v>593</v>
      </c>
      <c r="L146" s="219"/>
      <c r="M146" s="219"/>
      <c r="N146" s="543"/>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row>
    <row r="147" spans="1:90" s="8" customFormat="1" ht="18" customHeight="1">
      <c r="A147" s="1392"/>
      <c r="B147" s="190" t="s">
        <v>903</v>
      </c>
      <c r="C147" s="374"/>
      <c r="D147" s="405" t="s">
        <v>1400</v>
      </c>
      <c r="E147" s="371" t="s">
        <v>468</v>
      </c>
      <c r="F147" s="371" t="s">
        <v>819</v>
      </c>
      <c r="G147" s="372" t="s">
        <v>841</v>
      </c>
      <c r="H147" s="371"/>
      <c r="I147" s="373"/>
      <c r="J147" s="373"/>
      <c r="K147" s="182" t="s">
        <v>593</v>
      </c>
      <c r="L147" s="219"/>
      <c r="M147" s="219"/>
      <c r="N147" s="543"/>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row>
    <row r="148" spans="1:90" s="8" customFormat="1" ht="18" customHeight="1">
      <c r="A148" s="1392"/>
      <c r="B148" s="190" t="s">
        <v>385</v>
      </c>
      <c r="C148" s="369"/>
      <c r="D148" s="405" t="s">
        <v>1402</v>
      </c>
      <c r="E148" s="370" t="s">
        <v>468</v>
      </c>
      <c r="F148" s="371" t="s">
        <v>819</v>
      </c>
      <c r="G148" s="372" t="s">
        <v>842</v>
      </c>
      <c r="H148" s="371"/>
      <c r="I148" s="373"/>
      <c r="J148" s="373"/>
      <c r="K148" s="182" t="s">
        <v>593</v>
      </c>
      <c r="L148" s="219"/>
      <c r="M148" s="219"/>
      <c r="N148" s="543"/>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row>
    <row r="149" spans="1:90" s="8" customFormat="1" ht="18" customHeight="1">
      <c r="A149" s="1392"/>
      <c r="B149" s="190" t="s">
        <v>902</v>
      </c>
      <c r="C149" s="369"/>
      <c r="D149" s="405" t="s">
        <v>1399</v>
      </c>
      <c r="E149" s="370" t="s">
        <v>468</v>
      </c>
      <c r="F149" s="371" t="s">
        <v>819</v>
      </c>
      <c r="G149" s="372" t="s">
        <v>843</v>
      </c>
      <c r="H149" s="371"/>
      <c r="I149" s="373"/>
      <c r="J149" s="373"/>
      <c r="K149" s="182" t="s">
        <v>593</v>
      </c>
      <c r="L149" s="219"/>
      <c r="M149" s="219"/>
      <c r="N149" s="543"/>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row>
    <row r="150" spans="1:90" s="8" customFormat="1" ht="18" customHeight="1">
      <c r="A150" s="1392"/>
      <c r="B150" s="190" t="s">
        <v>1403</v>
      </c>
      <c r="C150" s="369"/>
      <c r="D150" s="405" t="s">
        <v>1404</v>
      </c>
      <c r="E150" s="370" t="s">
        <v>468</v>
      </c>
      <c r="F150" s="371" t="s">
        <v>819</v>
      </c>
      <c r="G150" s="372" t="s">
        <v>913</v>
      </c>
      <c r="H150" s="371"/>
      <c r="I150" s="373"/>
      <c r="J150" s="373"/>
      <c r="K150" s="182" t="s">
        <v>593</v>
      </c>
      <c r="L150" s="219"/>
      <c r="M150" s="219"/>
      <c r="N150" s="543"/>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row>
    <row r="151" spans="1:90" s="8" customFormat="1" ht="18" customHeight="1">
      <c r="A151" s="1392"/>
      <c r="B151" s="888" t="s">
        <v>1003</v>
      </c>
      <c r="C151" s="889"/>
      <c r="D151" s="890" t="s">
        <v>592</v>
      </c>
      <c r="E151" s="370"/>
      <c r="F151" s="371"/>
      <c r="G151" s="372" t="s">
        <v>844</v>
      </c>
      <c r="H151" s="371"/>
      <c r="I151" s="373"/>
      <c r="J151" s="373"/>
      <c r="K151" s="182" t="s">
        <v>593</v>
      </c>
      <c r="L151" s="219"/>
      <c r="M151" s="219"/>
      <c r="N151" s="543"/>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row>
    <row r="152" spans="1:90" s="8" customFormat="1" ht="18" customHeight="1">
      <c r="A152" s="1392"/>
      <c r="B152" s="888" t="s">
        <v>1003</v>
      </c>
      <c r="C152" s="889"/>
      <c r="D152" s="890" t="s">
        <v>592</v>
      </c>
      <c r="E152" s="370"/>
      <c r="F152" s="371"/>
      <c r="G152" s="372" t="s">
        <v>845</v>
      </c>
      <c r="H152" s="371"/>
      <c r="I152" s="373"/>
      <c r="J152" s="373"/>
      <c r="K152" s="182" t="s">
        <v>593</v>
      </c>
      <c r="L152" s="219"/>
      <c r="M152" s="219"/>
      <c r="N152" s="543"/>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row>
    <row r="153" spans="1:90" s="8" customFormat="1" ht="18" customHeight="1" thickBot="1">
      <c r="A153" s="1393"/>
      <c r="B153" s="891" t="s">
        <v>1003</v>
      </c>
      <c r="C153" s="892"/>
      <c r="D153" s="893" t="s">
        <v>592</v>
      </c>
      <c r="E153" s="894"/>
      <c r="F153" s="894"/>
      <c r="G153" s="140" t="s">
        <v>846</v>
      </c>
      <c r="H153" s="194"/>
      <c r="I153" s="183"/>
      <c r="J153" s="183"/>
      <c r="K153" s="184" t="s">
        <v>593</v>
      </c>
      <c r="L153" s="219"/>
      <c r="M153" s="219"/>
      <c r="N153" s="543"/>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row>
    <row r="154" spans="1:90" s="8" customFormat="1" ht="35.049999999999997" customHeight="1">
      <c r="A154" s="1394" t="s">
        <v>875</v>
      </c>
      <c r="B154" s="193" t="s">
        <v>415</v>
      </c>
      <c r="C154" s="360" t="s">
        <v>1026</v>
      </c>
      <c r="D154" s="407" t="s">
        <v>968</v>
      </c>
      <c r="E154" s="361" t="s">
        <v>468</v>
      </c>
      <c r="F154" s="214" t="s">
        <v>819</v>
      </c>
      <c r="G154" s="217" t="s">
        <v>912</v>
      </c>
      <c r="H154" s="214"/>
      <c r="I154" s="251"/>
      <c r="J154" s="251"/>
      <c r="K154" s="252" t="s">
        <v>593</v>
      </c>
      <c r="L154" s="219"/>
      <c r="M154" s="219"/>
      <c r="N154" s="543"/>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row>
    <row r="155" spans="1:90" s="8" customFormat="1" ht="35.049999999999997" customHeight="1">
      <c r="A155" s="1394"/>
      <c r="B155" s="191" t="s">
        <v>966</v>
      </c>
      <c r="C155" s="192" t="s">
        <v>1027</v>
      </c>
      <c r="D155" s="408" t="s">
        <v>969</v>
      </c>
      <c r="E155" s="214" t="s">
        <v>468</v>
      </c>
      <c r="F155" s="214" t="s">
        <v>819</v>
      </c>
      <c r="G155" s="217" t="s">
        <v>848</v>
      </c>
      <c r="H155" s="214"/>
      <c r="I155" s="251"/>
      <c r="J155" s="251"/>
      <c r="K155" s="252" t="s">
        <v>593</v>
      </c>
      <c r="L155" s="219"/>
      <c r="M155" s="219"/>
      <c r="N155" s="543"/>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row>
    <row r="156" spans="1:90" s="8" customFormat="1" ht="18" customHeight="1">
      <c r="A156" s="1394"/>
      <c r="B156" s="191" t="s">
        <v>972</v>
      </c>
      <c r="C156" s="192" t="s">
        <v>1028</v>
      </c>
      <c r="D156" s="408" t="s">
        <v>971</v>
      </c>
      <c r="E156" s="214" t="s">
        <v>468</v>
      </c>
      <c r="F156" s="214" t="s">
        <v>819</v>
      </c>
      <c r="G156" s="217" t="s">
        <v>849</v>
      </c>
      <c r="H156" s="214"/>
      <c r="I156" s="251"/>
      <c r="J156" s="251"/>
      <c r="K156" s="252" t="s">
        <v>593</v>
      </c>
      <c r="L156" s="219"/>
      <c r="M156" s="219"/>
      <c r="N156" s="543"/>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row>
    <row r="157" spans="1:90" s="8" customFormat="1" ht="18" customHeight="1">
      <c r="A157" s="1394"/>
      <c r="B157" s="193" t="s">
        <v>416</v>
      </c>
      <c r="C157" s="192" t="s">
        <v>1029</v>
      </c>
      <c r="D157" s="408" t="s">
        <v>970</v>
      </c>
      <c r="E157" s="214" t="s">
        <v>468</v>
      </c>
      <c r="F157" s="214" t="s">
        <v>819</v>
      </c>
      <c r="G157" s="217" t="s">
        <v>850</v>
      </c>
      <c r="H157" s="214"/>
      <c r="I157" s="251"/>
      <c r="J157" s="251"/>
      <c r="K157" s="252" t="s">
        <v>593</v>
      </c>
      <c r="L157" s="219"/>
      <c r="M157" s="219"/>
      <c r="N157" s="543"/>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row>
    <row r="158" spans="1:90" s="8" customFormat="1" ht="18" customHeight="1">
      <c r="A158" s="1394"/>
      <c r="B158" s="895" t="s">
        <v>1003</v>
      </c>
      <c r="C158" s="896"/>
      <c r="D158" s="897" t="s">
        <v>592</v>
      </c>
      <c r="E158" s="214"/>
      <c r="F158" s="214"/>
      <c r="G158" s="217" t="s">
        <v>851</v>
      </c>
      <c r="H158" s="214"/>
      <c r="I158" s="251"/>
      <c r="J158" s="251"/>
      <c r="K158" s="252" t="s">
        <v>593</v>
      </c>
      <c r="L158" s="219"/>
      <c r="M158" s="219"/>
      <c r="N158" s="543"/>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row>
    <row r="159" spans="1:90" s="8" customFormat="1" ht="18" customHeight="1">
      <c r="A159" s="1394"/>
      <c r="B159" s="193" t="s">
        <v>411</v>
      </c>
      <c r="C159" s="192" t="s">
        <v>1030</v>
      </c>
      <c r="D159" s="408" t="s">
        <v>973</v>
      </c>
      <c r="E159" s="214" t="s">
        <v>468</v>
      </c>
      <c r="F159" s="214" t="s">
        <v>819</v>
      </c>
      <c r="G159" s="217" t="s">
        <v>852</v>
      </c>
      <c r="H159" s="214"/>
      <c r="I159" s="251"/>
      <c r="J159" s="251"/>
      <c r="K159" s="252" t="s">
        <v>593</v>
      </c>
      <c r="L159" s="219"/>
      <c r="M159" s="219"/>
      <c r="N159" s="543"/>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row>
    <row r="160" spans="1:90" s="8" customFormat="1" ht="18" customHeight="1">
      <c r="A160" s="1394"/>
      <c r="B160" s="193" t="s">
        <v>391</v>
      </c>
      <c r="C160" s="192" t="s">
        <v>967</v>
      </c>
      <c r="D160" s="408" t="s">
        <v>974</v>
      </c>
      <c r="E160" s="214" t="s">
        <v>468</v>
      </c>
      <c r="F160" s="214" t="s">
        <v>819</v>
      </c>
      <c r="G160" s="217" t="s">
        <v>853</v>
      </c>
      <c r="H160" s="214"/>
      <c r="I160" s="251"/>
      <c r="J160" s="251"/>
      <c r="K160" s="252" t="s">
        <v>593</v>
      </c>
      <c r="L160" s="219"/>
      <c r="M160" s="219"/>
      <c r="N160" s="543"/>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row>
    <row r="161" spans="1:90" s="8" customFormat="1" ht="29.05" customHeight="1">
      <c r="A161" s="1394"/>
      <c r="B161" s="193" t="s">
        <v>1037</v>
      </c>
      <c r="C161" s="192" t="s">
        <v>1038</v>
      </c>
      <c r="D161" s="408" t="s">
        <v>1039</v>
      </c>
      <c r="E161" s="214" t="s">
        <v>468</v>
      </c>
      <c r="F161" s="214" t="s">
        <v>819</v>
      </c>
      <c r="G161" s="217" t="s">
        <v>854</v>
      </c>
      <c r="H161" s="214"/>
      <c r="I161" s="251"/>
      <c r="J161" s="251"/>
      <c r="K161" s="252" t="s">
        <v>593</v>
      </c>
      <c r="L161" s="219"/>
      <c r="M161" s="219"/>
      <c r="N161" s="543"/>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row>
    <row r="162" spans="1:90" s="8" customFormat="1" ht="29.05" customHeight="1">
      <c r="A162" s="1394"/>
      <c r="B162" s="193" t="s">
        <v>1107</v>
      </c>
      <c r="C162" s="192" t="s">
        <v>1108</v>
      </c>
      <c r="D162" s="408" t="s">
        <v>1109</v>
      </c>
      <c r="E162" s="214" t="s">
        <v>468</v>
      </c>
      <c r="F162" s="214" t="s">
        <v>819</v>
      </c>
      <c r="G162" s="217" t="s">
        <v>855</v>
      </c>
      <c r="H162" s="214"/>
      <c r="I162" s="251"/>
      <c r="J162" s="251"/>
      <c r="K162" s="252" t="s">
        <v>593</v>
      </c>
      <c r="L162" s="219"/>
      <c r="M162" s="219"/>
      <c r="N162" s="543"/>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row>
    <row r="163" spans="1:90" s="8" customFormat="1" ht="29.05" customHeight="1">
      <c r="A163" s="1394"/>
      <c r="B163" s="193" t="s">
        <v>1112</v>
      </c>
      <c r="C163" s="192" t="s">
        <v>1111</v>
      </c>
      <c r="D163" s="408" t="s">
        <v>1110</v>
      </c>
      <c r="E163" s="214" t="s">
        <v>468</v>
      </c>
      <c r="F163" s="214" t="s">
        <v>819</v>
      </c>
      <c r="G163" s="217" t="s">
        <v>856</v>
      </c>
      <c r="H163" s="214"/>
      <c r="I163" s="251"/>
      <c r="J163" s="251"/>
      <c r="K163" s="252" t="s">
        <v>593</v>
      </c>
      <c r="L163" s="219"/>
      <c r="M163" s="219"/>
      <c r="N163" s="543"/>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row>
    <row r="164" spans="1:90" s="8" customFormat="1" ht="18" customHeight="1">
      <c r="A164" s="1394"/>
      <c r="B164" s="193" t="s">
        <v>400</v>
      </c>
      <c r="C164" s="192" t="s">
        <v>1031</v>
      </c>
      <c r="D164" s="408" t="s">
        <v>994</v>
      </c>
      <c r="E164" s="214" t="s">
        <v>465</v>
      </c>
      <c r="F164" s="214" t="s">
        <v>1001</v>
      </c>
      <c r="G164" s="217" t="s">
        <v>857</v>
      </c>
      <c r="H164" s="214"/>
      <c r="I164" s="251"/>
      <c r="J164" s="251"/>
      <c r="K164" s="252" t="s">
        <v>593</v>
      </c>
      <c r="L164" s="219"/>
      <c r="M164" s="219"/>
      <c r="N164" s="543"/>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row>
    <row r="165" spans="1:90" s="8" customFormat="1" ht="29.05" customHeight="1">
      <c r="A165" s="1394"/>
      <c r="B165" s="193" t="s">
        <v>401</v>
      </c>
      <c r="C165" s="192" t="s">
        <v>1032</v>
      </c>
      <c r="D165" s="408" t="s">
        <v>995</v>
      </c>
      <c r="E165" s="214" t="s">
        <v>465</v>
      </c>
      <c r="F165" s="214" t="s">
        <v>1002</v>
      </c>
      <c r="G165" s="217" t="s">
        <v>858</v>
      </c>
      <c r="H165" s="214"/>
      <c r="I165" s="251"/>
      <c r="J165" s="251"/>
      <c r="K165" s="252" t="s">
        <v>593</v>
      </c>
      <c r="L165" s="219"/>
      <c r="M165" s="219"/>
      <c r="N165" s="543"/>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row>
    <row r="166" spans="1:90" s="8" customFormat="1" ht="18" customHeight="1">
      <c r="A166" s="1394"/>
      <c r="B166" s="193" t="s">
        <v>402</v>
      </c>
      <c r="C166" s="192" t="s">
        <v>1033</v>
      </c>
      <c r="D166" s="408" t="s">
        <v>996</v>
      </c>
      <c r="E166" s="214" t="s">
        <v>465</v>
      </c>
      <c r="F166" s="214" t="s">
        <v>1001</v>
      </c>
      <c r="G166" s="217" t="s">
        <v>859</v>
      </c>
      <c r="H166" s="214"/>
      <c r="I166" s="251"/>
      <c r="J166" s="251"/>
      <c r="K166" s="252" t="s">
        <v>593</v>
      </c>
      <c r="L166" s="219"/>
      <c r="M166" s="219"/>
      <c r="N166" s="543"/>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row>
    <row r="167" spans="1:90" s="8" customFormat="1" ht="18" customHeight="1">
      <c r="A167" s="1394"/>
      <c r="B167" s="193" t="s">
        <v>991</v>
      </c>
      <c r="C167" s="192" t="s">
        <v>1034</v>
      </c>
      <c r="D167" s="408" t="s">
        <v>992</v>
      </c>
      <c r="E167" s="214" t="s">
        <v>468</v>
      </c>
      <c r="F167" s="214" t="s">
        <v>819</v>
      </c>
      <c r="G167" s="217" t="s">
        <v>860</v>
      </c>
      <c r="H167" s="214"/>
      <c r="I167" s="378" t="s">
        <v>564</v>
      </c>
      <c r="J167" s="378"/>
      <c r="K167" s="242" t="s">
        <v>795</v>
      </c>
      <c r="L167" s="219"/>
      <c r="M167" s="219"/>
      <c r="N167" s="543"/>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row>
    <row r="168" spans="1:90" s="8" customFormat="1" ht="18" customHeight="1">
      <c r="A168" s="1394"/>
      <c r="B168" s="193" t="s">
        <v>1709</v>
      </c>
      <c r="C168" s="192" t="s">
        <v>1031</v>
      </c>
      <c r="D168" s="408" t="s">
        <v>997</v>
      </c>
      <c r="E168" s="214" t="s">
        <v>465</v>
      </c>
      <c r="F168" s="214" t="s">
        <v>1001</v>
      </c>
      <c r="G168" s="217" t="s">
        <v>866</v>
      </c>
      <c r="H168" s="214"/>
      <c r="I168" s="251"/>
      <c r="J168" s="251"/>
      <c r="K168" s="252" t="s">
        <v>593</v>
      </c>
      <c r="L168" s="219"/>
      <c r="M168" s="219"/>
      <c r="N168" s="543"/>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row>
    <row r="169" spans="1:90" s="8" customFormat="1" ht="29.05" customHeight="1">
      <c r="A169" s="1394"/>
      <c r="B169" s="193" t="s">
        <v>1710</v>
      </c>
      <c r="C169" s="192" t="s">
        <v>1032</v>
      </c>
      <c r="D169" s="408" t="s">
        <v>998</v>
      </c>
      <c r="E169" s="214" t="s">
        <v>465</v>
      </c>
      <c r="F169" s="214" t="s">
        <v>1002</v>
      </c>
      <c r="G169" s="217" t="s">
        <v>867</v>
      </c>
      <c r="H169" s="214"/>
      <c r="I169" s="251"/>
      <c r="J169" s="251"/>
      <c r="K169" s="252" t="s">
        <v>593</v>
      </c>
      <c r="L169" s="219"/>
      <c r="M169" s="219"/>
      <c r="N169" s="543"/>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row>
    <row r="170" spans="1:90" s="8" customFormat="1" ht="18" customHeight="1">
      <c r="A170" s="1394"/>
      <c r="B170" s="193" t="s">
        <v>1711</v>
      </c>
      <c r="C170" s="192" t="s">
        <v>1237</v>
      </c>
      <c r="D170" s="408" t="s">
        <v>999</v>
      </c>
      <c r="E170" s="214" t="s">
        <v>465</v>
      </c>
      <c r="F170" s="214" t="s">
        <v>1001</v>
      </c>
      <c r="G170" s="217" t="s">
        <v>847</v>
      </c>
      <c r="H170" s="214"/>
      <c r="I170" s="251"/>
      <c r="J170" s="251"/>
      <c r="K170" s="252" t="s">
        <v>593</v>
      </c>
      <c r="L170" s="219"/>
      <c r="M170" s="219"/>
      <c r="N170" s="543"/>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row>
    <row r="171" spans="1:90" s="8" customFormat="1" ht="18" customHeight="1">
      <c r="A171" s="1394"/>
      <c r="B171" s="193" t="s">
        <v>1712</v>
      </c>
      <c r="C171" s="192" t="s">
        <v>1719</v>
      </c>
      <c r="D171" s="408" t="s">
        <v>993</v>
      </c>
      <c r="E171" s="214" t="s">
        <v>468</v>
      </c>
      <c r="F171" s="214" t="s">
        <v>819</v>
      </c>
      <c r="G171" s="217" t="s">
        <v>863</v>
      </c>
      <c r="H171" s="214"/>
      <c r="I171" s="378" t="s">
        <v>564</v>
      </c>
      <c r="J171" s="378"/>
      <c r="K171" s="242" t="s">
        <v>795</v>
      </c>
      <c r="L171" s="219"/>
      <c r="M171" s="219"/>
      <c r="N171" s="543"/>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row>
    <row r="172" spans="1:90" s="8" customFormat="1" ht="18" customHeight="1">
      <c r="A172" s="1394"/>
      <c r="B172" s="193" t="s">
        <v>1016</v>
      </c>
      <c r="C172" s="192" t="s">
        <v>1036</v>
      </c>
      <c r="D172" s="408" t="s">
        <v>1017</v>
      </c>
      <c r="E172" s="214" t="s">
        <v>468</v>
      </c>
      <c r="F172" s="214" t="s">
        <v>819</v>
      </c>
      <c r="G172" s="217" t="s">
        <v>864</v>
      </c>
      <c r="H172" s="214"/>
      <c r="I172" s="378" t="s">
        <v>564</v>
      </c>
      <c r="J172" s="378"/>
      <c r="K172" s="242" t="s">
        <v>795</v>
      </c>
      <c r="L172" s="219"/>
      <c r="M172" s="219"/>
      <c r="N172" s="543"/>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row>
    <row r="173" spans="1:90" s="8" customFormat="1" ht="18" customHeight="1">
      <c r="A173" s="1394"/>
      <c r="B173" s="193" t="s">
        <v>1016</v>
      </c>
      <c r="C173" s="192" t="s">
        <v>1036</v>
      </c>
      <c r="D173" s="408" t="s">
        <v>1018</v>
      </c>
      <c r="E173" s="214" t="s">
        <v>468</v>
      </c>
      <c r="F173" s="214" t="s">
        <v>819</v>
      </c>
      <c r="G173" s="217" t="s">
        <v>865</v>
      </c>
      <c r="H173" s="214"/>
      <c r="I173" s="378" t="s">
        <v>564</v>
      </c>
      <c r="J173" s="378"/>
      <c r="K173" s="242" t="s">
        <v>795</v>
      </c>
      <c r="L173" s="219"/>
      <c r="M173" s="219"/>
      <c r="N173" s="543"/>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row>
    <row r="174" spans="1:90" s="8" customFormat="1" ht="18" customHeight="1">
      <c r="A174" s="1394"/>
      <c r="B174" s="193" t="s">
        <v>410</v>
      </c>
      <c r="C174" s="192" t="s">
        <v>1113</v>
      </c>
      <c r="D174" s="408" t="s">
        <v>980</v>
      </c>
      <c r="E174" s="214" t="s">
        <v>468</v>
      </c>
      <c r="F174" s="214" t="s">
        <v>819</v>
      </c>
      <c r="G174" s="217" t="s">
        <v>861</v>
      </c>
      <c r="H174" s="241" t="s">
        <v>1019</v>
      </c>
      <c r="I174" s="378" t="s">
        <v>564</v>
      </c>
      <c r="J174" s="378"/>
      <c r="K174" s="242" t="s">
        <v>795</v>
      </c>
      <c r="L174" s="219"/>
      <c r="M174" s="219"/>
      <c r="N174" s="543"/>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row>
    <row r="175" spans="1:90" s="8" customFormat="1" ht="18" customHeight="1">
      <c r="A175" s="1394"/>
      <c r="B175" s="193" t="s">
        <v>419</v>
      </c>
      <c r="C175" s="192" t="s">
        <v>1114</v>
      </c>
      <c r="D175" s="408" t="s">
        <v>979</v>
      </c>
      <c r="E175" s="214" t="s">
        <v>468</v>
      </c>
      <c r="F175" s="214" t="s">
        <v>819</v>
      </c>
      <c r="G175" s="217" t="s">
        <v>862</v>
      </c>
      <c r="H175" s="214"/>
      <c r="I175" s="251"/>
      <c r="J175" s="251"/>
      <c r="K175" s="252" t="s">
        <v>593</v>
      </c>
      <c r="L175" s="219"/>
      <c r="M175" s="219"/>
      <c r="N175" s="543"/>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row>
    <row r="176" spans="1:90" s="8" customFormat="1" ht="32.049999999999997" customHeight="1">
      <c r="A176" s="1394"/>
      <c r="B176" s="218" t="s">
        <v>387</v>
      </c>
      <c r="C176" s="192" t="s">
        <v>1713</v>
      </c>
      <c r="D176" s="408" t="s">
        <v>975</v>
      </c>
      <c r="E176" s="214" t="s">
        <v>468</v>
      </c>
      <c r="F176" s="214" t="s">
        <v>819</v>
      </c>
      <c r="G176" s="217" t="s">
        <v>868</v>
      </c>
      <c r="H176" s="214"/>
      <c r="I176" s="251"/>
      <c r="J176" s="251"/>
      <c r="K176" s="252" t="s">
        <v>593</v>
      </c>
      <c r="L176" s="219"/>
      <c r="M176" s="219"/>
      <c r="N176" s="543"/>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row>
    <row r="177" spans="1:90" s="8" customFormat="1" ht="18" customHeight="1">
      <c r="A177" s="1394"/>
      <c r="B177" s="218" t="s">
        <v>386</v>
      </c>
      <c r="C177" s="192" t="s">
        <v>978</v>
      </c>
      <c r="D177" s="408" t="s">
        <v>1000</v>
      </c>
      <c r="E177" s="214" t="s">
        <v>468</v>
      </c>
      <c r="F177" s="214" t="s">
        <v>819</v>
      </c>
      <c r="G177" s="217" t="s">
        <v>869</v>
      </c>
      <c r="H177" s="214"/>
      <c r="I177" s="251"/>
      <c r="J177" s="251"/>
      <c r="K177" s="252" t="s">
        <v>593</v>
      </c>
      <c r="L177" s="219"/>
      <c r="M177" s="219"/>
      <c r="N177" s="543"/>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row>
    <row r="178" spans="1:90" s="8" customFormat="1" ht="18" customHeight="1">
      <c r="A178" s="1394"/>
      <c r="B178" s="253" t="s">
        <v>1020</v>
      </c>
      <c r="C178" s="192" t="s">
        <v>1021</v>
      </c>
      <c r="D178" s="408" t="s">
        <v>1022</v>
      </c>
      <c r="E178" s="214" t="s">
        <v>468</v>
      </c>
      <c r="F178" s="214" t="s">
        <v>819</v>
      </c>
      <c r="G178" s="217" t="s">
        <v>870</v>
      </c>
      <c r="H178" s="214"/>
      <c r="I178" s="251"/>
      <c r="J178" s="251"/>
      <c r="K178" s="252" t="s">
        <v>593</v>
      </c>
      <c r="L178" s="219"/>
      <c r="M178" s="219"/>
      <c r="N178" s="543"/>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row>
    <row r="179" spans="1:90" s="8" customFormat="1" ht="18" customHeight="1" thickBot="1">
      <c r="A179" s="1395"/>
      <c r="B179" s="191" t="s">
        <v>1581</v>
      </c>
      <c r="C179" s="192" t="s">
        <v>1023</v>
      </c>
      <c r="D179" s="408" t="s">
        <v>977</v>
      </c>
      <c r="E179" s="214" t="s">
        <v>468</v>
      </c>
      <c r="F179" s="214" t="s">
        <v>819</v>
      </c>
      <c r="G179" s="217" t="s">
        <v>871</v>
      </c>
      <c r="H179" s="214"/>
      <c r="I179" s="251"/>
      <c r="J179" s="251"/>
      <c r="K179" s="252" t="s">
        <v>593</v>
      </c>
      <c r="L179" s="219"/>
      <c r="M179" s="219"/>
      <c r="N179" s="543"/>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row>
    <row r="180" spans="1:90" s="8" customFormat="1">
      <c r="A180" s="1396" t="s">
        <v>898</v>
      </c>
      <c r="B180" s="230" t="s">
        <v>388</v>
      </c>
      <c r="C180" s="231" t="s">
        <v>899</v>
      </c>
      <c r="D180" s="409" t="s">
        <v>981</v>
      </c>
      <c r="E180" s="232"/>
      <c r="F180" s="232"/>
      <c r="G180" s="233" t="s">
        <v>876</v>
      </c>
      <c r="H180" s="232"/>
      <c r="I180" s="243"/>
      <c r="J180" s="1248"/>
      <c r="K180" s="244" t="s">
        <v>593</v>
      </c>
      <c r="L180" s="219"/>
      <c r="M180" s="219"/>
      <c r="N180" s="543"/>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row>
    <row r="181" spans="1:90" s="8" customFormat="1" ht="25.2">
      <c r="A181" s="1396"/>
      <c r="B181" s="245" t="s">
        <v>394</v>
      </c>
      <c r="C181" s="220" t="s">
        <v>1714</v>
      </c>
      <c r="D181" s="410" t="s">
        <v>1136</v>
      </c>
      <c r="E181" s="221"/>
      <c r="F181" s="221"/>
      <c r="G181" s="222" t="s">
        <v>877</v>
      </c>
      <c r="H181" s="221"/>
      <c r="I181" s="246"/>
      <c r="J181" s="1249"/>
      <c r="K181" s="247" t="s">
        <v>593</v>
      </c>
      <c r="L181" s="219"/>
      <c r="M181" s="219"/>
      <c r="N181" s="543"/>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row>
    <row r="182" spans="1:90" s="8" customFormat="1" ht="25.2">
      <c r="A182" s="1396"/>
      <c r="B182" s="245" t="s">
        <v>395</v>
      </c>
      <c r="C182" s="220" t="s">
        <v>1715</v>
      </c>
      <c r="D182" s="410" t="s">
        <v>1137</v>
      </c>
      <c r="E182" s="221"/>
      <c r="F182" s="221"/>
      <c r="G182" s="222" t="s">
        <v>878</v>
      </c>
      <c r="H182" s="221"/>
      <c r="I182" s="246"/>
      <c r="J182" s="1249"/>
      <c r="K182" s="247" t="s">
        <v>593</v>
      </c>
      <c r="L182" s="219"/>
      <c r="M182" s="219"/>
      <c r="N182" s="543"/>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row>
    <row r="183" spans="1:90" s="8" customFormat="1">
      <c r="A183" s="1396"/>
      <c r="B183" s="245" t="s">
        <v>1128</v>
      </c>
      <c r="C183" s="220" t="s">
        <v>1129</v>
      </c>
      <c r="D183" s="410" t="s">
        <v>1135</v>
      </c>
      <c r="E183" s="221"/>
      <c r="F183" s="221"/>
      <c r="G183" s="222" t="s">
        <v>879</v>
      </c>
      <c r="H183" s="221"/>
      <c r="I183" s="246"/>
      <c r="J183" s="1249"/>
      <c r="K183" s="247" t="s">
        <v>593</v>
      </c>
      <c r="L183" s="219"/>
      <c r="M183" s="219"/>
      <c r="N183" s="543"/>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row>
    <row r="184" spans="1:90" s="8" customFormat="1">
      <c r="A184" s="1396"/>
      <c r="B184" s="895" t="s">
        <v>1003</v>
      </c>
      <c r="C184" s="898"/>
      <c r="D184" s="899" t="s">
        <v>592</v>
      </c>
      <c r="E184" s="221"/>
      <c r="F184" s="221"/>
      <c r="G184" s="222" t="s">
        <v>880</v>
      </c>
      <c r="H184" s="221"/>
      <c r="I184" s="246"/>
      <c r="J184" s="1249"/>
      <c r="K184" s="247" t="s">
        <v>593</v>
      </c>
      <c r="L184" s="219"/>
      <c r="M184" s="219"/>
      <c r="N184" s="543"/>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row>
    <row r="185" spans="1:90" s="8" customFormat="1">
      <c r="A185" s="1396"/>
      <c r="B185" s="895" t="s">
        <v>1003</v>
      </c>
      <c r="C185" s="898"/>
      <c r="D185" s="899" t="s">
        <v>592</v>
      </c>
      <c r="E185" s="221"/>
      <c r="F185" s="221"/>
      <c r="G185" s="222" t="s">
        <v>881</v>
      </c>
      <c r="H185" s="221"/>
      <c r="I185" s="246"/>
      <c r="J185" s="1249"/>
      <c r="K185" s="247" t="s">
        <v>593</v>
      </c>
      <c r="L185" s="219"/>
      <c r="M185" s="219"/>
      <c r="N185" s="543"/>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row>
    <row r="186" spans="1:90" s="8" customFormat="1">
      <c r="A186" s="1396"/>
      <c r="B186" s="895" t="s">
        <v>1003</v>
      </c>
      <c r="C186" s="898"/>
      <c r="D186" s="899" t="s">
        <v>592</v>
      </c>
      <c r="E186" s="221"/>
      <c r="F186" s="221"/>
      <c r="G186" s="222" t="s">
        <v>882</v>
      </c>
      <c r="H186" s="221"/>
      <c r="I186" s="246"/>
      <c r="J186" s="1249"/>
      <c r="K186" s="247" t="s">
        <v>593</v>
      </c>
      <c r="L186" s="219"/>
      <c r="M186" s="219"/>
      <c r="N186" s="543"/>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row>
    <row r="187" spans="1:90" s="8" customFormat="1">
      <c r="A187" s="1396"/>
      <c r="B187" s="895" t="s">
        <v>1003</v>
      </c>
      <c r="C187" s="898"/>
      <c r="D187" s="899" t="s">
        <v>592</v>
      </c>
      <c r="E187" s="221"/>
      <c r="F187" s="221"/>
      <c r="G187" s="544" t="s">
        <v>883</v>
      </c>
      <c r="H187" s="221"/>
      <c r="I187" s="246"/>
      <c r="J187" s="1249"/>
      <c r="K187" s="247" t="s">
        <v>593</v>
      </c>
      <c r="L187" s="219"/>
      <c r="M187" s="219"/>
      <c r="N187" s="543"/>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row>
    <row r="188" spans="1:90" s="8" customFormat="1">
      <c r="A188" s="1396"/>
      <c r="B188" s="895" t="s">
        <v>1003</v>
      </c>
      <c r="C188" s="898"/>
      <c r="D188" s="899" t="s">
        <v>592</v>
      </c>
      <c r="E188" s="221"/>
      <c r="F188" s="221"/>
      <c r="G188" s="544" t="s">
        <v>884</v>
      </c>
      <c r="H188" s="221"/>
      <c r="I188" s="246"/>
      <c r="J188" s="1249"/>
      <c r="K188" s="247" t="s">
        <v>593</v>
      </c>
      <c r="L188" s="219"/>
      <c r="M188" s="219"/>
      <c r="N188" s="543"/>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row>
    <row r="189" spans="1:90" s="8" customFormat="1">
      <c r="A189" s="1396"/>
      <c r="B189" s="895" t="s">
        <v>1003</v>
      </c>
      <c r="C189" s="898"/>
      <c r="D189" s="899" t="s">
        <v>592</v>
      </c>
      <c r="E189" s="221"/>
      <c r="F189" s="221"/>
      <c r="G189" s="544" t="s">
        <v>885</v>
      </c>
      <c r="H189" s="221"/>
      <c r="I189" s="246"/>
      <c r="J189" s="1249"/>
      <c r="K189" s="247" t="s">
        <v>593</v>
      </c>
      <c r="L189" s="219"/>
      <c r="M189" s="219"/>
      <c r="N189" s="543"/>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row>
    <row r="190" spans="1:90" s="8" customFormat="1">
      <c r="A190" s="1396"/>
      <c r="B190" s="895" t="s">
        <v>1003</v>
      </c>
      <c r="C190" s="898"/>
      <c r="D190" s="899" t="s">
        <v>592</v>
      </c>
      <c r="E190" s="221"/>
      <c r="F190" s="221"/>
      <c r="G190" s="544" t="s">
        <v>886</v>
      </c>
      <c r="H190" s="224"/>
      <c r="I190" s="248"/>
      <c r="J190" s="1250"/>
      <c r="K190" s="247" t="s">
        <v>593</v>
      </c>
      <c r="L190" s="219"/>
      <c r="M190" s="219"/>
      <c r="N190" s="543"/>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row>
    <row r="191" spans="1:90" s="8" customFormat="1">
      <c r="A191" s="1396"/>
      <c r="B191" s="895" t="s">
        <v>1003</v>
      </c>
      <c r="C191" s="898"/>
      <c r="D191" s="899" t="s">
        <v>592</v>
      </c>
      <c r="E191" s="221"/>
      <c r="F191" s="221"/>
      <c r="G191" s="544" t="s">
        <v>887</v>
      </c>
      <c r="H191" s="224"/>
      <c r="I191" s="248"/>
      <c r="J191" s="1250"/>
      <c r="K191" s="247" t="s">
        <v>593</v>
      </c>
      <c r="L191" s="219"/>
      <c r="M191" s="219"/>
      <c r="N191" s="543"/>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row>
    <row r="192" spans="1:90" s="8" customFormat="1">
      <c r="A192" s="1396"/>
      <c r="B192" s="895" t="s">
        <v>1003</v>
      </c>
      <c r="C192" s="898"/>
      <c r="D192" s="899" t="s">
        <v>592</v>
      </c>
      <c r="E192" s="221"/>
      <c r="F192" s="221"/>
      <c r="G192" s="544" t="s">
        <v>888</v>
      </c>
      <c r="H192" s="224"/>
      <c r="I192" s="248"/>
      <c r="J192" s="1250"/>
      <c r="K192" s="247" t="s">
        <v>593</v>
      </c>
      <c r="L192" s="219"/>
      <c r="M192" s="219"/>
      <c r="N192" s="543"/>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row>
    <row r="193" spans="1:90" s="8" customFormat="1">
      <c r="A193" s="1396"/>
      <c r="B193" s="895" t="s">
        <v>1003</v>
      </c>
      <c r="C193" s="898"/>
      <c r="D193" s="899" t="s">
        <v>592</v>
      </c>
      <c r="E193" s="221"/>
      <c r="F193" s="221"/>
      <c r="G193" s="544" t="s">
        <v>889</v>
      </c>
      <c r="H193" s="224"/>
      <c r="I193" s="248"/>
      <c r="J193" s="1250"/>
      <c r="K193" s="247" t="s">
        <v>593</v>
      </c>
      <c r="L193" s="219"/>
      <c r="M193" s="219"/>
      <c r="N193" s="543"/>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row>
    <row r="194" spans="1:90" s="8" customFormat="1">
      <c r="A194" s="1396"/>
      <c r="B194" s="895" t="s">
        <v>1003</v>
      </c>
      <c r="C194" s="898"/>
      <c r="D194" s="899" t="s">
        <v>592</v>
      </c>
      <c r="E194" s="221"/>
      <c r="F194" s="221"/>
      <c r="G194" s="544" t="s">
        <v>890</v>
      </c>
      <c r="H194" s="224"/>
      <c r="I194" s="248"/>
      <c r="J194" s="1250"/>
      <c r="K194" s="247" t="s">
        <v>593</v>
      </c>
      <c r="L194" s="219"/>
      <c r="M194" s="219"/>
      <c r="N194" s="543"/>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row>
    <row r="195" spans="1:90" s="8" customFormat="1">
      <c r="A195" s="1396"/>
      <c r="B195" s="895" t="s">
        <v>1003</v>
      </c>
      <c r="C195" s="898"/>
      <c r="D195" s="899" t="s">
        <v>592</v>
      </c>
      <c r="E195" s="221"/>
      <c r="F195" s="221"/>
      <c r="G195" s="544" t="s">
        <v>891</v>
      </c>
      <c r="H195" s="224"/>
      <c r="I195" s="248"/>
      <c r="J195" s="1250"/>
      <c r="K195" s="247" t="s">
        <v>593</v>
      </c>
      <c r="L195" s="219"/>
      <c r="M195" s="219"/>
      <c r="N195" s="543"/>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row>
    <row r="196" spans="1:90" s="8" customFormat="1">
      <c r="A196" s="1396"/>
      <c r="B196" s="895" t="s">
        <v>1003</v>
      </c>
      <c r="C196" s="898"/>
      <c r="D196" s="899" t="s">
        <v>592</v>
      </c>
      <c r="E196" s="221"/>
      <c r="F196" s="221"/>
      <c r="G196" s="544" t="s">
        <v>892</v>
      </c>
      <c r="H196" s="224"/>
      <c r="I196" s="248"/>
      <c r="J196" s="1250"/>
      <c r="K196" s="247" t="s">
        <v>593</v>
      </c>
      <c r="L196" s="219"/>
      <c r="M196" s="219"/>
      <c r="N196" s="543"/>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row>
    <row r="197" spans="1:90" s="8" customFormat="1" ht="15.9" thickBot="1">
      <c r="A197" s="1397"/>
      <c r="B197" s="900" t="s">
        <v>1003</v>
      </c>
      <c r="C197" s="901"/>
      <c r="D197" s="902" t="s">
        <v>592</v>
      </c>
      <c r="E197" s="236"/>
      <c r="F197" s="236"/>
      <c r="G197" s="545" t="s">
        <v>893</v>
      </c>
      <c r="H197" s="238"/>
      <c r="I197" s="249"/>
      <c r="J197" s="1251"/>
      <c r="K197" s="250" t="s">
        <v>593</v>
      </c>
      <c r="L197" s="219"/>
      <c r="M197" s="219"/>
      <c r="N197" s="543"/>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row>
    <row r="198" spans="1:90" s="8" customFormat="1">
      <c r="A198" s="1398" t="s">
        <v>919</v>
      </c>
      <c r="B198" s="225" t="s">
        <v>396</v>
      </c>
      <c r="C198" s="427"/>
      <c r="D198" s="428" t="s">
        <v>872</v>
      </c>
      <c r="E198" s="429" t="s">
        <v>469</v>
      </c>
      <c r="F198" s="195" t="s">
        <v>782</v>
      </c>
      <c r="G198" s="196" t="s">
        <v>828</v>
      </c>
      <c r="H198" s="195" t="s">
        <v>873</v>
      </c>
      <c r="I198" s="430" t="s">
        <v>914</v>
      </c>
      <c r="J198" s="430"/>
      <c r="K198" s="197" t="s">
        <v>593</v>
      </c>
      <c r="L198" s="219"/>
      <c r="M198" s="219"/>
      <c r="N198" s="543"/>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row>
    <row r="199" spans="1:90" s="8" customFormat="1">
      <c r="A199" s="1399"/>
      <c r="B199" s="226" t="s">
        <v>1440</v>
      </c>
      <c r="C199" s="296"/>
      <c r="D199" s="412" t="s">
        <v>1396</v>
      </c>
      <c r="E199" s="297" t="s">
        <v>468</v>
      </c>
      <c r="F199" s="298" t="s">
        <v>755</v>
      </c>
      <c r="G199" s="299" t="s">
        <v>829</v>
      </c>
      <c r="H199" s="298">
        <v>0.03</v>
      </c>
      <c r="I199" s="300" t="s">
        <v>1124</v>
      </c>
      <c r="J199" s="300"/>
      <c r="K199" s="198" t="s">
        <v>593</v>
      </c>
      <c r="L199" s="219"/>
      <c r="M199" s="219"/>
      <c r="N199" s="543"/>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row>
    <row r="200" spans="1:90" s="8" customFormat="1">
      <c r="A200" s="1399"/>
      <c r="B200" s="903" t="s">
        <v>1003</v>
      </c>
      <c r="C200" s="904"/>
      <c r="D200" s="905" t="s">
        <v>592</v>
      </c>
      <c r="E200" s="297"/>
      <c r="F200" s="298"/>
      <c r="G200" s="299" t="s">
        <v>830</v>
      </c>
      <c r="H200" s="298"/>
      <c r="I200" s="300"/>
      <c r="J200" s="300"/>
      <c r="K200" s="198" t="s">
        <v>593</v>
      </c>
      <c r="L200" s="219"/>
      <c r="M200" s="219"/>
      <c r="N200" s="543"/>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row>
    <row r="201" spans="1:90" s="8" customFormat="1">
      <c r="A201" s="1399"/>
      <c r="B201" s="226" t="s">
        <v>389</v>
      </c>
      <c r="C201" s="296"/>
      <c r="D201" s="412" t="s">
        <v>629</v>
      </c>
      <c r="E201" s="297" t="s">
        <v>468</v>
      </c>
      <c r="F201" s="298" t="s">
        <v>1123</v>
      </c>
      <c r="G201" s="299" t="s">
        <v>831</v>
      </c>
      <c r="H201" s="298">
        <v>20</v>
      </c>
      <c r="I201" s="300" t="s">
        <v>1125</v>
      </c>
      <c r="J201" s="300"/>
      <c r="K201" s="198" t="s">
        <v>593</v>
      </c>
      <c r="L201" s="219"/>
      <c r="M201" s="219"/>
      <c r="N201" s="543"/>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row>
    <row r="202" spans="1:90" s="8" customFormat="1">
      <c r="A202" s="1399"/>
      <c r="B202" s="903" t="s">
        <v>1003</v>
      </c>
      <c r="C202" s="904"/>
      <c r="D202" s="905" t="s">
        <v>592</v>
      </c>
      <c r="E202" s="297"/>
      <c r="F202" s="298"/>
      <c r="G202" s="299" t="s">
        <v>832</v>
      </c>
      <c r="H202" s="298"/>
      <c r="I202" s="300"/>
      <c r="J202" s="300"/>
      <c r="K202" s="198" t="s">
        <v>593</v>
      </c>
      <c r="L202" s="219"/>
      <c r="M202" s="219"/>
      <c r="N202" s="543"/>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row>
    <row r="203" spans="1:90" s="8" customFormat="1">
      <c r="A203" s="1399"/>
      <c r="B203" s="903" t="s">
        <v>1003</v>
      </c>
      <c r="C203" s="904"/>
      <c r="D203" s="905" t="s">
        <v>592</v>
      </c>
      <c r="E203" s="297"/>
      <c r="F203" s="298"/>
      <c r="G203" s="299" t="s">
        <v>833</v>
      </c>
      <c r="H203" s="298"/>
      <c r="I203" s="300"/>
      <c r="J203" s="300"/>
      <c r="K203" s="198" t="s">
        <v>593</v>
      </c>
      <c r="L203" s="219"/>
      <c r="M203" s="219"/>
      <c r="N203" s="543"/>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row>
    <row r="204" spans="1:90" s="8" customFormat="1">
      <c r="A204" s="1399"/>
      <c r="B204" s="903" t="s">
        <v>1003</v>
      </c>
      <c r="C204" s="904"/>
      <c r="D204" s="905" t="s">
        <v>592</v>
      </c>
      <c r="E204" s="297"/>
      <c r="F204" s="298"/>
      <c r="G204" s="299" t="s">
        <v>834</v>
      </c>
      <c r="H204" s="298"/>
      <c r="I204" s="300"/>
      <c r="J204" s="300"/>
      <c r="K204" s="198" t="s">
        <v>593</v>
      </c>
      <c r="L204" s="219"/>
      <c r="M204" s="219"/>
      <c r="N204" s="543"/>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row>
    <row r="205" spans="1:90" s="8" customFormat="1">
      <c r="A205" s="1399"/>
      <c r="B205" s="903" t="s">
        <v>1003</v>
      </c>
      <c r="C205" s="904"/>
      <c r="D205" s="905" t="s">
        <v>592</v>
      </c>
      <c r="E205" s="297"/>
      <c r="F205" s="298"/>
      <c r="G205" s="299" t="s">
        <v>835</v>
      </c>
      <c r="H205" s="298"/>
      <c r="I205" s="300"/>
      <c r="J205" s="300"/>
      <c r="K205" s="198" t="s">
        <v>593</v>
      </c>
      <c r="L205" s="219"/>
      <c r="M205" s="219"/>
      <c r="N205" s="543"/>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row>
    <row r="206" spans="1:90" s="8" customFormat="1" ht="15.9" thickBot="1">
      <c r="A206" s="1400"/>
      <c r="B206" s="906" t="s">
        <v>1003</v>
      </c>
      <c r="C206" s="907"/>
      <c r="D206" s="908" t="s">
        <v>592</v>
      </c>
      <c r="E206" s="301"/>
      <c r="F206" s="199"/>
      <c r="G206" s="200" t="s">
        <v>836</v>
      </c>
      <c r="H206" s="199"/>
      <c r="I206" s="295"/>
      <c r="J206" s="295"/>
      <c r="K206" s="201" t="s">
        <v>593</v>
      </c>
      <c r="L206" s="219"/>
      <c r="M206" s="219"/>
      <c r="N206" s="543"/>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row>
    <row r="207" spans="1:90" s="8" customFormat="1" ht="25.2">
      <c r="A207" s="1401" t="s">
        <v>901</v>
      </c>
      <c r="B207" s="191" t="s">
        <v>1024</v>
      </c>
      <c r="C207" s="192" t="s">
        <v>1025</v>
      </c>
      <c r="D207" s="408" t="s">
        <v>982</v>
      </c>
      <c r="E207" s="214" t="s">
        <v>468</v>
      </c>
      <c r="F207" s="214" t="s">
        <v>819</v>
      </c>
      <c r="G207" s="377" t="s">
        <v>904</v>
      </c>
      <c r="H207" s="378" t="s">
        <v>564</v>
      </c>
      <c r="I207" s="379"/>
      <c r="J207" s="379"/>
      <c r="K207" s="242" t="s">
        <v>795</v>
      </c>
      <c r="L207" s="219"/>
      <c r="M207" s="219"/>
      <c r="N207" s="543"/>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row>
    <row r="208" spans="1:90" s="8" customFormat="1" ht="25.2">
      <c r="A208" s="1401"/>
      <c r="B208" s="229" t="s">
        <v>983</v>
      </c>
      <c r="C208" s="192" t="s">
        <v>1716</v>
      </c>
      <c r="D208" s="408" t="s">
        <v>985</v>
      </c>
      <c r="E208" s="214" t="s">
        <v>468</v>
      </c>
      <c r="F208" s="214" t="s">
        <v>819</v>
      </c>
      <c r="G208" s="377" t="s">
        <v>905</v>
      </c>
      <c r="H208" s="378" t="s">
        <v>564</v>
      </c>
      <c r="I208" s="379"/>
      <c r="J208" s="379"/>
      <c r="K208" s="242" t="s">
        <v>795</v>
      </c>
      <c r="L208" s="219"/>
      <c r="M208" s="219"/>
      <c r="N208" s="543"/>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row>
    <row r="209" spans="1:90" s="8" customFormat="1">
      <c r="A209" s="1401"/>
      <c r="B209" s="229" t="s">
        <v>986</v>
      </c>
      <c r="C209" s="192" t="s">
        <v>987</v>
      </c>
      <c r="D209" s="408" t="s">
        <v>988</v>
      </c>
      <c r="E209" s="214" t="s">
        <v>468</v>
      </c>
      <c r="F209" s="214" t="s">
        <v>819</v>
      </c>
      <c r="G209" s="377" t="s">
        <v>906</v>
      </c>
      <c r="H209" s="378" t="s">
        <v>564</v>
      </c>
      <c r="I209" s="379"/>
      <c r="J209" s="379"/>
      <c r="K209" s="242" t="s">
        <v>795</v>
      </c>
      <c r="L209" s="219"/>
      <c r="M209" s="219"/>
      <c r="N209" s="543"/>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row>
    <row r="210" spans="1:90" s="8" customFormat="1">
      <c r="A210" s="1401"/>
      <c r="B210" s="895" t="s">
        <v>1003</v>
      </c>
      <c r="C210" s="896"/>
      <c r="D210" s="897" t="s">
        <v>592</v>
      </c>
      <c r="E210" s="214"/>
      <c r="F210" s="214" t="s">
        <v>819</v>
      </c>
      <c r="G210" s="377" t="s">
        <v>907</v>
      </c>
      <c r="H210" s="378" t="s">
        <v>564</v>
      </c>
      <c r="I210" s="379"/>
      <c r="J210" s="379"/>
      <c r="K210" s="242" t="s">
        <v>795</v>
      </c>
      <c r="L210" s="219"/>
      <c r="M210" s="219"/>
      <c r="N210" s="543"/>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row>
    <row r="211" spans="1:90" s="8" customFormat="1">
      <c r="A211" s="1401"/>
      <c r="B211" s="895" t="s">
        <v>1003</v>
      </c>
      <c r="C211" s="896"/>
      <c r="D211" s="897" t="s">
        <v>592</v>
      </c>
      <c r="E211" s="214"/>
      <c r="F211" s="214" t="s">
        <v>819</v>
      </c>
      <c r="G211" s="377" t="s">
        <v>908</v>
      </c>
      <c r="H211" s="378" t="s">
        <v>564</v>
      </c>
      <c r="I211" s="379"/>
      <c r="J211" s="379"/>
      <c r="K211" s="242" t="s">
        <v>795</v>
      </c>
      <c r="L211" s="219"/>
      <c r="M211" s="219"/>
      <c r="N211" s="543"/>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row>
    <row r="212" spans="1:90" s="8" customFormat="1">
      <c r="A212" s="1401"/>
      <c r="B212" s="229" t="s">
        <v>1181</v>
      </c>
      <c r="C212" s="192"/>
      <c r="D212" s="408" t="s">
        <v>1181</v>
      </c>
      <c r="E212" s="214" t="s">
        <v>468</v>
      </c>
      <c r="F212" s="214" t="s">
        <v>819</v>
      </c>
      <c r="G212" s="377" t="s">
        <v>909</v>
      </c>
      <c r="H212" s="378" t="s">
        <v>564</v>
      </c>
      <c r="I212" s="379"/>
      <c r="J212" s="379"/>
      <c r="K212" s="242" t="s">
        <v>795</v>
      </c>
      <c r="L212" s="219"/>
      <c r="M212" s="219"/>
      <c r="N212" s="543"/>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row>
    <row r="213" spans="1:90" s="8" customFormat="1">
      <c r="A213" s="1401"/>
      <c r="B213" s="229" t="s">
        <v>1182</v>
      </c>
      <c r="C213" s="192"/>
      <c r="D213" s="408" t="s">
        <v>1182</v>
      </c>
      <c r="E213" s="214" t="s">
        <v>468</v>
      </c>
      <c r="F213" s="214" t="s">
        <v>819</v>
      </c>
      <c r="G213" s="377" t="s">
        <v>910</v>
      </c>
      <c r="H213" s="378" t="s">
        <v>564</v>
      </c>
      <c r="I213" s="379"/>
      <c r="J213" s="379"/>
      <c r="K213" s="242" t="s">
        <v>795</v>
      </c>
      <c r="L213" s="219"/>
      <c r="M213" s="219"/>
      <c r="N213" s="543"/>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row>
    <row r="214" spans="1:90" s="8" customFormat="1">
      <c r="A214" s="1401"/>
      <c r="B214" s="229" t="s">
        <v>990</v>
      </c>
      <c r="C214" s="192"/>
      <c r="D214" s="408" t="s">
        <v>1405</v>
      </c>
      <c r="E214" s="214" t="s">
        <v>468</v>
      </c>
      <c r="F214" s="214" t="s">
        <v>819</v>
      </c>
      <c r="G214" s="377" t="s">
        <v>911</v>
      </c>
      <c r="H214" s="378" t="s">
        <v>564</v>
      </c>
      <c r="I214" s="379"/>
      <c r="J214" s="379"/>
      <c r="K214" s="242" t="s">
        <v>795</v>
      </c>
      <c r="L214" s="219"/>
      <c r="M214" s="219"/>
      <c r="N214" s="543"/>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row>
    <row r="215" spans="1:90" s="8" customFormat="1">
      <c r="A215" s="1401"/>
      <c r="B215" s="229" t="s">
        <v>989</v>
      </c>
      <c r="C215" s="192"/>
      <c r="D215" s="408" t="s">
        <v>1180</v>
      </c>
      <c r="E215" s="214" t="s">
        <v>468</v>
      </c>
      <c r="F215" s="214" t="s">
        <v>819</v>
      </c>
      <c r="G215" s="377" t="s">
        <v>964</v>
      </c>
      <c r="H215" s="378" t="s">
        <v>564</v>
      </c>
      <c r="I215" s="379"/>
      <c r="J215" s="379"/>
      <c r="K215" s="242" t="s">
        <v>795</v>
      </c>
      <c r="L215" s="219"/>
      <c r="M215" s="219"/>
      <c r="N215" s="543"/>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row>
    <row r="216" spans="1:90" s="8" customFormat="1" ht="15.9" thickBot="1">
      <c r="A216" s="1402"/>
      <c r="B216" s="229" t="s">
        <v>1179</v>
      </c>
      <c r="C216" s="192"/>
      <c r="D216" s="408" t="s">
        <v>1183</v>
      </c>
      <c r="E216" s="214" t="s">
        <v>468</v>
      </c>
      <c r="F216" s="214" t="s">
        <v>819</v>
      </c>
      <c r="G216" s="377" t="s">
        <v>965</v>
      </c>
      <c r="H216" s="378" t="s">
        <v>564</v>
      </c>
      <c r="I216" s="379"/>
      <c r="J216" s="379"/>
      <c r="K216" s="242" t="s">
        <v>795</v>
      </c>
      <c r="L216" s="219"/>
      <c r="M216" s="219"/>
      <c r="N216" s="543"/>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row>
    <row r="217" spans="1:90" s="13" customFormat="1" ht="16" customHeight="1">
      <c r="A217" s="1403" t="s">
        <v>1433</v>
      </c>
      <c r="B217" s="261" t="s">
        <v>1869</v>
      </c>
      <c r="C217" s="1385" t="s">
        <v>1434</v>
      </c>
      <c r="D217" s="414" t="s">
        <v>1870</v>
      </c>
      <c r="E217" s="262" t="s">
        <v>468</v>
      </c>
      <c r="F217" s="262" t="s">
        <v>819</v>
      </c>
      <c r="G217" s="286" t="s">
        <v>1004</v>
      </c>
      <c r="H217" s="389" t="s">
        <v>564</v>
      </c>
      <c r="I217" s="263"/>
      <c r="J217" s="263"/>
      <c r="K217" s="268" t="s">
        <v>1015</v>
      </c>
      <c r="L217" s="219"/>
      <c r="M217" s="219"/>
      <c r="N217" s="543"/>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row>
    <row r="218" spans="1:90" s="13" customFormat="1">
      <c r="A218" s="1404"/>
      <c r="B218" s="264" t="s">
        <v>1871</v>
      </c>
      <c r="C218" s="1386"/>
      <c r="D218" s="415" t="s">
        <v>1872</v>
      </c>
      <c r="E218" s="380" t="s">
        <v>468</v>
      </c>
      <c r="F218" s="380" t="s">
        <v>819</v>
      </c>
      <c r="G218" s="381" t="s">
        <v>1005</v>
      </c>
      <c r="H218" s="390" t="s">
        <v>564</v>
      </c>
      <c r="I218" s="382"/>
      <c r="J218" s="382"/>
      <c r="K218" s="269" t="s">
        <v>1015</v>
      </c>
      <c r="L218" s="219"/>
      <c r="M218" s="219"/>
      <c r="N218" s="543"/>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row>
    <row r="219" spans="1:90" s="13" customFormat="1">
      <c r="A219" s="1404"/>
      <c r="B219" s="264" t="s">
        <v>1873</v>
      </c>
      <c r="C219" s="1386"/>
      <c r="D219" s="415" t="s">
        <v>1874</v>
      </c>
      <c r="E219" s="380" t="s">
        <v>468</v>
      </c>
      <c r="F219" s="380" t="s">
        <v>819</v>
      </c>
      <c r="G219" s="381" t="s">
        <v>1006</v>
      </c>
      <c r="H219" s="390" t="s">
        <v>564</v>
      </c>
      <c r="I219" s="382"/>
      <c r="J219" s="382"/>
      <c r="K219" s="269" t="s">
        <v>1015</v>
      </c>
      <c r="L219" s="219"/>
      <c r="M219" s="219"/>
      <c r="N219" s="543"/>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row>
    <row r="220" spans="1:90" s="13" customFormat="1">
      <c r="A220" s="1404"/>
      <c r="B220" s="264" t="s">
        <v>1875</v>
      </c>
      <c r="C220" s="1386"/>
      <c r="D220" s="415" t="s">
        <v>1876</v>
      </c>
      <c r="E220" s="380" t="s">
        <v>468</v>
      </c>
      <c r="F220" s="380" t="s">
        <v>819</v>
      </c>
      <c r="G220" s="381" t="s">
        <v>1007</v>
      </c>
      <c r="H220" s="390" t="s">
        <v>564</v>
      </c>
      <c r="I220" s="382"/>
      <c r="J220" s="382"/>
      <c r="K220" s="269" t="s">
        <v>1015</v>
      </c>
      <c r="L220" s="219"/>
      <c r="M220" s="219"/>
      <c r="N220" s="543"/>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row>
    <row r="221" spans="1:90" s="13" customFormat="1">
      <c r="A221" s="1404"/>
      <c r="B221" s="264" t="s">
        <v>1877</v>
      </c>
      <c r="C221" s="1386"/>
      <c r="D221" s="415" t="s">
        <v>1878</v>
      </c>
      <c r="E221" s="380" t="s">
        <v>468</v>
      </c>
      <c r="F221" s="380" t="s">
        <v>819</v>
      </c>
      <c r="G221" s="381" t="s">
        <v>1008</v>
      </c>
      <c r="H221" s="390" t="s">
        <v>564</v>
      </c>
      <c r="I221" s="382"/>
      <c r="J221" s="382"/>
      <c r="K221" s="269" t="s">
        <v>1015</v>
      </c>
      <c r="L221" s="219"/>
      <c r="M221" s="219"/>
      <c r="N221" s="543"/>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row>
    <row r="222" spans="1:90" s="13" customFormat="1">
      <c r="A222" s="1404"/>
      <c r="B222" s="264" t="s">
        <v>1879</v>
      </c>
      <c r="C222" s="1386"/>
      <c r="D222" s="415" t="s">
        <v>1880</v>
      </c>
      <c r="E222" s="380" t="s">
        <v>468</v>
      </c>
      <c r="F222" s="380" t="s">
        <v>819</v>
      </c>
      <c r="G222" s="381" t="s">
        <v>1009</v>
      </c>
      <c r="H222" s="390" t="s">
        <v>564</v>
      </c>
      <c r="I222" s="382"/>
      <c r="J222" s="382"/>
      <c r="K222" s="269" t="s">
        <v>1015</v>
      </c>
      <c r="L222" s="219"/>
      <c r="M222" s="219"/>
      <c r="N222" s="543"/>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row>
    <row r="223" spans="1:90" s="13" customFormat="1">
      <c r="A223" s="1404"/>
      <c r="B223" s="264" t="s">
        <v>1881</v>
      </c>
      <c r="C223" s="1386"/>
      <c r="D223" s="415" t="s">
        <v>1882</v>
      </c>
      <c r="E223" s="380" t="s">
        <v>468</v>
      </c>
      <c r="F223" s="380" t="s">
        <v>819</v>
      </c>
      <c r="G223" s="381" t="s">
        <v>1010</v>
      </c>
      <c r="H223" s="390" t="s">
        <v>564</v>
      </c>
      <c r="I223" s="382"/>
      <c r="J223" s="382"/>
      <c r="K223" s="269" t="s">
        <v>1015</v>
      </c>
      <c r="L223" s="219"/>
      <c r="M223" s="219"/>
      <c r="N223" s="543"/>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row>
    <row r="224" spans="1:90" s="13" customFormat="1">
      <c r="A224" s="1404"/>
      <c r="B224" s="264" t="s">
        <v>1883</v>
      </c>
      <c r="C224" s="1386"/>
      <c r="D224" s="415" t="s">
        <v>1884</v>
      </c>
      <c r="E224" s="380" t="s">
        <v>468</v>
      </c>
      <c r="F224" s="380" t="s">
        <v>819</v>
      </c>
      <c r="G224" s="381" t="s">
        <v>1011</v>
      </c>
      <c r="H224" s="390" t="s">
        <v>564</v>
      </c>
      <c r="I224" s="382"/>
      <c r="J224" s="382"/>
      <c r="K224" s="269" t="s">
        <v>1015</v>
      </c>
      <c r="L224" s="219"/>
      <c r="M224" s="219"/>
      <c r="N224" s="543"/>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row>
    <row r="225" spans="1:90" s="13" customFormat="1">
      <c r="A225" s="1404"/>
      <c r="B225" s="264" t="s">
        <v>1885</v>
      </c>
      <c r="C225" s="1386"/>
      <c r="D225" s="415" t="s">
        <v>1886</v>
      </c>
      <c r="E225" s="380" t="s">
        <v>468</v>
      </c>
      <c r="F225" s="380" t="s">
        <v>819</v>
      </c>
      <c r="G225" s="381" t="s">
        <v>1012</v>
      </c>
      <c r="H225" s="390" t="s">
        <v>564</v>
      </c>
      <c r="I225" s="382"/>
      <c r="J225" s="382"/>
      <c r="K225" s="269" t="s">
        <v>1015</v>
      </c>
      <c r="L225" s="219"/>
      <c r="M225" s="219"/>
      <c r="N225" s="543"/>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row>
    <row r="226" spans="1:90" s="13" customFormat="1">
      <c r="A226" s="1404"/>
      <c r="B226" s="264" t="s">
        <v>1887</v>
      </c>
      <c r="C226" s="1386"/>
      <c r="D226" s="415" t="s">
        <v>1888</v>
      </c>
      <c r="E226" s="380" t="s">
        <v>468</v>
      </c>
      <c r="F226" s="380" t="s">
        <v>819</v>
      </c>
      <c r="G226" s="381" t="s">
        <v>1013</v>
      </c>
      <c r="H226" s="390" t="s">
        <v>564</v>
      </c>
      <c r="I226" s="382"/>
      <c r="J226" s="382"/>
      <c r="K226" s="269" t="s">
        <v>1015</v>
      </c>
      <c r="L226" s="219"/>
      <c r="M226" s="219"/>
      <c r="N226" s="543"/>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row>
    <row r="227" spans="1:90" s="13" customFormat="1" ht="15.9" thickBot="1">
      <c r="A227" s="1404"/>
      <c r="B227" s="264" t="s">
        <v>1889</v>
      </c>
      <c r="C227" s="1386"/>
      <c r="D227" s="415" t="s">
        <v>1890</v>
      </c>
      <c r="E227" s="380" t="s">
        <v>468</v>
      </c>
      <c r="F227" s="380" t="s">
        <v>819</v>
      </c>
      <c r="G227" s="381" t="s">
        <v>1014</v>
      </c>
      <c r="H227" s="390" t="s">
        <v>564</v>
      </c>
      <c r="I227" s="382"/>
      <c r="J227" s="382"/>
      <c r="K227" s="269" t="s">
        <v>1015</v>
      </c>
      <c r="L227" s="219"/>
      <c r="M227" s="219"/>
      <c r="N227" s="543"/>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row>
    <row r="228" spans="1:90" s="13" customFormat="1" ht="16" customHeight="1">
      <c r="A228" s="1404"/>
      <c r="B228" s="261" t="s">
        <v>1891</v>
      </c>
      <c r="C228" s="1386"/>
      <c r="D228" s="414" t="s">
        <v>1892</v>
      </c>
      <c r="E228" s="262" t="s">
        <v>468</v>
      </c>
      <c r="F228" s="262" t="s">
        <v>819</v>
      </c>
      <c r="G228" s="286" t="s">
        <v>1144</v>
      </c>
      <c r="H228" s="390" t="s">
        <v>564</v>
      </c>
      <c r="I228" s="263"/>
      <c r="J228" s="263"/>
      <c r="K228" s="268" t="s">
        <v>1015</v>
      </c>
      <c r="L228" s="219"/>
      <c r="M228" s="219"/>
      <c r="N228" s="543"/>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row>
    <row r="229" spans="1:90" s="13" customFormat="1">
      <c r="A229" s="1404"/>
      <c r="B229" s="264" t="s">
        <v>1893</v>
      </c>
      <c r="C229" s="1386"/>
      <c r="D229" s="415" t="s">
        <v>1894</v>
      </c>
      <c r="E229" s="380" t="s">
        <v>468</v>
      </c>
      <c r="F229" s="380" t="s">
        <v>819</v>
      </c>
      <c r="G229" s="381" t="s">
        <v>1145</v>
      </c>
      <c r="H229" s="390" t="s">
        <v>564</v>
      </c>
      <c r="I229" s="382"/>
      <c r="J229" s="382"/>
      <c r="K229" s="269" t="s">
        <v>1015</v>
      </c>
      <c r="L229" s="219"/>
      <c r="M229" s="219"/>
      <c r="N229" s="543"/>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row>
    <row r="230" spans="1:90" s="13" customFormat="1">
      <c r="A230" s="1404"/>
      <c r="B230" s="264" t="s">
        <v>1895</v>
      </c>
      <c r="C230" s="1386"/>
      <c r="D230" s="415" t="s">
        <v>1896</v>
      </c>
      <c r="E230" s="380" t="s">
        <v>468</v>
      </c>
      <c r="F230" s="380" t="s">
        <v>819</v>
      </c>
      <c r="G230" s="381" t="s">
        <v>1146</v>
      </c>
      <c r="H230" s="390" t="s">
        <v>564</v>
      </c>
      <c r="I230" s="382"/>
      <c r="J230" s="382"/>
      <c r="K230" s="269" t="s">
        <v>1015</v>
      </c>
      <c r="L230" s="219"/>
      <c r="M230" s="219"/>
      <c r="N230" s="543"/>
      <c r="O230" s="219"/>
      <c r="P230" s="219"/>
      <c r="Q230" s="219"/>
      <c r="R230" s="219"/>
      <c r="S230" s="219"/>
      <c r="T230" s="219"/>
      <c r="U230" s="219"/>
      <c r="V230" s="219"/>
      <c r="W230" s="219"/>
      <c r="X230" s="219"/>
      <c r="Y230" s="219"/>
      <c r="Z230" s="219"/>
      <c r="AA230" s="219"/>
      <c r="AB230" s="219"/>
      <c r="AC230" s="219"/>
      <c r="AD230" s="219"/>
      <c r="AE230" s="219"/>
      <c r="AF230" s="219"/>
      <c r="AG230" s="219"/>
      <c r="AH230" s="219"/>
      <c r="AI230" s="219"/>
      <c r="AJ230" s="219"/>
      <c r="AK230" s="219"/>
      <c r="AL230" s="219"/>
      <c r="AM230" s="219"/>
      <c r="AN230" s="219"/>
      <c r="AO230" s="219"/>
      <c r="AP230" s="219"/>
      <c r="AQ230" s="219"/>
      <c r="AR230" s="219"/>
      <c r="AS230" s="219"/>
      <c r="AT230" s="219"/>
      <c r="AU230" s="219"/>
      <c r="AV230" s="219"/>
      <c r="AW230" s="219"/>
      <c r="AX230" s="219"/>
      <c r="AY230" s="219"/>
      <c r="AZ230" s="219"/>
      <c r="BA230" s="219"/>
      <c r="BB230" s="219"/>
      <c r="BC230" s="219"/>
      <c r="BD230" s="219"/>
      <c r="BE230" s="219"/>
      <c r="BF230" s="219"/>
      <c r="BG230" s="219"/>
      <c r="BH230" s="219"/>
      <c r="BI230" s="219"/>
      <c r="BJ230" s="219"/>
      <c r="BK230" s="219"/>
      <c r="BL230" s="219"/>
      <c r="BM230" s="219"/>
      <c r="BN230" s="219"/>
      <c r="BO230" s="219"/>
      <c r="BP230" s="219"/>
      <c r="BQ230" s="219"/>
      <c r="BR230" s="219"/>
      <c r="BS230" s="219"/>
      <c r="BT230" s="219"/>
      <c r="BU230" s="219"/>
      <c r="BV230" s="219"/>
      <c r="BW230" s="219"/>
      <c r="BX230" s="219"/>
      <c r="BY230" s="219"/>
      <c r="BZ230" s="219"/>
      <c r="CA230" s="219"/>
      <c r="CB230" s="219"/>
      <c r="CC230" s="219"/>
      <c r="CD230" s="219"/>
      <c r="CE230" s="219"/>
      <c r="CF230" s="219"/>
      <c r="CG230" s="219"/>
      <c r="CH230" s="219"/>
      <c r="CI230" s="219"/>
      <c r="CJ230" s="219"/>
      <c r="CK230" s="219"/>
      <c r="CL230" s="219"/>
    </row>
    <row r="231" spans="1:90" s="13" customFormat="1">
      <c r="A231" s="1404"/>
      <c r="B231" s="264" t="s">
        <v>1897</v>
      </c>
      <c r="C231" s="1386"/>
      <c r="D231" s="415" t="s">
        <v>1898</v>
      </c>
      <c r="E231" s="380" t="s">
        <v>468</v>
      </c>
      <c r="F231" s="380" t="s">
        <v>819</v>
      </c>
      <c r="G231" s="381" t="s">
        <v>1147</v>
      </c>
      <c r="H231" s="390" t="s">
        <v>564</v>
      </c>
      <c r="I231" s="382"/>
      <c r="J231" s="382"/>
      <c r="K231" s="269" t="s">
        <v>1015</v>
      </c>
      <c r="L231" s="219"/>
      <c r="M231" s="219"/>
      <c r="N231" s="543"/>
      <c r="O231" s="219"/>
      <c r="P231" s="219"/>
      <c r="Q231" s="219"/>
      <c r="R231" s="219"/>
      <c r="S231" s="219"/>
      <c r="T231" s="219"/>
      <c r="U231" s="219"/>
      <c r="V231" s="219"/>
      <c r="W231" s="219"/>
      <c r="X231" s="219"/>
      <c r="Y231" s="219"/>
      <c r="Z231" s="219"/>
      <c r="AA231" s="219"/>
      <c r="AB231" s="219"/>
      <c r="AC231" s="219"/>
      <c r="AD231" s="219"/>
      <c r="AE231" s="219"/>
      <c r="AF231" s="219"/>
      <c r="AG231" s="219"/>
      <c r="AH231" s="219"/>
      <c r="AI231" s="219"/>
      <c r="AJ231" s="219"/>
      <c r="AK231" s="219"/>
      <c r="AL231" s="219"/>
      <c r="AM231" s="219"/>
      <c r="AN231" s="219"/>
      <c r="AO231" s="219"/>
      <c r="AP231" s="219"/>
      <c r="AQ231" s="219"/>
      <c r="AR231" s="219"/>
      <c r="AS231" s="219"/>
      <c r="AT231" s="219"/>
      <c r="AU231" s="219"/>
      <c r="AV231" s="219"/>
      <c r="AW231" s="219"/>
      <c r="AX231" s="219"/>
      <c r="AY231" s="219"/>
      <c r="AZ231" s="219"/>
      <c r="BA231" s="219"/>
      <c r="BB231" s="219"/>
      <c r="BC231" s="219"/>
      <c r="BD231" s="219"/>
      <c r="BE231" s="219"/>
      <c r="BF231" s="219"/>
      <c r="BG231" s="219"/>
      <c r="BH231" s="219"/>
      <c r="BI231" s="219"/>
      <c r="BJ231" s="219"/>
      <c r="BK231" s="219"/>
      <c r="BL231" s="219"/>
      <c r="BM231" s="219"/>
      <c r="BN231" s="219"/>
      <c r="BO231" s="219"/>
      <c r="BP231" s="219"/>
      <c r="BQ231" s="219"/>
      <c r="BR231" s="219"/>
      <c r="BS231" s="219"/>
      <c r="BT231" s="219"/>
      <c r="BU231" s="219"/>
      <c r="BV231" s="219"/>
      <c r="BW231" s="219"/>
      <c r="BX231" s="219"/>
      <c r="BY231" s="219"/>
      <c r="BZ231" s="219"/>
      <c r="CA231" s="219"/>
      <c r="CB231" s="219"/>
      <c r="CC231" s="219"/>
      <c r="CD231" s="219"/>
      <c r="CE231" s="219"/>
      <c r="CF231" s="219"/>
      <c r="CG231" s="219"/>
      <c r="CH231" s="219"/>
      <c r="CI231" s="219"/>
      <c r="CJ231" s="219"/>
      <c r="CK231" s="219"/>
      <c r="CL231" s="219"/>
    </row>
    <row r="232" spans="1:90" s="13" customFormat="1">
      <c r="A232" s="1404"/>
      <c r="B232" s="264" t="s">
        <v>1899</v>
      </c>
      <c r="C232" s="1386"/>
      <c r="D232" s="415" t="s">
        <v>1900</v>
      </c>
      <c r="E232" s="380" t="s">
        <v>468</v>
      </c>
      <c r="F232" s="380" t="s">
        <v>819</v>
      </c>
      <c r="G232" s="381" t="s">
        <v>1148</v>
      </c>
      <c r="H232" s="390" t="s">
        <v>564</v>
      </c>
      <c r="I232" s="382"/>
      <c r="J232" s="382"/>
      <c r="K232" s="269" t="s">
        <v>1015</v>
      </c>
      <c r="L232" s="219"/>
      <c r="M232" s="219"/>
      <c r="N232" s="543"/>
      <c r="O232" s="219"/>
      <c r="P232" s="219"/>
      <c r="Q232" s="219"/>
      <c r="R232" s="219"/>
      <c r="S232" s="219"/>
      <c r="T232" s="219"/>
      <c r="U232" s="219"/>
      <c r="V232" s="219"/>
      <c r="W232" s="219"/>
      <c r="X232" s="219"/>
      <c r="Y232" s="219"/>
      <c r="Z232" s="219"/>
      <c r="AA232" s="219"/>
      <c r="AB232" s="219"/>
      <c r="AC232" s="219"/>
      <c r="AD232" s="219"/>
      <c r="AE232" s="219"/>
      <c r="AF232" s="219"/>
      <c r="AG232" s="219"/>
      <c r="AH232" s="219"/>
      <c r="AI232" s="219"/>
      <c r="AJ232" s="219"/>
      <c r="AK232" s="219"/>
      <c r="AL232" s="219"/>
      <c r="AM232" s="219"/>
      <c r="AN232" s="219"/>
      <c r="AO232" s="219"/>
      <c r="AP232" s="219"/>
      <c r="AQ232" s="219"/>
      <c r="AR232" s="219"/>
      <c r="AS232" s="219"/>
      <c r="AT232" s="219"/>
      <c r="AU232" s="219"/>
      <c r="AV232" s="219"/>
      <c r="AW232" s="219"/>
      <c r="AX232" s="219"/>
      <c r="AY232" s="219"/>
      <c r="AZ232" s="219"/>
      <c r="BA232" s="219"/>
      <c r="BB232" s="219"/>
      <c r="BC232" s="219"/>
      <c r="BD232" s="219"/>
      <c r="BE232" s="219"/>
      <c r="BF232" s="219"/>
      <c r="BG232" s="219"/>
      <c r="BH232" s="219"/>
      <c r="BI232" s="219"/>
      <c r="BJ232" s="219"/>
      <c r="BK232" s="219"/>
      <c r="BL232" s="219"/>
      <c r="BM232" s="219"/>
      <c r="BN232" s="219"/>
      <c r="BO232" s="219"/>
      <c r="BP232" s="219"/>
      <c r="BQ232" s="219"/>
      <c r="BR232" s="219"/>
      <c r="BS232" s="219"/>
      <c r="BT232" s="219"/>
      <c r="BU232" s="219"/>
      <c r="BV232" s="219"/>
      <c r="BW232" s="219"/>
      <c r="BX232" s="219"/>
      <c r="BY232" s="219"/>
      <c r="BZ232" s="219"/>
      <c r="CA232" s="219"/>
      <c r="CB232" s="219"/>
      <c r="CC232" s="219"/>
      <c r="CD232" s="219"/>
      <c r="CE232" s="219"/>
      <c r="CF232" s="219"/>
      <c r="CG232" s="219"/>
      <c r="CH232" s="219"/>
      <c r="CI232" s="219"/>
      <c r="CJ232" s="219"/>
      <c r="CK232" s="219"/>
      <c r="CL232" s="219"/>
    </row>
    <row r="233" spans="1:90" s="13" customFormat="1">
      <c r="A233" s="1404"/>
      <c r="B233" s="264" t="s">
        <v>1901</v>
      </c>
      <c r="C233" s="1386"/>
      <c r="D233" s="415" t="s">
        <v>1902</v>
      </c>
      <c r="E233" s="380" t="s">
        <v>468</v>
      </c>
      <c r="F233" s="380" t="s">
        <v>819</v>
      </c>
      <c r="G233" s="381" t="s">
        <v>1149</v>
      </c>
      <c r="H233" s="390" t="s">
        <v>564</v>
      </c>
      <c r="I233" s="382"/>
      <c r="J233" s="382"/>
      <c r="K233" s="269" t="s">
        <v>1015</v>
      </c>
      <c r="L233" s="219"/>
      <c r="M233" s="219"/>
      <c r="N233" s="543"/>
      <c r="O233" s="219"/>
      <c r="P233" s="219"/>
      <c r="Q233" s="219"/>
      <c r="R233" s="219"/>
      <c r="S233" s="219"/>
      <c r="T233" s="219"/>
      <c r="U233" s="219"/>
      <c r="V233" s="219"/>
      <c r="W233" s="219"/>
      <c r="X233" s="219"/>
      <c r="Y233" s="219"/>
      <c r="Z233" s="219"/>
      <c r="AA233" s="219"/>
      <c r="AB233" s="219"/>
      <c r="AC233" s="219"/>
      <c r="AD233" s="219"/>
      <c r="AE233" s="219"/>
      <c r="AF233" s="219"/>
      <c r="AG233" s="219"/>
      <c r="AH233" s="219"/>
      <c r="AI233" s="219"/>
      <c r="AJ233" s="219"/>
      <c r="AK233" s="219"/>
      <c r="AL233" s="219"/>
      <c r="AM233" s="219"/>
      <c r="AN233" s="219"/>
      <c r="AO233" s="219"/>
      <c r="AP233" s="219"/>
      <c r="AQ233" s="219"/>
      <c r="AR233" s="219"/>
      <c r="AS233" s="219"/>
      <c r="AT233" s="219"/>
      <c r="AU233" s="219"/>
      <c r="AV233" s="219"/>
      <c r="AW233" s="219"/>
      <c r="AX233" s="219"/>
      <c r="AY233" s="219"/>
      <c r="AZ233" s="219"/>
      <c r="BA233" s="219"/>
      <c r="BB233" s="219"/>
      <c r="BC233" s="219"/>
      <c r="BD233" s="219"/>
      <c r="BE233" s="219"/>
      <c r="BF233" s="219"/>
      <c r="BG233" s="219"/>
      <c r="BH233" s="219"/>
      <c r="BI233" s="219"/>
      <c r="BJ233" s="219"/>
      <c r="BK233" s="219"/>
      <c r="BL233" s="219"/>
      <c r="BM233" s="219"/>
      <c r="BN233" s="219"/>
      <c r="BO233" s="219"/>
      <c r="BP233" s="219"/>
      <c r="BQ233" s="219"/>
      <c r="BR233" s="219"/>
      <c r="BS233" s="219"/>
      <c r="BT233" s="219"/>
      <c r="BU233" s="219"/>
      <c r="BV233" s="219"/>
      <c r="BW233" s="219"/>
      <c r="BX233" s="219"/>
      <c r="BY233" s="219"/>
      <c r="BZ233" s="219"/>
      <c r="CA233" s="219"/>
      <c r="CB233" s="219"/>
      <c r="CC233" s="219"/>
      <c r="CD233" s="219"/>
      <c r="CE233" s="219"/>
      <c r="CF233" s="219"/>
      <c r="CG233" s="219"/>
      <c r="CH233" s="219"/>
      <c r="CI233" s="219"/>
      <c r="CJ233" s="219"/>
      <c r="CK233" s="219"/>
      <c r="CL233" s="219"/>
    </row>
    <row r="234" spans="1:90" s="13" customFormat="1">
      <c r="A234" s="1404"/>
      <c r="B234" s="264" t="s">
        <v>1903</v>
      </c>
      <c r="C234" s="1386"/>
      <c r="D234" s="415" t="s">
        <v>1904</v>
      </c>
      <c r="E234" s="380" t="s">
        <v>468</v>
      </c>
      <c r="F234" s="380" t="s">
        <v>819</v>
      </c>
      <c r="G234" s="381" t="s">
        <v>1150</v>
      </c>
      <c r="H234" s="390" t="s">
        <v>564</v>
      </c>
      <c r="I234" s="382"/>
      <c r="J234" s="382"/>
      <c r="K234" s="269" t="s">
        <v>1015</v>
      </c>
      <c r="L234" s="219"/>
      <c r="M234" s="219"/>
      <c r="N234" s="543"/>
      <c r="O234" s="219"/>
      <c r="P234" s="219"/>
      <c r="Q234" s="219"/>
      <c r="R234" s="219"/>
      <c r="S234" s="219"/>
      <c r="T234" s="219"/>
      <c r="U234" s="219"/>
      <c r="V234" s="219"/>
      <c r="W234" s="219"/>
      <c r="X234" s="219"/>
      <c r="Y234" s="219"/>
      <c r="Z234" s="219"/>
      <c r="AA234" s="219"/>
      <c r="AB234" s="219"/>
      <c r="AC234" s="219"/>
      <c r="AD234" s="219"/>
      <c r="AE234" s="219"/>
      <c r="AF234" s="219"/>
      <c r="AG234" s="219"/>
      <c r="AH234" s="219"/>
      <c r="AI234" s="219"/>
      <c r="AJ234" s="219"/>
      <c r="AK234" s="219"/>
      <c r="AL234" s="219"/>
      <c r="AM234" s="219"/>
      <c r="AN234" s="219"/>
      <c r="AO234" s="219"/>
      <c r="AP234" s="219"/>
      <c r="AQ234" s="219"/>
      <c r="AR234" s="219"/>
      <c r="AS234" s="219"/>
      <c r="AT234" s="219"/>
      <c r="AU234" s="219"/>
      <c r="AV234" s="219"/>
      <c r="AW234" s="219"/>
      <c r="AX234" s="219"/>
      <c r="AY234" s="219"/>
      <c r="AZ234" s="219"/>
      <c r="BA234" s="219"/>
      <c r="BB234" s="219"/>
      <c r="BC234" s="219"/>
      <c r="BD234" s="219"/>
      <c r="BE234" s="219"/>
      <c r="BF234" s="219"/>
      <c r="BG234" s="219"/>
      <c r="BH234" s="219"/>
      <c r="BI234" s="219"/>
      <c r="BJ234" s="219"/>
      <c r="BK234" s="219"/>
      <c r="BL234" s="219"/>
      <c r="BM234" s="219"/>
      <c r="BN234" s="219"/>
      <c r="BO234" s="219"/>
      <c r="BP234" s="219"/>
      <c r="BQ234" s="219"/>
      <c r="BR234" s="219"/>
      <c r="BS234" s="219"/>
      <c r="BT234" s="219"/>
      <c r="BU234" s="219"/>
      <c r="BV234" s="219"/>
      <c r="BW234" s="219"/>
      <c r="BX234" s="219"/>
      <c r="BY234" s="219"/>
      <c r="BZ234" s="219"/>
      <c r="CA234" s="219"/>
      <c r="CB234" s="219"/>
      <c r="CC234" s="219"/>
      <c r="CD234" s="219"/>
      <c r="CE234" s="219"/>
      <c r="CF234" s="219"/>
      <c r="CG234" s="219"/>
      <c r="CH234" s="219"/>
      <c r="CI234" s="219"/>
      <c r="CJ234" s="219"/>
      <c r="CK234" s="219"/>
      <c r="CL234" s="219"/>
    </row>
    <row r="235" spans="1:90" s="8" customFormat="1">
      <c r="A235" s="1404"/>
      <c r="B235" s="264" t="s">
        <v>1905</v>
      </c>
      <c r="C235" s="1386"/>
      <c r="D235" s="415" t="s">
        <v>1906</v>
      </c>
      <c r="E235" s="380" t="s">
        <v>468</v>
      </c>
      <c r="F235" s="380" t="s">
        <v>819</v>
      </c>
      <c r="G235" s="381" t="s">
        <v>1151</v>
      </c>
      <c r="H235" s="390" t="s">
        <v>564</v>
      </c>
      <c r="I235" s="382"/>
      <c r="J235" s="382"/>
      <c r="K235" s="269" t="s">
        <v>1015</v>
      </c>
      <c r="L235" s="219"/>
      <c r="M235" s="219"/>
      <c r="N235" s="543"/>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row>
    <row r="236" spans="1:90" s="8" customFormat="1">
      <c r="A236" s="1404"/>
      <c r="B236" s="264" t="s">
        <v>1907</v>
      </c>
      <c r="C236" s="1386"/>
      <c r="D236" s="415" t="s">
        <v>1908</v>
      </c>
      <c r="E236" s="380" t="s">
        <v>468</v>
      </c>
      <c r="F236" s="380" t="s">
        <v>819</v>
      </c>
      <c r="G236" s="381" t="s">
        <v>1152</v>
      </c>
      <c r="H236" s="390" t="s">
        <v>564</v>
      </c>
      <c r="I236" s="382"/>
      <c r="J236" s="382"/>
      <c r="K236" s="269" t="s">
        <v>1015</v>
      </c>
      <c r="L236" s="219"/>
      <c r="M236" s="219"/>
      <c r="N236" s="543"/>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row>
    <row r="237" spans="1:90" s="8" customFormat="1">
      <c r="A237" s="1404"/>
      <c r="B237" s="264" t="s">
        <v>1909</v>
      </c>
      <c r="C237" s="1386"/>
      <c r="D237" s="415" t="s">
        <v>1910</v>
      </c>
      <c r="E237" s="380" t="s">
        <v>468</v>
      </c>
      <c r="F237" s="380" t="s">
        <v>819</v>
      </c>
      <c r="G237" s="381" t="s">
        <v>1153</v>
      </c>
      <c r="H237" s="390" t="s">
        <v>564</v>
      </c>
      <c r="I237" s="382"/>
      <c r="J237" s="382"/>
      <c r="K237" s="269" t="s">
        <v>1015</v>
      </c>
      <c r="L237" s="219"/>
      <c r="M237" s="219"/>
      <c r="N237" s="543"/>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row>
    <row r="238" spans="1:90" s="8" customFormat="1" ht="15.9" thickBot="1">
      <c r="A238" s="1404"/>
      <c r="B238" s="265" t="s">
        <v>1911</v>
      </c>
      <c r="C238" s="1387"/>
      <c r="D238" s="416" t="s">
        <v>1912</v>
      </c>
      <c r="E238" s="266" t="s">
        <v>468</v>
      </c>
      <c r="F238" s="266" t="s">
        <v>819</v>
      </c>
      <c r="G238" s="287" t="s">
        <v>1154</v>
      </c>
      <c r="H238" s="391" t="s">
        <v>564</v>
      </c>
      <c r="I238" s="267"/>
      <c r="J238" s="267"/>
      <c r="K238" s="270" t="s">
        <v>1015</v>
      </c>
      <c r="L238" s="219"/>
      <c r="M238" s="219"/>
      <c r="N238" s="543"/>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row>
    <row r="239" spans="1:90" s="8" customFormat="1" ht="15.9">
      <c r="A239" s="383"/>
      <c r="B239" s="909"/>
      <c r="C239" s="910"/>
      <c r="D239" s="911"/>
      <c r="E239" s="912"/>
      <c r="F239" s="912"/>
      <c r="G239" s="286" t="s">
        <v>1435</v>
      </c>
      <c r="H239" s="913"/>
      <c r="I239" s="914"/>
      <c r="J239" s="914"/>
      <c r="K239" s="915"/>
      <c r="L239" s="219"/>
      <c r="M239" s="219"/>
      <c r="N239" s="543"/>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row>
    <row r="240" spans="1:90" s="8" customFormat="1" ht="15.9">
      <c r="A240" s="383"/>
      <c r="B240" s="916"/>
      <c r="C240" s="384"/>
      <c r="D240" s="417"/>
      <c r="E240" s="385"/>
      <c r="F240" s="385"/>
      <c r="G240" s="381" t="s">
        <v>1436</v>
      </c>
      <c r="H240" s="388"/>
      <c r="I240" s="383"/>
      <c r="J240" s="383"/>
      <c r="K240" s="917"/>
      <c r="L240" s="219"/>
      <c r="M240" s="219"/>
      <c r="N240" s="543"/>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row>
    <row r="241" spans="1:90" s="8" customFormat="1" ht="15.9">
      <c r="A241" s="383"/>
      <c r="B241" s="916"/>
      <c r="C241" s="384"/>
      <c r="D241" s="417"/>
      <c r="E241" s="385"/>
      <c r="F241" s="385"/>
      <c r="G241" s="381" t="s">
        <v>1437</v>
      </c>
      <c r="H241" s="388"/>
      <c r="I241" s="383"/>
      <c r="J241" s="383"/>
      <c r="K241" s="917"/>
      <c r="L241" s="219"/>
      <c r="M241" s="219"/>
      <c r="N241" s="543"/>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row>
    <row r="242" spans="1:90" s="8" customFormat="1" ht="25.5" thickBot="1">
      <c r="A242" s="383"/>
      <c r="B242" s="265" t="s">
        <v>1913</v>
      </c>
      <c r="C242" s="918" t="s">
        <v>1914</v>
      </c>
      <c r="D242" s="416" t="s">
        <v>1915</v>
      </c>
      <c r="E242" s="266" t="s">
        <v>468</v>
      </c>
      <c r="F242" s="266" t="s">
        <v>819</v>
      </c>
      <c r="G242" s="287" t="s">
        <v>1438</v>
      </c>
      <c r="H242" s="391" t="s">
        <v>564</v>
      </c>
      <c r="I242" s="267"/>
      <c r="J242" s="267"/>
      <c r="K242" s="270" t="s">
        <v>1015</v>
      </c>
      <c r="L242" s="219"/>
      <c r="M242" s="219"/>
      <c r="N242" s="543"/>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row>
    <row r="243" spans="1:90" s="8" customFormat="1" ht="16.2" thickBot="1">
      <c r="A243" s="383"/>
      <c r="B243" s="228"/>
      <c r="C243" s="384"/>
      <c r="D243" s="417"/>
      <c r="E243" s="385"/>
      <c r="F243" s="385"/>
      <c r="G243" s="381"/>
      <c r="H243" s="388"/>
      <c r="I243" s="383"/>
      <c r="J243" s="383"/>
      <c r="K243" s="383"/>
      <c r="L243" s="219"/>
      <c r="M243" s="219"/>
      <c r="N243" s="543"/>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row>
    <row r="244" spans="1:90" s="8" customFormat="1">
      <c r="A244" s="1388" t="s">
        <v>1593</v>
      </c>
      <c r="B244" s="547" t="s">
        <v>1594</v>
      </c>
      <c r="C244" s="548" t="s">
        <v>1238</v>
      </c>
      <c r="D244" s="549" t="s">
        <v>1358</v>
      </c>
      <c r="E244" s="550" t="s">
        <v>468</v>
      </c>
      <c r="F244" s="550" t="s">
        <v>755</v>
      </c>
      <c r="G244" s="551" t="s">
        <v>1239</v>
      </c>
      <c r="H244" s="919">
        <v>1</v>
      </c>
      <c r="I244" s="553" t="s">
        <v>1395</v>
      </c>
      <c r="J244" s="553"/>
      <c r="K244" s="554" t="s">
        <v>593</v>
      </c>
      <c r="L244" s="219"/>
      <c r="M244" s="219"/>
      <c r="N244" s="543"/>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row>
    <row r="245" spans="1:90" s="8" customFormat="1">
      <c r="A245" s="1389"/>
      <c r="B245" s="229" t="s">
        <v>1595</v>
      </c>
      <c r="C245" s="192" t="s">
        <v>1238</v>
      </c>
      <c r="D245" s="408" t="s">
        <v>1323</v>
      </c>
      <c r="E245" s="214" t="s">
        <v>468</v>
      </c>
      <c r="F245" s="214" t="s">
        <v>755</v>
      </c>
      <c r="G245" s="377" t="s">
        <v>1240</v>
      </c>
      <c r="H245" s="920">
        <v>1</v>
      </c>
      <c r="I245" s="482" t="s">
        <v>1395</v>
      </c>
      <c r="J245" s="482"/>
      <c r="K245" s="483" t="s">
        <v>593</v>
      </c>
      <c r="L245" s="219"/>
      <c r="M245" s="219"/>
      <c r="N245" s="543"/>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row>
    <row r="246" spans="1:90" s="8" customFormat="1">
      <c r="A246" s="1389"/>
      <c r="B246" s="229" t="s">
        <v>1596</v>
      </c>
      <c r="C246" s="192" t="s">
        <v>1238</v>
      </c>
      <c r="D246" s="408" t="s">
        <v>1324</v>
      </c>
      <c r="E246" s="214" t="s">
        <v>468</v>
      </c>
      <c r="F246" s="214" t="s">
        <v>755</v>
      </c>
      <c r="G246" s="377" t="s">
        <v>1241</v>
      </c>
      <c r="H246" s="920">
        <v>1</v>
      </c>
      <c r="I246" s="482" t="s">
        <v>1395</v>
      </c>
      <c r="J246" s="482"/>
      <c r="K246" s="483" t="s">
        <v>593</v>
      </c>
      <c r="L246" s="219"/>
      <c r="M246" s="219"/>
      <c r="N246" s="543"/>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row>
    <row r="247" spans="1:90" s="8" customFormat="1">
      <c r="A247" s="1389"/>
      <c r="B247" s="229" t="s">
        <v>1597</v>
      </c>
      <c r="C247" s="192" t="s">
        <v>1238</v>
      </c>
      <c r="D247" s="408" t="s">
        <v>1325</v>
      </c>
      <c r="E247" s="214" t="s">
        <v>468</v>
      </c>
      <c r="F247" s="214" t="s">
        <v>755</v>
      </c>
      <c r="G247" s="377" t="s">
        <v>1242</v>
      </c>
      <c r="H247" s="920">
        <v>1</v>
      </c>
      <c r="I247" s="482" t="s">
        <v>1395</v>
      </c>
      <c r="J247" s="482"/>
      <c r="K247" s="483" t="s">
        <v>593</v>
      </c>
      <c r="L247" s="219"/>
      <c r="M247" s="219"/>
      <c r="N247" s="543"/>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row>
    <row r="248" spans="1:90" s="8" customFormat="1">
      <c r="A248" s="1389"/>
      <c r="B248" s="229" t="s">
        <v>1598</v>
      </c>
      <c r="C248" s="192" t="s">
        <v>1238</v>
      </c>
      <c r="D248" s="408" t="s">
        <v>1326</v>
      </c>
      <c r="E248" s="214" t="s">
        <v>468</v>
      </c>
      <c r="F248" s="214" t="s">
        <v>755</v>
      </c>
      <c r="G248" s="377" t="s">
        <v>1243</v>
      </c>
      <c r="H248" s="920">
        <v>1</v>
      </c>
      <c r="I248" s="482" t="s">
        <v>1395</v>
      </c>
      <c r="J248" s="482"/>
      <c r="K248" s="483" t="s">
        <v>593</v>
      </c>
      <c r="L248" s="219"/>
      <c r="M248" s="219"/>
      <c r="N248" s="543"/>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row>
    <row r="249" spans="1:90" s="8" customFormat="1">
      <c r="A249" s="1389"/>
      <c r="B249" s="229" t="s">
        <v>1599</v>
      </c>
      <c r="C249" s="192" t="s">
        <v>1238</v>
      </c>
      <c r="D249" s="408" t="s">
        <v>1327</v>
      </c>
      <c r="E249" s="214" t="s">
        <v>468</v>
      </c>
      <c r="F249" s="214" t="s">
        <v>755</v>
      </c>
      <c r="G249" s="377" t="s">
        <v>1244</v>
      </c>
      <c r="H249" s="920">
        <v>1</v>
      </c>
      <c r="I249" s="482" t="s">
        <v>1395</v>
      </c>
      <c r="J249" s="482"/>
      <c r="K249" s="483" t="s">
        <v>593</v>
      </c>
      <c r="L249" s="219"/>
      <c r="M249" s="219"/>
      <c r="N249" s="543"/>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row>
    <row r="250" spans="1:90" s="8" customFormat="1">
      <c r="A250" s="1389"/>
      <c r="B250" s="229" t="s">
        <v>1600</v>
      </c>
      <c r="C250" s="192" t="s">
        <v>1238</v>
      </c>
      <c r="D250" s="408" t="s">
        <v>1328</v>
      </c>
      <c r="E250" s="214" t="s">
        <v>468</v>
      </c>
      <c r="F250" s="214" t="s">
        <v>755</v>
      </c>
      <c r="G250" s="377" t="s">
        <v>1245</v>
      </c>
      <c r="H250" s="920">
        <v>1</v>
      </c>
      <c r="I250" s="482" t="s">
        <v>1395</v>
      </c>
      <c r="J250" s="482"/>
      <c r="K250" s="483" t="s">
        <v>593</v>
      </c>
      <c r="L250" s="219"/>
      <c r="M250" s="219"/>
      <c r="N250" s="543"/>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row>
    <row r="251" spans="1:90" s="8" customFormat="1">
      <c r="A251" s="1389"/>
      <c r="B251" s="229" t="s">
        <v>1601</v>
      </c>
      <c r="C251" s="192" t="s">
        <v>1238</v>
      </c>
      <c r="D251" s="408" t="s">
        <v>1329</v>
      </c>
      <c r="E251" s="214" t="s">
        <v>468</v>
      </c>
      <c r="F251" s="214" t="s">
        <v>755</v>
      </c>
      <c r="G251" s="377" t="s">
        <v>1246</v>
      </c>
      <c r="H251" s="920">
        <v>1</v>
      </c>
      <c r="I251" s="482" t="s">
        <v>1395</v>
      </c>
      <c r="J251" s="482"/>
      <c r="K251" s="483" t="s">
        <v>593</v>
      </c>
      <c r="L251" s="219"/>
      <c r="M251" s="219"/>
      <c r="N251" s="543"/>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row>
    <row r="252" spans="1:90" s="8" customFormat="1">
      <c r="A252" s="1389"/>
      <c r="B252" s="229" t="s">
        <v>1602</v>
      </c>
      <c r="C252" s="192" t="s">
        <v>1238</v>
      </c>
      <c r="D252" s="408" t="s">
        <v>1330</v>
      </c>
      <c r="E252" s="214" t="s">
        <v>468</v>
      </c>
      <c r="F252" s="214" t="s">
        <v>755</v>
      </c>
      <c r="G252" s="377" t="s">
        <v>1264</v>
      </c>
      <c r="H252" s="920">
        <v>1</v>
      </c>
      <c r="I252" s="482" t="s">
        <v>1395</v>
      </c>
      <c r="J252" s="482"/>
      <c r="K252" s="483" t="s">
        <v>593</v>
      </c>
      <c r="L252" s="219"/>
      <c r="M252" s="219"/>
      <c r="N252" s="543"/>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row>
    <row r="253" spans="1:90" s="8" customFormat="1">
      <c r="A253" s="1389"/>
      <c r="B253" s="229" t="s">
        <v>1603</v>
      </c>
      <c r="C253" s="192" t="s">
        <v>1238</v>
      </c>
      <c r="D253" s="408" t="s">
        <v>1331</v>
      </c>
      <c r="E253" s="214" t="s">
        <v>468</v>
      </c>
      <c r="F253" s="214" t="s">
        <v>755</v>
      </c>
      <c r="G253" s="377" t="s">
        <v>1247</v>
      </c>
      <c r="H253" s="920">
        <v>1</v>
      </c>
      <c r="I253" s="482" t="s">
        <v>1395</v>
      </c>
      <c r="J253" s="482"/>
      <c r="K253" s="483" t="s">
        <v>593</v>
      </c>
      <c r="L253" s="219"/>
      <c r="M253" s="219"/>
      <c r="N253" s="543"/>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row>
    <row r="254" spans="1:90" s="8" customFormat="1">
      <c r="A254" s="1389"/>
      <c r="B254" s="229" t="s">
        <v>1604</v>
      </c>
      <c r="C254" s="192" t="s">
        <v>1238</v>
      </c>
      <c r="D254" s="408" t="s">
        <v>1332</v>
      </c>
      <c r="E254" s="214" t="s">
        <v>468</v>
      </c>
      <c r="F254" s="214" t="s">
        <v>755</v>
      </c>
      <c r="G254" s="377" t="s">
        <v>1248</v>
      </c>
      <c r="H254" s="920">
        <v>1</v>
      </c>
      <c r="I254" s="482" t="s">
        <v>1395</v>
      </c>
      <c r="J254" s="482"/>
      <c r="K254" s="483" t="s">
        <v>593</v>
      </c>
      <c r="L254" s="219"/>
      <c r="M254" s="219"/>
      <c r="N254" s="543"/>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row>
    <row r="255" spans="1:90" s="8" customFormat="1">
      <c r="A255" s="1389"/>
      <c r="B255" s="229" t="s">
        <v>1605</v>
      </c>
      <c r="C255" s="192" t="s">
        <v>1238</v>
      </c>
      <c r="D255" s="408" t="s">
        <v>1333</v>
      </c>
      <c r="E255" s="214" t="s">
        <v>468</v>
      </c>
      <c r="F255" s="214" t="s">
        <v>755</v>
      </c>
      <c r="G255" s="377" t="s">
        <v>1249</v>
      </c>
      <c r="H255" s="920">
        <v>1</v>
      </c>
      <c r="I255" s="482" t="s">
        <v>1395</v>
      </c>
      <c r="J255" s="482"/>
      <c r="K255" s="483" t="s">
        <v>593</v>
      </c>
      <c r="L255" s="219"/>
      <c r="M255" s="219"/>
      <c r="N255" s="543"/>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row>
    <row r="256" spans="1:90" s="8" customFormat="1">
      <c r="A256" s="1389"/>
      <c r="B256" s="229" t="s">
        <v>1606</v>
      </c>
      <c r="C256" s="192" t="s">
        <v>1238</v>
      </c>
      <c r="D256" s="408" t="s">
        <v>1334</v>
      </c>
      <c r="E256" s="214" t="s">
        <v>468</v>
      </c>
      <c r="F256" s="214" t="s">
        <v>755</v>
      </c>
      <c r="G256" s="377" t="s">
        <v>1250</v>
      </c>
      <c r="H256" s="920">
        <v>1</v>
      </c>
      <c r="I256" s="482" t="s">
        <v>1395</v>
      </c>
      <c r="J256" s="482"/>
      <c r="K256" s="483" t="s">
        <v>593</v>
      </c>
      <c r="L256" s="219"/>
      <c r="M256" s="219"/>
      <c r="N256" s="543"/>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row>
    <row r="257" spans="1:90" s="8" customFormat="1">
      <c r="A257" s="1389"/>
      <c r="B257" s="229" t="s">
        <v>1607</v>
      </c>
      <c r="C257" s="192" t="s">
        <v>1238</v>
      </c>
      <c r="D257" s="408" t="s">
        <v>1335</v>
      </c>
      <c r="E257" s="214" t="s">
        <v>468</v>
      </c>
      <c r="F257" s="214" t="s">
        <v>755</v>
      </c>
      <c r="G257" s="377" t="s">
        <v>1251</v>
      </c>
      <c r="H257" s="920">
        <v>1</v>
      </c>
      <c r="I257" s="482" t="s">
        <v>1395</v>
      </c>
      <c r="J257" s="482"/>
      <c r="K257" s="483" t="s">
        <v>593</v>
      </c>
      <c r="L257" s="219"/>
      <c r="M257" s="219"/>
      <c r="N257" s="543"/>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row>
    <row r="258" spans="1:90" s="8" customFormat="1">
      <c r="A258" s="1389"/>
      <c r="B258" s="229" t="s">
        <v>1608</v>
      </c>
      <c r="C258" s="192" t="s">
        <v>1238</v>
      </c>
      <c r="D258" s="408" t="s">
        <v>1336</v>
      </c>
      <c r="E258" s="214" t="s">
        <v>468</v>
      </c>
      <c r="F258" s="214" t="s">
        <v>755</v>
      </c>
      <c r="G258" s="377" t="s">
        <v>1252</v>
      </c>
      <c r="H258" s="920">
        <v>1</v>
      </c>
      <c r="I258" s="482" t="s">
        <v>1395</v>
      </c>
      <c r="J258" s="482"/>
      <c r="K258" s="483" t="s">
        <v>593</v>
      </c>
      <c r="L258" s="219"/>
      <c r="M258" s="219"/>
      <c r="N258" s="543"/>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row>
    <row r="259" spans="1:90" s="8" customFormat="1">
      <c r="A259" s="1389"/>
      <c r="B259" s="229" t="s">
        <v>1609</v>
      </c>
      <c r="C259" s="192" t="s">
        <v>1238</v>
      </c>
      <c r="D259" s="408" t="s">
        <v>1337</v>
      </c>
      <c r="E259" s="214" t="s">
        <v>468</v>
      </c>
      <c r="F259" s="214" t="s">
        <v>755</v>
      </c>
      <c r="G259" s="377" t="s">
        <v>1253</v>
      </c>
      <c r="H259" s="920">
        <v>1</v>
      </c>
      <c r="I259" s="482" t="s">
        <v>1395</v>
      </c>
      <c r="J259" s="482"/>
      <c r="K259" s="483" t="s">
        <v>593</v>
      </c>
      <c r="L259" s="219"/>
      <c r="M259" s="219"/>
      <c r="N259" s="543"/>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row>
    <row r="260" spans="1:90" s="8" customFormat="1">
      <c r="A260" s="1389"/>
      <c r="B260" s="229" t="s">
        <v>1610</v>
      </c>
      <c r="C260" s="192" t="s">
        <v>1238</v>
      </c>
      <c r="D260" s="408" t="s">
        <v>1338</v>
      </c>
      <c r="E260" s="214" t="s">
        <v>468</v>
      </c>
      <c r="F260" s="214" t="s">
        <v>755</v>
      </c>
      <c r="G260" s="377" t="s">
        <v>1254</v>
      </c>
      <c r="H260" s="920">
        <v>1</v>
      </c>
      <c r="I260" s="482" t="s">
        <v>1395</v>
      </c>
      <c r="J260" s="482"/>
      <c r="K260" s="483" t="s">
        <v>593</v>
      </c>
      <c r="L260" s="219"/>
      <c r="M260" s="219"/>
      <c r="N260" s="543"/>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row>
    <row r="261" spans="1:90" s="8" customFormat="1">
      <c r="A261" s="1389"/>
      <c r="B261" s="229" t="s">
        <v>1611</v>
      </c>
      <c r="C261" s="192" t="s">
        <v>1238</v>
      </c>
      <c r="D261" s="408" t="s">
        <v>1339</v>
      </c>
      <c r="E261" s="214" t="s">
        <v>468</v>
      </c>
      <c r="F261" s="214" t="s">
        <v>755</v>
      </c>
      <c r="G261" s="377" t="s">
        <v>1255</v>
      </c>
      <c r="H261" s="920">
        <v>1</v>
      </c>
      <c r="I261" s="482" t="s">
        <v>1395</v>
      </c>
      <c r="J261" s="482"/>
      <c r="K261" s="483" t="s">
        <v>593</v>
      </c>
      <c r="L261" s="219"/>
      <c r="M261" s="219"/>
      <c r="N261" s="543"/>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row>
    <row r="262" spans="1:90" s="8" customFormat="1">
      <c r="A262" s="1389"/>
      <c r="B262" s="229" t="s">
        <v>1612</v>
      </c>
      <c r="C262" s="192" t="s">
        <v>1238</v>
      </c>
      <c r="D262" s="408" t="s">
        <v>1340</v>
      </c>
      <c r="E262" s="214" t="s">
        <v>468</v>
      </c>
      <c r="F262" s="214" t="s">
        <v>755</v>
      </c>
      <c r="G262" s="377" t="s">
        <v>1256</v>
      </c>
      <c r="H262" s="920">
        <v>1</v>
      </c>
      <c r="I262" s="482" t="s">
        <v>1395</v>
      </c>
      <c r="J262" s="482"/>
      <c r="K262" s="483" t="s">
        <v>593</v>
      </c>
      <c r="L262" s="219"/>
      <c r="M262" s="219"/>
      <c r="N262" s="543"/>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row>
    <row r="263" spans="1:90" s="8" customFormat="1">
      <c r="A263" s="1389"/>
      <c r="B263" s="229" t="s">
        <v>1613</v>
      </c>
      <c r="C263" s="192" t="s">
        <v>1238</v>
      </c>
      <c r="D263" s="408" t="s">
        <v>1341</v>
      </c>
      <c r="E263" s="214" t="s">
        <v>468</v>
      </c>
      <c r="F263" s="214" t="s">
        <v>755</v>
      </c>
      <c r="G263" s="377" t="s">
        <v>1257</v>
      </c>
      <c r="H263" s="920">
        <v>1</v>
      </c>
      <c r="I263" s="482" t="s">
        <v>1395</v>
      </c>
      <c r="J263" s="482"/>
      <c r="K263" s="483" t="s">
        <v>593</v>
      </c>
      <c r="L263" s="219"/>
      <c r="M263" s="219"/>
      <c r="N263" s="543"/>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row>
    <row r="264" spans="1:90" s="8" customFormat="1">
      <c r="A264" s="1389"/>
      <c r="B264" s="229" t="s">
        <v>1614</v>
      </c>
      <c r="C264" s="192" t="s">
        <v>1238</v>
      </c>
      <c r="D264" s="408" t="s">
        <v>1342</v>
      </c>
      <c r="E264" s="214" t="s">
        <v>468</v>
      </c>
      <c r="F264" s="214" t="s">
        <v>755</v>
      </c>
      <c r="G264" s="377" t="s">
        <v>1258</v>
      </c>
      <c r="H264" s="920">
        <v>1</v>
      </c>
      <c r="I264" s="482" t="s">
        <v>1395</v>
      </c>
      <c r="J264" s="482"/>
      <c r="K264" s="483" t="s">
        <v>593</v>
      </c>
      <c r="L264" s="219"/>
      <c r="M264" s="219"/>
      <c r="N264" s="543"/>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row>
    <row r="265" spans="1:90" s="8" customFormat="1">
      <c r="A265" s="1389"/>
      <c r="B265" s="229" t="s">
        <v>1615</v>
      </c>
      <c r="C265" s="192" t="s">
        <v>1238</v>
      </c>
      <c r="D265" s="408" t="s">
        <v>1343</v>
      </c>
      <c r="E265" s="214" t="s">
        <v>468</v>
      </c>
      <c r="F265" s="214" t="s">
        <v>755</v>
      </c>
      <c r="G265" s="377" t="s">
        <v>1259</v>
      </c>
      <c r="H265" s="920">
        <v>1</v>
      </c>
      <c r="I265" s="482" t="s">
        <v>1395</v>
      </c>
      <c r="J265" s="482"/>
      <c r="K265" s="483" t="s">
        <v>593</v>
      </c>
      <c r="L265" s="219"/>
      <c r="M265" s="219"/>
      <c r="N265" s="543"/>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row>
    <row r="266" spans="1:90" s="8" customFormat="1">
      <c r="A266" s="1389"/>
      <c r="B266" s="229" t="s">
        <v>1616</v>
      </c>
      <c r="C266" s="192" t="s">
        <v>1238</v>
      </c>
      <c r="D266" s="408" t="s">
        <v>1344</v>
      </c>
      <c r="E266" s="214" t="s">
        <v>468</v>
      </c>
      <c r="F266" s="214" t="s">
        <v>755</v>
      </c>
      <c r="G266" s="377" t="s">
        <v>1260</v>
      </c>
      <c r="H266" s="920">
        <v>1</v>
      </c>
      <c r="I266" s="482" t="s">
        <v>1395</v>
      </c>
      <c r="J266" s="482"/>
      <c r="K266" s="483" t="s">
        <v>593</v>
      </c>
      <c r="L266" s="219"/>
      <c r="M266" s="219"/>
      <c r="N266" s="543"/>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row>
    <row r="267" spans="1:90" s="8" customFormat="1">
      <c r="A267" s="1389"/>
      <c r="B267" s="229" t="s">
        <v>1617</v>
      </c>
      <c r="C267" s="192" t="s">
        <v>1238</v>
      </c>
      <c r="D267" s="408" t="s">
        <v>1345</v>
      </c>
      <c r="E267" s="214" t="s">
        <v>468</v>
      </c>
      <c r="F267" s="214" t="s">
        <v>755</v>
      </c>
      <c r="G267" s="377" t="s">
        <v>1261</v>
      </c>
      <c r="H267" s="920">
        <v>1</v>
      </c>
      <c r="I267" s="482" t="s">
        <v>1395</v>
      </c>
      <c r="J267" s="482"/>
      <c r="K267" s="483" t="s">
        <v>593</v>
      </c>
      <c r="L267" s="219"/>
      <c r="M267" s="219"/>
      <c r="N267" s="543"/>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row>
    <row r="268" spans="1:90" s="8" customFormat="1">
      <c r="A268" s="1389"/>
      <c r="B268" s="229" t="s">
        <v>1618</v>
      </c>
      <c r="C268" s="192" t="s">
        <v>1238</v>
      </c>
      <c r="D268" s="408" t="s">
        <v>1346</v>
      </c>
      <c r="E268" s="214" t="s">
        <v>468</v>
      </c>
      <c r="F268" s="214" t="s">
        <v>755</v>
      </c>
      <c r="G268" s="377" t="s">
        <v>1262</v>
      </c>
      <c r="H268" s="920">
        <v>1</v>
      </c>
      <c r="I268" s="482" t="s">
        <v>1395</v>
      </c>
      <c r="J268" s="482"/>
      <c r="K268" s="483" t="s">
        <v>593</v>
      </c>
      <c r="L268" s="219"/>
      <c r="M268" s="219"/>
      <c r="N268" s="543"/>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row>
    <row r="269" spans="1:90" s="8" customFormat="1">
      <c r="A269" s="1389"/>
      <c r="B269" s="229" t="s">
        <v>1619</v>
      </c>
      <c r="C269" s="192" t="s">
        <v>1238</v>
      </c>
      <c r="D269" s="408" t="s">
        <v>1347</v>
      </c>
      <c r="E269" s="214" t="s">
        <v>468</v>
      </c>
      <c r="F269" s="214" t="s">
        <v>755</v>
      </c>
      <c r="G269" s="377" t="s">
        <v>1263</v>
      </c>
      <c r="H269" s="920">
        <v>1</v>
      </c>
      <c r="I269" s="482" t="s">
        <v>1395</v>
      </c>
      <c r="J269" s="482"/>
      <c r="K269" s="483" t="s">
        <v>593</v>
      </c>
      <c r="L269" s="219"/>
      <c r="M269" s="219"/>
      <c r="N269" s="543"/>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row>
    <row r="270" spans="1:90" s="8" customFormat="1">
      <c r="A270" s="1389"/>
      <c r="B270" s="229" t="s">
        <v>1620</v>
      </c>
      <c r="C270" s="192" t="s">
        <v>1238</v>
      </c>
      <c r="D270" s="408" t="s">
        <v>1348</v>
      </c>
      <c r="E270" s="214" t="s">
        <v>468</v>
      </c>
      <c r="F270" s="214" t="s">
        <v>755</v>
      </c>
      <c r="G270" s="377" t="s">
        <v>1265</v>
      </c>
      <c r="H270" s="920">
        <v>1</v>
      </c>
      <c r="I270" s="482" t="s">
        <v>1395</v>
      </c>
      <c r="J270" s="482"/>
      <c r="K270" s="483" t="s">
        <v>593</v>
      </c>
      <c r="L270" s="219"/>
      <c r="M270" s="219"/>
      <c r="N270" s="543"/>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row>
    <row r="271" spans="1:90" s="8" customFormat="1">
      <c r="A271" s="1389"/>
      <c r="B271" s="229" t="s">
        <v>1621</v>
      </c>
      <c r="C271" s="192" t="s">
        <v>1238</v>
      </c>
      <c r="D271" s="408" t="s">
        <v>1349</v>
      </c>
      <c r="E271" s="214" t="s">
        <v>468</v>
      </c>
      <c r="F271" s="214" t="s">
        <v>755</v>
      </c>
      <c r="G271" s="377" t="s">
        <v>1266</v>
      </c>
      <c r="H271" s="920">
        <v>1</v>
      </c>
      <c r="I271" s="482" t="s">
        <v>1395</v>
      </c>
      <c r="J271" s="482"/>
      <c r="K271" s="483" t="s">
        <v>593</v>
      </c>
      <c r="L271" s="219"/>
      <c r="M271" s="219"/>
      <c r="N271" s="543"/>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row>
    <row r="272" spans="1:90" s="8" customFormat="1">
      <c r="A272" s="1389"/>
      <c r="B272" s="229" t="s">
        <v>1622</v>
      </c>
      <c r="C272" s="192" t="s">
        <v>1238</v>
      </c>
      <c r="D272" s="408" t="s">
        <v>1350</v>
      </c>
      <c r="E272" s="214" t="s">
        <v>468</v>
      </c>
      <c r="F272" s="214" t="s">
        <v>755</v>
      </c>
      <c r="G272" s="377" t="s">
        <v>1267</v>
      </c>
      <c r="H272" s="920">
        <v>1</v>
      </c>
      <c r="I272" s="482" t="s">
        <v>1395</v>
      </c>
      <c r="J272" s="482"/>
      <c r="K272" s="483" t="s">
        <v>593</v>
      </c>
      <c r="L272" s="219"/>
      <c r="M272" s="219"/>
      <c r="N272" s="543"/>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row>
    <row r="273" spans="1:90" s="8" customFormat="1">
      <c r="A273" s="1389"/>
      <c r="B273" s="229" t="s">
        <v>1623</v>
      </c>
      <c r="C273" s="192" t="s">
        <v>1238</v>
      </c>
      <c r="D273" s="408" t="s">
        <v>1351</v>
      </c>
      <c r="E273" s="214" t="s">
        <v>468</v>
      </c>
      <c r="F273" s="214" t="s">
        <v>755</v>
      </c>
      <c r="G273" s="377" t="s">
        <v>1268</v>
      </c>
      <c r="H273" s="920">
        <v>1</v>
      </c>
      <c r="I273" s="482" t="s">
        <v>1395</v>
      </c>
      <c r="J273" s="482"/>
      <c r="K273" s="483" t="s">
        <v>593</v>
      </c>
      <c r="L273" s="219"/>
      <c r="M273" s="219"/>
      <c r="N273" s="543"/>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row>
    <row r="274" spans="1:90" s="8" customFormat="1">
      <c r="A274" s="1389"/>
      <c r="B274" s="229" t="s">
        <v>1624</v>
      </c>
      <c r="C274" s="192" t="s">
        <v>1238</v>
      </c>
      <c r="D274" s="408" t="s">
        <v>1352</v>
      </c>
      <c r="E274" s="214" t="s">
        <v>468</v>
      </c>
      <c r="F274" s="214" t="s">
        <v>755</v>
      </c>
      <c r="G274" s="377" t="s">
        <v>1269</v>
      </c>
      <c r="H274" s="920">
        <v>1</v>
      </c>
      <c r="I274" s="482" t="s">
        <v>1395</v>
      </c>
      <c r="J274" s="482"/>
      <c r="K274" s="483" t="s">
        <v>593</v>
      </c>
      <c r="L274" s="219"/>
      <c r="M274" s="219"/>
      <c r="N274" s="543"/>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row>
    <row r="275" spans="1:90" s="8" customFormat="1">
      <c r="A275" s="1389"/>
      <c r="B275" s="229" t="s">
        <v>1625</v>
      </c>
      <c r="C275" s="192" t="s">
        <v>1238</v>
      </c>
      <c r="D275" s="408" t="s">
        <v>1353</v>
      </c>
      <c r="E275" s="214" t="s">
        <v>468</v>
      </c>
      <c r="F275" s="214" t="s">
        <v>755</v>
      </c>
      <c r="G275" s="377" t="s">
        <v>1270</v>
      </c>
      <c r="H275" s="920">
        <v>1</v>
      </c>
      <c r="I275" s="482" t="s">
        <v>1395</v>
      </c>
      <c r="J275" s="482"/>
      <c r="K275" s="483" t="s">
        <v>593</v>
      </c>
      <c r="L275" s="219"/>
      <c r="M275" s="219"/>
      <c r="N275" s="543"/>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row>
    <row r="276" spans="1:90" s="8" customFormat="1">
      <c r="A276" s="1389"/>
      <c r="B276" s="229" t="s">
        <v>1626</v>
      </c>
      <c r="C276" s="192" t="s">
        <v>1238</v>
      </c>
      <c r="D276" s="408" t="s">
        <v>1354</v>
      </c>
      <c r="E276" s="214" t="s">
        <v>468</v>
      </c>
      <c r="F276" s="214" t="s">
        <v>755</v>
      </c>
      <c r="G276" s="377" t="s">
        <v>1271</v>
      </c>
      <c r="H276" s="920">
        <v>1</v>
      </c>
      <c r="I276" s="482" t="s">
        <v>1395</v>
      </c>
      <c r="J276" s="482"/>
      <c r="K276" s="483" t="s">
        <v>593</v>
      </c>
      <c r="L276" s="219"/>
      <c r="M276" s="219"/>
      <c r="N276" s="543"/>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row>
    <row r="277" spans="1:90" s="8" customFormat="1">
      <c r="A277" s="1389"/>
      <c r="B277" s="229" t="s">
        <v>1627</v>
      </c>
      <c r="C277" s="192" t="s">
        <v>1238</v>
      </c>
      <c r="D277" s="408" t="s">
        <v>1355</v>
      </c>
      <c r="E277" s="214" t="s">
        <v>468</v>
      </c>
      <c r="F277" s="214" t="s">
        <v>755</v>
      </c>
      <c r="G277" s="377" t="s">
        <v>1272</v>
      </c>
      <c r="H277" s="920">
        <v>1</v>
      </c>
      <c r="I277" s="482" t="s">
        <v>1395</v>
      </c>
      <c r="J277" s="482"/>
      <c r="K277" s="483" t="s">
        <v>593</v>
      </c>
      <c r="L277" s="219"/>
      <c r="M277" s="219"/>
      <c r="N277" s="543"/>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row>
    <row r="278" spans="1:90" s="8" customFormat="1">
      <c r="A278" s="1389"/>
      <c r="B278" s="229" t="s">
        <v>1628</v>
      </c>
      <c r="C278" s="192" t="s">
        <v>1238</v>
      </c>
      <c r="D278" s="408" t="s">
        <v>1356</v>
      </c>
      <c r="E278" s="214" t="s">
        <v>468</v>
      </c>
      <c r="F278" s="214" t="s">
        <v>755</v>
      </c>
      <c r="G278" s="377" t="s">
        <v>1273</v>
      </c>
      <c r="H278" s="920">
        <v>1</v>
      </c>
      <c r="I278" s="482" t="s">
        <v>1395</v>
      </c>
      <c r="J278" s="482"/>
      <c r="K278" s="483" t="s">
        <v>593</v>
      </c>
      <c r="L278" s="219"/>
      <c r="M278" s="219"/>
      <c r="N278" s="543"/>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row>
    <row r="279" spans="1:90" s="8" customFormat="1">
      <c r="A279" s="1389"/>
      <c r="B279" s="229" t="s">
        <v>1629</v>
      </c>
      <c r="C279" s="192" t="s">
        <v>1238</v>
      </c>
      <c r="D279" s="408" t="s">
        <v>1357</v>
      </c>
      <c r="E279" s="214" t="s">
        <v>468</v>
      </c>
      <c r="F279" s="214" t="s">
        <v>755</v>
      </c>
      <c r="G279" s="377" t="s">
        <v>1290</v>
      </c>
      <c r="H279" s="920">
        <v>1</v>
      </c>
      <c r="I279" s="482" t="s">
        <v>1395</v>
      </c>
      <c r="J279" s="482"/>
      <c r="K279" s="483" t="s">
        <v>593</v>
      </c>
      <c r="L279" s="219"/>
      <c r="M279" s="219"/>
      <c r="N279" s="543"/>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row>
    <row r="280" spans="1:90" s="8" customFormat="1">
      <c r="A280" s="1389"/>
      <c r="B280" s="229" t="s">
        <v>1630</v>
      </c>
      <c r="C280" s="192" t="s">
        <v>1717</v>
      </c>
      <c r="D280" s="408" t="s">
        <v>1359</v>
      </c>
      <c r="E280" s="214" t="s">
        <v>468</v>
      </c>
      <c r="F280" s="214" t="s">
        <v>755</v>
      </c>
      <c r="G280" s="377" t="s">
        <v>1274</v>
      </c>
      <c r="H280" s="920">
        <v>1</v>
      </c>
      <c r="I280" s="482" t="s">
        <v>1395</v>
      </c>
      <c r="J280" s="482"/>
      <c r="K280" s="483" t="s">
        <v>593</v>
      </c>
      <c r="L280" s="219"/>
      <c r="M280" s="219"/>
      <c r="N280" s="543"/>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row>
    <row r="281" spans="1:90" s="8" customFormat="1">
      <c r="A281" s="1389"/>
      <c r="B281" s="229" t="s">
        <v>1631</v>
      </c>
      <c r="C281" s="192" t="s">
        <v>1717</v>
      </c>
      <c r="D281" s="408" t="s">
        <v>1360</v>
      </c>
      <c r="E281" s="214" t="s">
        <v>468</v>
      </c>
      <c r="F281" s="214" t="s">
        <v>755</v>
      </c>
      <c r="G281" s="377" t="s">
        <v>1275</v>
      </c>
      <c r="H281" s="920">
        <v>1</v>
      </c>
      <c r="I281" s="482" t="s">
        <v>1395</v>
      </c>
      <c r="J281" s="482"/>
      <c r="K281" s="483" t="s">
        <v>593</v>
      </c>
      <c r="L281" s="219"/>
      <c r="M281" s="219"/>
      <c r="N281" s="543"/>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row>
    <row r="282" spans="1:90" s="8" customFormat="1">
      <c r="A282" s="1389"/>
      <c r="B282" s="229" t="s">
        <v>1632</v>
      </c>
      <c r="C282" s="192" t="s">
        <v>1717</v>
      </c>
      <c r="D282" s="408" t="s">
        <v>1361</v>
      </c>
      <c r="E282" s="214" t="s">
        <v>468</v>
      </c>
      <c r="F282" s="214" t="s">
        <v>755</v>
      </c>
      <c r="G282" s="377" t="s">
        <v>1276</v>
      </c>
      <c r="H282" s="920">
        <v>1</v>
      </c>
      <c r="I282" s="482" t="s">
        <v>1395</v>
      </c>
      <c r="J282" s="482"/>
      <c r="K282" s="483" t="s">
        <v>593</v>
      </c>
      <c r="L282" s="219"/>
      <c r="M282" s="219"/>
      <c r="N282" s="543"/>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row>
    <row r="283" spans="1:90">
      <c r="A283" s="1389"/>
      <c r="B283" s="229" t="s">
        <v>1633</v>
      </c>
      <c r="C283" s="192" t="s">
        <v>1717</v>
      </c>
      <c r="D283" s="408" t="s">
        <v>1362</v>
      </c>
      <c r="E283" s="214" t="s">
        <v>468</v>
      </c>
      <c r="F283" s="214" t="s">
        <v>755</v>
      </c>
      <c r="G283" s="377" t="s">
        <v>1277</v>
      </c>
      <c r="H283" s="920">
        <v>1</v>
      </c>
      <c r="I283" s="482" t="s">
        <v>1395</v>
      </c>
      <c r="J283" s="482"/>
      <c r="K283" s="483" t="s">
        <v>593</v>
      </c>
      <c r="L283" s="219"/>
      <c r="M283" s="219"/>
      <c r="N283" s="543"/>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row>
    <row r="284" spans="1:90">
      <c r="A284" s="1389"/>
      <c r="B284" s="229" t="s">
        <v>1634</v>
      </c>
      <c r="C284" s="192" t="s">
        <v>1717</v>
      </c>
      <c r="D284" s="408" t="s">
        <v>1363</v>
      </c>
      <c r="E284" s="214" t="s">
        <v>468</v>
      </c>
      <c r="F284" s="214" t="s">
        <v>755</v>
      </c>
      <c r="G284" s="377" t="s">
        <v>1278</v>
      </c>
      <c r="H284" s="920">
        <v>1</v>
      </c>
      <c r="I284" s="482" t="s">
        <v>1395</v>
      </c>
      <c r="J284" s="482"/>
      <c r="K284" s="483" t="s">
        <v>593</v>
      </c>
      <c r="L284" s="219"/>
      <c r="M284" s="219"/>
      <c r="N284" s="543"/>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row>
    <row r="285" spans="1:90">
      <c r="A285" s="1389"/>
      <c r="B285" s="229" t="s">
        <v>1635</v>
      </c>
      <c r="C285" s="192" t="s">
        <v>1717</v>
      </c>
      <c r="D285" s="408" t="s">
        <v>1364</v>
      </c>
      <c r="E285" s="214" t="s">
        <v>468</v>
      </c>
      <c r="F285" s="214" t="s">
        <v>755</v>
      </c>
      <c r="G285" s="377" t="s">
        <v>1279</v>
      </c>
      <c r="H285" s="920">
        <v>1</v>
      </c>
      <c r="I285" s="482" t="s">
        <v>1395</v>
      </c>
      <c r="J285" s="482"/>
      <c r="K285" s="483" t="s">
        <v>593</v>
      </c>
      <c r="L285" s="219"/>
      <c r="M285" s="219"/>
      <c r="N285" s="543"/>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row>
    <row r="286" spans="1:90">
      <c r="A286" s="1389"/>
      <c r="B286" s="229" t="s">
        <v>1636</v>
      </c>
      <c r="C286" s="192" t="s">
        <v>1717</v>
      </c>
      <c r="D286" s="408" t="s">
        <v>1365</v>
      </c>
      <c r="E286" s="214" t="s">
        <v>468</v>
      </c>
      <c r="F286" s="214" t="s">
        <v>755</v>
      </c>
      <c r="G286" s="377" t="s">
        <v>1280</v>
      </c>
      <c r="H286" s="920">
        <v>1</v>
      </c>
      <c r="I286" s="482" t="s">
        <v>1395</v>
      </c>
      <c r="J286" s="482"/>
      <c r="K286" s="483" t="s">
        <v>593</v>
      </c>
      <c r="L286" s="219"/>
      <c r="M286" s="219"/>
      <c r="N286" s="543"/>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row>
    <row r="287" spans="1:90">
      <c r="A287" s="1389"/>
      <c r="B287" s="229" t="s">
        <v>1637</v>
      </c>
      <c r="C287" s="192" t="s">
        <v>1717</v>
      </c>
      <c r="D287" s="408" t="s">
        <v>1366</v>
      </c>
      <c r="E287" s="214" t="s">
        <v>468</v>
      </c>
      <c r="F287" s="214" t="s">
        <v>755</v>
      </c>
      <c r="G287" s="377" t="s">
        <v>1281</v>
      </c>
      <c r="H287" s="920">
        <v>1</v>
      </c>
      <c r="I287" s="482" t="s">
        <v>1395</v>
      </c>
      <c r="J287" s="482"/>
      <c r="K287" s="483" t="s">
        <v>593</v>
      </c>
      <c r="L287" s="219"/>
      <c r="M287" s="219"/>
      <c r="N287" s="543"/>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row>
    <row r="288" spans="1:90">
      <c r="A288" s="1389"/>
      <c r="B288" s="229" t="s">
        <v>1638</v>
      </c>
      <c r="C288" s="192" t="s">
        <v>1717</v>
      </c>
      <c r="D288" s="408" t="s">
        <v>1367</v>
      </c>
      <c r="E288" s="214" t="s">
        <v>468</v>
      </c>
      <c r="F288" s="214" t="s">
        <v>755</v>
      </c>
      <c r="G288" s="377" t="s">
        <v>1282</v>
      </c>
      <c r="H288" s="920">
        <v>1</v>
      </c>
      <c r="I288" s="482" t="s">
        <v>1395</v>
      </c>
      <c r="J288" s="482"/>
      <c r="K288" s="483" t="s">
        <v>593</v>
      </c>
      <c r="L288" s="219"/>
      <c r="M288" s="219"/>
      <c r="N288" s="543"/>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row>
    <row r="289" spans="1:90">
      <c r="A289" s="1389"/>
      <c r="B289" s="229" t="s">
        <v>1639</v>
      </c>
      <c r="C289" s="192" t="s">
        <v>1717</v>
      </c>
      <c r="D289" s="408" t="s">
        <v>1368</v>
      </c>
      <c r="E289" s="214" t="s">
        <v>468</v>
      </c>
      <c r="F289" s="214" t="s">
        <v>755</v>
      </c>
      <c r="G289" s="377" t="s">
        <v>1283</v>
      </c>
      <c r="H289" s="920">
        <v>1</v>
      </c>
      <c r="I289" s="482" t="s">
        <v>1395</v>
      </c>
      <c r="J289" s="482"/>
      <c r="K289" s="483" t="s">
        <v>593</v>
      </c>
      <c r="L289" s="219"/>
      <c r="M289" s="219"/>
      <c r="N289" s="543"/>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row>
    <row r="290" spans="1:90">
      <c r="A290" s="1389"/>
      <c r="B290" s="229" t="s">
        <v>1640</v>
      </c>
      <c r="C290" s="192" t="s">
        <v>1717</v>
      </c>
      <c r="D290" s="408" t="s">
        <v>1369</v>
      </c>
      <c r="E290" s="214" t="s">
        <v>468</v>
      </c>
      <c r="F290" s="214" t="s">
        <v>755</v>
      </c>
      <c r="G290" s="377" t="s">
        <v>1284</v>
      </c>
      <c r="H290" s="920">
        <v>1</v>
      </c>
      <c r="I290" s="482" t="s">
        <v>1395</v>
      </c>
      <c r="J290" s="482"/>
      <c r="K290" s="483" t="s">
        <v>593</v>
      </c>
      <c r="L290" s="219"/>
      <c r="M290" s="219"/>
      <c r="N290" s="543"/>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row>
    <row r="291" spans="1:90">
      <c r="A291" s="1389"/>
      <c r="B291" s="229" t="s">
        <v>1641</v>
      </c>
      <c r="C291" s="192" t="s">
        <v>1717</v>
      </c>
      <c r="D291" s="408" t="s">
        <v>1370</v>
      </c>
      <c r="E291" s="214" t="s">
        <v>468</v>
      </c>
      <c r="F291" s="214" t="s">
        <v>755</v>
      </c>
      <c r="G291" s="377" t="s">
        <v>1285</v>
      </c>
      <c r="H291" s="920">
        <v>1</v>
      </c>
      <c r="I291" s="482" t="s">
        <v>1395</v>
      </c>
      <c r="J291" s="482"/>
      <c r="K291" s="483" t="s">
        <v>593</v>
      </c>
      <c r="L291" s="219"/>
      <c r="M291" s="219"/>
      <c r="N291" s="543"/>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row>
    <row r="292" spans="1:90">
      <c r="A292" s="1389"/>
      <c r="B292" s="229" t="s">
        <v>1642</v>
      </c>
      <c r="C292" s="192" t="s">
        <v>1717</v>
      </c>
      <c r="D292" s="408" t="s">
        <v>1371</v>
      </c>
      <c r="E292" s="214" t="s">
        <v>468</v>
      </c>
      <c r="F292" s="214" t="s">
        <v>755</v>
      </c>
      <c r="G292" s="377" t="s">
        <v>1286</v>
      </c>
      <c r="H292" s="920">
        <v>1</v>
      </c>
      <c r="I292" s="482" t="s">
        <v>1395</v>
      </c>
      <c r="J292" s="482"/>
      <c r="K292" s="483" t="s">
        <v>593</v>
      </c>
      <c r="L292" s="219"/>
      <c r="M292" s="219"/>
      <c r="N292" s="543"/>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row>
    <row r="293" spans="1:90">
      <c r="A293" s="1389"/>
      <c r="B293" s="229" t="s">
        <v>1643</v>
      </c>
      <c r="C293" s="192" t="s">
        <v>1717</v>
      </c>
      <c r="D293" s="408" t="s">
        <v>1372</v>
      </c>
      <c r="E293" s="214" t="s">
        <v>468</v>
      </c>
      <c r="F293" s="214" t="s">
        <v>755</v>
      </c>
      <c r="G293" s="377" t="s">
        <v>1287</v>
      </c>
      <c r="H293" s="920">
        <v>1</v>
      </c>
      <c r="I293" s="482" t="s">
        <v>1395</v>
      </c>
      <c r="J293" s="482"/>
      <c r="K293" s="483" t="s">
        <v>593</v>
      </c>
      <c r="L293" s="219"/>
      <c r="M293" s="219"/>
      <c r="N293" s="543"/>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row>
    <row r="294" spans="1:90">
      <c r="A294" s="1389"/>
      <c r="B294" s="229" t="s">
        <v>1644</v>
      </c>
      <c r="C294" s="192" t="s">
        <v>1717</v>
      </c>
      <c r="D294" s="408" t="s">
        <v>1373</v>
      </c>
      <c r="E294" s="214" t="s">
        <v>468</v>
      </c>
      <c r="F294" s="214" t="s">
        <v>755</v>
      </c>
      <c r="G294" s="377" t="s">
        <v>1288</v>
      </c>
      <c r="H294" s="920">
        <v>1</v>
      </c>
      <c r="I294" s="482" t="s">
        <v>1395</v>
      </c>
      <c r="J294" s="482"/>
      <c r="K294" s="483" t="s">
        <v>593</v>
      </c>
      <c r="N294" s="556"/>
    </row>
    <row r="295" spans="1:90">
      <c r="A295" s="1389"/>
      <c r="B295" s="229" t="s">
        <v>1645</v>
      </c>
      <c r="C295" s="192" t="s">
        <v>1717</v>
      </c>
      <c r="D295" s="408" t="s">
        <v>1374</v>
      </c>
      <c r="E295" s="214" t="s">
        <v>468</v>
      </c>
      <c r="F295" s="214" t="s">
        <v>755</v>
      </c>
      <c r="G295" s="377" t="s">
        <v>1289</v>
      </c>
      <c r="H295" s="920">
        <v>1</v>
      </c>
      <c r="I295" s="482" t="s">
        <v>1395</v>
      </c>
      <c r="J295" s="482"/>
      <c r="K295" s="483" t="s">
        <v>593</v>
      </c>
      <c r="N295" s="556"/>
    </row>
    <row r="296" spans="1:90">
      <c r="A296" s="1389"/>
      <c r="B296" s="229" t="s">
        <v>1646</v>
      </c>
      <c r="C296" s="192" t="s">
        <v>1717</v>
      </c>
      <c r="D296" s="408" t="s">
        <v>1375</v>
      </c>
      <c r="E296" s="214" t="s">
        <v>468</v>
      </c>
      <c r="F296" s="214" t="s">
        <v>755</v>
      </c>
      <c r="G296" s="377" t="s">
        <v>1291</v>
      </c>
      <c r="H296" s="920">
        <v>1</v>
      </c>
      <c r="I296" s="482" t="s">
        <v>1395</v>
      </c>
      <c r="J296" s="482"/>
      <c r="K296" s="483" t="s">
        <v>593</v>
      </c>
      <c r="N296" s="556"/>
    </row>
    <row r="297" spans="1:90">
      <c r="A297" s="1389"/>
      <c r="B297" s="229" t="s">
        <v>1647</v>
      </c>
      <c r="C297" s="192" t="s">
        <v>1717</v>
      </c>
      <c r="D297" s="408" t="s">
        <v>1376</v>
      </c>
      <c r="E297" s="214" t="s">
        <v>468</v>
      </c>
      <c r="F297" s="214" t="s">
        <v>755</v>
      </c>
      <c r="G297" s="377" t="s">
        <v>1292</v>
      </c>
      <c r="H297" s="920">
        <v>1</v>
      </c>
      <c r="I297" s="482" t="s">
        <v>1395</v>
      </c>
      <c r="J297" s="482"/>
      <c r="K297" s="483" t="s">
        <v>593</v>
      </c>
      <c r="N297" s="556"/>
    </row>
    <row r="298" spans="1:90">
      <c r="A298" s="1389"/>
      <c r="B298" s="229" t="s">
        <v>1648</v>
      </c>
      <c r="C298" s="192" t="s">
        <v>1717</v>
      </c>
      <c r="D298" s="408" t="s">
        <v>1377</v>
      </c>
      <c r="E298" s="214" t="s">
        <v>468</v>
      </c>
      <c r="F298" s="214" t="s">
        <v>755</v>
      </c>
      <c r="G298" s="377" t="s">
        <v>1293</v>
      </c>
      <c r="H298" s="920">
        <v>1</v>
      </c>
      <c r="I298" s="482" t="s">
        <v>1395</v>
      </c>
      <c r="J298" s="482"/>
      <c r="K298" s="483" t="s">
        <v>593</v>
      </c>
      <c r="N298" s="556"/>
    </row>
    <row r="299" spans="1:90">
      <c r="A299" s="1389"/>
      <c r="B299" s="229" t="s">
        <v>1649</v>
      </c>
      <c r="C299" s="192" t="s">
        <v>1717</v>
      </c>
      <c r="D299" s="408" t="s">
        <v>1378</v>
      </c>
      <c r="E299" s="214" t="s">
        <v>468</v>
      </c>
      <c r="F299" s="214" t="s">
        <v>755</v>
      </c>
      <c r="G299" s="377" t="s">
        <v>1294</v>
      </c>
      <c r="H299" s="920">
        <v>1</v>
      </c>
      <c r="I299" s="482" t="s">
        <v>1395</v>
      </c>
      <c r="J299" s="482"/>
      <c r="K299" s="483" t="s">
        <v>593</v>
      </c>
      <c r="N299" s="556"/>
    </row>
    <row r="300" spans="1:90">
      <c r="A300" s="1389"/>
      <c r="B300" s="229" t="s">
        <v>1650</v>
      </c>
      <c r="C300" s="192" t="s">
        <v>1717</v>
      </c>
      <c r="D300" s="408" t="s">
        <v>1379</v>
      </c>
      <c r="E300" s="214" t="s">
        <v>468</v>
      </c>
      <c r="F300" s="214" t="s">
        <v>755</v>
      </c>
      <c r="G300" s="377" t="s">
        <v>1295</v>
      </c>
      <c r="H300" s="920">
        <v>1</v>
      </c>
      <c r="I300" s="482" t="s">
        <v>1395</v>
      </c>
      <c r="J300" s="482"/>
      <c r="K300" s="483" t="s">
        <v>593</v>
      </c>
      <c r="N300" s="556"/>
    </row>
    <row r="301" spans="1:90">
      <c r="A301" s="1389"/>
      <c r="B301" s="229" t="s">
        <v>1651</v>
      </c>
      <c r="C301" s="192" t="s">
        <v>1717</v>
      </c>
      <c r="D301" s="408" t="s">
        <v>1380</v>
      </c>
      <c r="E301" s="214" t="s">
        <v>468</v>
      </c>
      <c r="F301" s="214" t="s">
        <v>755</v>
      </c>
      <c r="G301" s="377" t="s">
        <v>1296</v>
      </c>
      <c r="H301" s="920">
        <v>1</v>
      </c>
      <c r="I301" s="482" t="s">
        <v>1395</v>
      </c>
      <c r="J301" s="482"/>
      <c r="K301" s="483" t="s">
        <v>593</v>
      </c>
      <c r="N301" s="556"/>
    </row>
    <row r="302" spans="1:90">
      <c r="A302" s="1389"/>
      <c r="B302" s="229" t="s">
        <v>1652</v>
      </c>
      <c r="C302" s="192" t="s">
        <v>1717</v>
      </c>
      <c r="D302" s="408" t="s">
        <v>1381</v>
      </c>
      <c r="E302" s="214" t="s">
        <v>468</v>
      </c>
      <c r="F302" s="214" t="s">
        <v>755</v>
      </c>
      <c r="G302" s="377" t="s">
        <v>1297</v>
      </c>
      <c r="H302" s="920">
        <v>1</v>
      </c>
      <c r="I302" s="482" t="s">
        <v>1395</v>
      </c>
      <c r="J302" s="482"/>
      <c r="K302" s="483" t="s">
        <v>593</v>
      </c>
      <c r="N302" s="556"/>
    </row>
    <row r="303" spans="1:90">
      <c r="A303" s="1389"/>
      <c r="B303" s="229" t="s">
        <v>1653</v>
      </c>
      <c r="C303" s="192" t="s">
        <v>1717</v>
      </c>
      <c r="D303" s="408" t="s">
        <v>1382</v>
      </c>
      <c r="E303" s="214" t="s">
        <v>468</v>
      </c>
      <c r="F303" s="214" t="s">
        <v>755</v>
      </c>
      <c r="G303" s="377" t="s">
        <v>1298</v>
      </c>
      <c r="H303" s="920">
        <v>1</v>
      </c>
      <c r="I303" s="482" t="s">
        <v>1395</v>
      </c>
      <c r="J303" s="482"/>
      <c r="K303" s="483" t="s">
        <v>593</v>
      </c>
      <c r="N303" s="556"/>
    </row>
    <row r="304" spans="1:90">
      <c r="A304" s="1389"/>
      <c r="B304" s="229" t="s">
        <v>1654</v>
      </c>
      <c r="C304" s="192" t="s">
        <v>1717</v>
      </c>
      <c r="D304" s="408" t="s">
        <v>1383</v>
      </c>
      <c r="E304" s="214" t="s">
        <v>468</v>
      </c>
      <c r="F304" s="214" t="s">
        <v>755</v>
      </c>
      <c r="G304" s="377" t="s">
        <v>1299</v>
      </c>
      <c r="H304" s="920">
        <v>1</v>
      </c>
      <c r="I304" s="482" t="s">
        <v>1395</v>
      </c>
      <c r="J304" s="482"/>
      <c r="K304" s="483" t="s">
        <v>593</v>
      </c>
      <c r="N304" s="556"/>
    </row>
    <row r="305" spans="1:14">
      <c r="A305" s="1389"/>
      <c r="B305" s="229" t="s">
        <v>1655</v>
      </c>
      <c r="C305" s="192" t="s">
        <v>1717</v>
      </c>
      <c r="D305" s="408" t="s">
        <v>1384</v>
      </c>
      <c r="E305" s="214" t="s">
        <v>468</v>
      </c>
      <c r="F305" s="214" t="s">
        <v>755</v>
      </c>
      <c r="G305" s="377" t="s">
        <v>1300</v>
      </c>
      <c r="H305" s="920">
        <v>1</v>
      </c>
      <c r="I305" s="482" t="s">
        <v>1395</v>
      </c>
      <c r="J305" s="482"/>
      <c r="K305" s="483" t="s">
        <v>593</v>
      </c>
      <c r="N305" s="556"/>
    </row>
    <row r="306" spans="1:14">
      <c r="A306" s="1389"/>
      <c r="B306" s="229" t="s">
        <v>1656</v>
      </c>
      <c r="C306" s="192" t="s">
        <v>1717</v>
      </c>
      <c r="D306" s="408" t="s">
        <v>1385</v>
      </c>
      <c r="E306" s="214" t="s">
        <v>468</v>
      </c>
      <c r="F306" s="214" t="s">
        <v>755</v>
      </c>
      <c r="G306" s="377" t="s">
        <v>1301</v>
      </c>
      <c r="H306" s="920">
        <v>1</v>
      </c>
      <c r="I306" s="482" t="s">
        <v>1395</v>
      </c>
      <c r="J306" s="482"/>
      <c r="K306" s="483" t="s">
        <v>593</v>
      </c>
      <c r="N306" s="556"/>
    </row>
    <row r="307" spans="1:14">
      <c r="A307" s="1389"/>
      <c r="B307" s="229" t="s">
        <v>1657</v>
      </c>
      <c r="C307" s="192" t="s">
        <v>1717</v>
      </c>
      <c r="D307" s="408" t="s">
        <v>1386</v>
      </c>
      <c r="E307" s="214" t="s">
        <v>468</v>
      </c>
      <c r="F307" s="214" t="s">
        <v>755</v>
      </c>
      <c r="G307" s="377" t="s">
        <v>1302</v>
      </c>
      <c r="H307" s="920">
        <v>1</v>
      </c>
      <c r="I307" s="482" t="s">
        <v>1395</v>
      </c>
      <c r="J307" s="482"/>
      <c r="K307" s="483" t="s">
        <v>593</v>
      </c>
      <c r="N307" s="556"/>
    </row>
    <row r="308" spans="1:14">
      <c r="A308" s="1389"/>
      <c r="B308" s="229" t="s">
        <v>1658</v>
      </c>
      <c r="C308" s="192" t="s">
        <v>1717</v>
      </c>
      <c r="D308" s="408" t="s">
        <v>1387</v>
      </c>
      <c r="E308" s="214" t="s">
        <v>468</v>
      </c>
      <c r="F308" s="214" t="s">
        <v>755</v>
      </c>
      <c r="G308" s="377" t="s">
        <v>1303</v>
      </c>
      <c r="H308" s="920">
        <v>1</v>
      </c>
      <c r="I308" s="482" t="s">
        <v>1395</v>
      </c>
      <c r="J308" s="482"/>
      <c r="K308" s="483" t="s">
        <v>593</v>
      </c>
      <c r="N308" s="556"/>
    </row>
    <row r="309" spans="1:14">
      <c r="A309" s="1389"/>
      <c r="B309" s="229" t="s">
        <v>1659</v>
      </c>
      <c r="C309" s="192" t="s">
        <v>1717</v>
      </c>
      <c r="D309" s="408" t="s">
        <v>1388</v>
      </c>
      <c r="E309" s="214" t="s">
        <v>468</v>
      </c>
      <c r="F309" s="214" t="s">
        <v>755</v>
      </c>
      <c r="G309" s="377" t="s">
        <v>1304</v>
      </c>
      <c r="H309" s="920">
        <v>1</v>
      </c>
      <c r="I309" s="482" t="s">
        <v>1395</v>
      </c>
      <c r="J309" s="482"/>
      <c r="K309" s="483" t="s">
        <v>593</v>
      </c>
      <c r="N309" s="556"/>
    </row>
    <row r="310" spans="1:14">
      <c r="A310" s="1389"/>
      <c r="B310" s="229" t="s">
        <v>1661</v>
      </c>
      <c r="C310" s="192" t="s">
        <v>1717</v>
      </c>
      <c r="D310" s="408" t="s">
        <v>1389</v>
      </c>
      <c r="E310" s="214" t="s">
        <v>468</v>
      </c>
      <c r="F310" s="214" t="s">
        <v>755</v>
      </c>
      <c r="G310" s="377" t="s">
        <v>1305</v>
      </c>
      <c r="H310" s="920">
        <v>1</v>
      </c>
      <c r="I310" s="482" t="s">
        <v>1395</v>
      </c>
      <c r="J310" s="482"/>
      <c r="K310" s="483" t="s">
        <v>593</v>
      </c>
      <c r="N310" s="556"/>
    </row>
    <row r="311" spans="1:14">
      <c r="A311" s="1389"/>
      <c r="B311" s="229" t="s">
        <v>1662</v>
      </c>
      <c r="C311" s="192" t="s">
        <v>1717</v>
      </c>
      <c r="D311" s="408" t="s">
        <v>1390</v>
      </c>
      <c r="E311" s="214" t="s">
        <v>468</v>
      </c>
      <c r="F311" s="214" t="s">
        <v>755</v>
      </c>
      <c r="G311" s="377" t="s">
        <v>1306</v>
      </c>
      <c r="H311" s="920">
        <v>1</v>
      </c>
      <c r="I311" s="482" t="s">
        <v>1395</v>
      </c>
      <c r="J311" s="482"/>
      <c r="K311" s="483" t="s">
        <v>593</v>
      </c>
      <c r="N311" s="556"/>
    </row>
    <row r="312" spans="1:14">
      <c r="A312" s="1389"/>
      <c r="B312" s="229" t="s">
        <v>1663</v>
      </c>
      <c r="C312" s="192" t="s">
        <v>1717</v>
      </c>
      <c r="D312" s="408" t="s">
        <v>1391</v>
      </c>
      <c r="E312" s="214" t="s">
        <v>468</v>
      </c>
      <c r="F312" s="214" t="s">
        <v>755</v>
      </c>
      <c r="G312" s="377" t="s">
        <v>1307</v>
      </c>
      <c r="H312" s="920">
        <v>1</v>
      </c>
      <c r="I312" s="482" t="s">
        <v>1395</v>
      </c>
      <c r="J312" s="482"/>
      <c r="K312" s="483" t="s">
        <v>593</v>
      </c>
      <c r="N312" s="556"/>
    </row>
    <row r="313" spans="1:14">
      <c r="A313" s="1389"/>
      <c r="B313" s="229" t="s">
        <v>1664</v>
      </c>
      <c r="C313" s="192" t="s">
        <v>1717</v>
      </c>
      <c r="D313" s="408" t="s">
        <v>1392</v>
      </c>
      <c r="E313" s="214" t="s">
        <v>468</v>
      </c>
      <c r="F313" s="214" t="s">
        <v>755</v>
      </c>
      <c r="G313" s="377" t="s">
        <v>1308</v>
      </c>
      <c r="H313" s="920">
        <v>1</v>
      </c>
      <c r="I313" s="482" t="s">
        <v>1395</v>
      </c>
      <c r="J313" s="482"/>
      <c r="K313" s="483" t="s">
        <v>593</v>
      </c>
      <c r="N313" s="556"/>
    </row>
    <row r="314" spans="1:14">
      <c r="A314" s="1389"/>
      <c r="B314" s="229" t="s">
        <v>1665</v>
      </c>
      <c r="C314" s="192" t="s">
        <v>1717</v>
      </c>
      <c r="D314" s="408" t="s">
        <v>1393</v>
      </c>
      <c r="E314" s="214" t="s">
        <v>468</v>
      </c>
      <c r="F314" s="214" t="s">
        <v>755</v>
      </c>
      <c r="G314" s="377" t="s">
        <v>1309</v>
      </c>
      <c r="H314" s="920">
        <v>1</v>
      </c>
      <c r="I314" s="482" t="s">
        <v>1395</v>
      </c>
      <c r="J314" s="482"/>
      <c r="K314" s="483" t="s">
        <v>593</v>
      </c>
      <c r="N314" s="556"/>
    </row>
    <row r="315" spans="1:14" ht="15.9" thickBot="1">
      <c r="A315" s="1390"/>
      <c r="B315" s="557" t="s">
        <v>1660</v>
      </c>
      <c r="C315" s="558" t="s">
        <v>1717</v>
      </c>
      <c r="D315" s="559" t="s">
        <v>1394</v>
      </c>
      <c r="E315" s="560" t="s">
        <v>468</v>
      </c>
      <c r="F315" s="560" t="s">
        <v>755</v>
      </c>
      <c r="G315" s="561" t="s">
        <v>1310</v>
      </c>
      <c r="H315" s="921">
        <v>1</v>
      </c>
      <c r="I315" s="563" t="s">
        <v>1395</v>
      </c>
      <c r="J315" s="563"/>
      <c r="K315" s="564" t="s">
        <v>593</v>
      </c>
      <c r="N315" s="556"/>
    </row>
    <row r="316" spans="1:14">
      <c r="D316"/>
      <c r="N316" s="556"/>
    </row>
    <row r="317" spans="1:14">
      <c r="D317"/>
      <c r="N317" s="556"/>
    </row>
    <row r="318" spans="1:14">
      <c r="D318"/>
      <c r="N318" s="556"/>
    </row>
    <row r="319" spans="1:14" ht="15.9" thickBot="1">
      <c r="D319"/>
      <c r="N319" s="556"/>
    </row>
    <row r="320" spans="1:14" ht="36.299999999999997" thickBot="1">
      <c r="B320" s="922" t="s">
        <v>460</v>
      </c>
      <c r="C320" s="923" t="s">
        <v>461</v>
      </c>
      <c r="D320" s="924" t="s">
        <v>1837</v>
      </c>
      <c r="E320" s="923" t="s">
        <v>462</v>
      </c>
      <c r="F320" s="923" t="s">
        <v>463</v>
      </c>
      <c r="G320" s="923" t="s">
        <v>794</v>
      </c>
      <c r="H320" s="923" t="s">
        <v>558</v>
      </c>
      <c r="I320" s="923" t="s">
        <v>464</v>
      </c>
      <c r="J320" s="923"/>
      <c r="K320" s="925" t="s">
        <v>796</v>
      </c>
      <c r="N320" s="556"/>
    </row>
    <row r="321" spans="2:14" ht="15.9">
      <c r="B321" s="261" t="s">
        <v>1916</v>
      </c>
      <c r="C321" s="926" t="s">
        <v>1917</v>
      </c>
      <c r="D321" s="927" t="s">
        <v>1918</v>
      </c>
      <c r="E321" s="928" t="s">
        <v>468</v>
      </c>
      <c r="F321" s="928" t="s">
        <v>1919</v>
      </c>
      <c r="G321" s="928" t="s">
        <v>1920</v>
      </c>
      <c r="H321" s="926">
        <f>'[2]Fill These Green Boxes'!I2</f>
        <v>0</v>
      </c>
      <c r="I321" s="929" t="s">
        <v>1921</v>
      </c>
      <c r="J321" s="929"/>
      <c r="K321" s="930" t="s">
        <v>1922</v>
      </c>
      <c r="N321" s="556"/>
    </row>
    <row r="322" spans="2:14" ht="15.9">
      <c r="B322" s="264" t="s">
        <v>1923</v>
      </c>
      <c r="C322" s="337" t="s">
        <v>1924</v>
      </c>
      <c r="D322" s="931" t="s">
        <v>1925</v>
      </c>
      <c r="E322" s="341" t="s">
        <v>468</v>
      </c>
      <c r="F322" s="341" t="s">
        <v>1919</v>
      </c>
      <c r="G322" s="341" t="s">
        <v>1926</v>
      </c>
      <c r="H322" s="337">
        <f>'[2]Fill These Green Boxes'!I3</f>
        <v>17.350000000000001</v>
      </c>
      <c r="I322" s="932" t="s">
        <v>1921</v>
      </c>
      <c r="J322" s="932"/>
      <c r="K322" s="340" t="s">
        <v>1922</v>
      </c>
      <c r="N322" s="556"/>
    </row>
    <row r="323" spans="2:14" ht="15.9">
      <c r="B323" s="264" t="s">
        <v>1927</v>
      </c>
      <c r="C323" s="337" t="s">
        <v>1928</v>
      </c>
      <c r="D323" s="931" t="s">
        <v>1929</v>
      </c>
      <c r="E323" s="341" t="s">
        <v>468</v>
      </c>
      <c r="F323" s="341" t="s">
        <v>1919</v>
      </c>
      <c r="G323" s="341" t="s">
        <v>1930</v>
      </c>
      <c r="H323" s="337">
        <f>'[2]Fill These Green Boxes'!I4</f>
        <v>0</v>
      </c>
      <c r="I323" s="932" t="s">
        <v>1921</v>
      </c>
      <c r="J323" s="932"/>
      <c r="K323" s="340" t="s">
        <v>1922</v>
      </c>
      <c r="N323" s="556"/>
    </row>
    <row r="324" spans="2:14" ht="15.9">
      <c r="B324" s="264" t="s">
        <v>1931</v>
      </c>
      <c r="C324" s="337" t="s">
        <v>1932</v>
      </c>
      <c r="D324" s="931" t="s">
        <v>1933</v>
      </c>
      <c r="E324" s="341" t="s">
        <v>468</v>
      </c>
      <c r="F324" s="341" t="s">
        <v>1919</v>
      </c>
      <c r="G324" s="341" t="s">
        <v>1934</v>
      </c>
      <c r="H324" s="337">
        <f>'[2]Fill These Green Boxes'!I5</f>
        <v>0</v>
      </c>
      <c r="I324" s="932" t="s">
        <v>1935</v>
      </c>
      <c r="J324" s="932"/>
      <c r="K324" s="340" t="s">
        <v>1922</v>
      </c>
      <c r="N324" s="556"/>
    </row>
    <row r="325" spans="2:14" ht="15.9">
      <c r="B325" s="264" t="s">
        <v>1936</v>
      </c>
      <c r="C325" s="337" t="s">
        <v>1932</v>
      </c>
      <c r="D325" s="931" t="s">
        <v>1937</v>
      </c>
      <c r="E325" s="341" t="s">
        <v>468</v>
      </c>
      <c r="F325" s="341" t="s">
        <v>1919</v>
      </c>
      <c r="G325" s="341" t="s">
        <v>1938</v>
      </c>
      <c r="H325" s="337">
        <f>'[2]Fill These Green Boxes'!I6</f>
        <v>0</v>
      </c>
      <c r="I325" s="932" t="s">
        <v>1935</v>
      </c>
      <c r="J325" s="932"/>
      <c r="K325" s="340" t="s">
        <v>1922</v>
      </c>
      <c r="N325" s="556"/>
    </row>
    <row r="326" spans="2:14" ht="15.9">
      <c r="B326" s="264" t="s">
        <v>1939</v>
      </c>
      <c r="C326" s="337" t="s">
        <v>1932</v>
      </c>
      <c r="D326" s="931" t="s">
        <v>1940</v>
      </c>
      <c r="E326" s="341" t="s">
        <v>468</v>
      </c>
      <c r="F326" s="341" t="s">
        <v>1919</v>
      </c>
      <c r="G326" s="341" t="s">
        <v>1941</v>
      </c>
      <c r="H326" s="337">
        <f>'[2]Fill These Green Boxes'!I7</f>
        <v>0</v>
      </c>
      <c r="I326" s="932" t="s">
        <v>1935</v>
      </c>
      <c r="J326" s="932"/>
      <c r="K326" s="340" t="s">
        <v>1922</v>
      </c>
      <c r="N326" s="556"/>
    </row>
    <row r="327" spans="2:14" ht="15.9">
      <c r="B327" s="264" t="s">
        <v>1942</v>
      </c>
      <c r="C327" s="337" t="s">
        <v>1932</v>
      </c>
      <c r="D327" s="931" t="s">
        <v>1943</v>
      </c>
      <c r="E327" s="341" t="s">
        <v>468</v>
      </c>
      <c r="F327" s="341" t="s">
        <v>1919</v>
      </c>
      <c r="G327" s="341" t="s">
        <v>1944</v>
      </c>
      <c r="H327" s="337">
        <f>'[2]Fill These Green Boxes'!I8</f>
        <v>0</v>
      </c>
      <c r="I327" s="932" t="s">
        <v>1935</v>
      </c>
      <c r="J327" s="932"/>
      <c r="K327" s="340" t="s">
        <v>1922</v>
      </c>
      <c r="N327" s="556"/>
    </row>
    <row r="328" spans="2:14" ht="15.9">
      <c r="B328" s="264" t="s">
        <v>1945</v>
      </c>
      <c r="C328" s="337" t="s">
        <v>1932</v>
      </c>
      <c r="D328" s="931" t="s">
        <v>1946</v>
      </c>
      <c r="E328" s="341" t="s">
        <v>468</v>
      </c>
      <c r="F328" s="341" t="s">
        <v>1919</v>
      </c>
      <c r="G328" s="341" t="s">
        <v>1947</v>
      </c>
      <c r="H328" s="337">
        <f>'[2]Fill These Green Boxes'!I9</f>
        <v>0</v>
      </c>
      <c r="I328" s="932" t="s">
        <v>1935</v>
      </c>
      <c r="J328" s="932"/>
      <c r="K328" s="340" t="s">
        <v>1922</v>
      </c>
      <c r="N328" s="556"/>
    </row>
    <row r="329" spans="2:14" ht="15.9">
      <c r="B329" s="264" t="s">
        <v>1948</v>
      </c>
      <c r="C329" s="337" t="s">
        <v>1932</v>
      </c>
      <c r="D329" s="931" t="s">
        <v>1949</v>
      </c>
      <c r="E329" s="341" t="s">
        <v>468</v>
      </c>
      <c r="F329" s="341" t="s">
        <v>1919</v>
      </c>
      <c r="G329" s="341" t="s">
        <v>1950</v>
      </c>
      <c r="H329" s="337">
        <f>'[2]Fill These Green Boxes'!I10</f>
        <v>0</v>
      </c>
      <c r="I329" s="932" t="s">
        <v>1935</v>
      </c>
      <c r="J329" s="932"/>
      <c r="K329" s="340" t="s">
        <v>1922</v>
      </c>
      <c r="N329" s="556"/>
    </row>
    <row r="330" spans="2:14" ht="15.9">
      <c r="B330" s="264" t="s">
        <v>1951</v>
      </c>
      <c r="C330" s="337" t="s">
        <v>1932</v>
      </c>
      <c r="D330" s="931" t="s">
        <v>1952</v>
      </c>
      <c r="E330" s="341" t="s">
        <v>468</v>
      </c>
      <c r="F330" s="341" t="s">
        <v>1919</v>
      </c>
      <c r="G330" s="341" t="s">
        <v>1953</v>
      </c>
      <c r="H330" s="337">
        <f>'[2]Fill These Green Boxes'!I11</f>
        <v>0</v>
      </c>
      <c r="I330" s="932" t="s">
        <v>1935</v>
      </c>
      <c r="J330" s="932"/>
      <c r="K330" s="340" t="s">
        <v>1922</v>
      </c>
      <c r="N330" s="556"/>
    </row>
    <row r="331" spans="2:14" ht="15.9">
      <c r="B331" s="264" t="s">
        <v>1954</v>
      </c>
      <c r="C331" s="337" t="s">
        <v>1932</v>
      </c>
      <c r="D331" s="931" t="s">
        <v>1955</v>
      </c>
      <c r="E331" s="341" t="s">
        <v>468</v>
      </c>
      <c r="F331" s="341" t="s">
        <v>1919</v>
      </c>
      <c r="G331" s="341" t="s">
        <v>1956</v>
      </c>
      <c r="H331" s="337">
        <f>'[2]Fill These Green Boxes'!I12</f>
        <v>0</v>
      </c>
      <c r="I331" s="932" t="s">
        <v>1935</v>
      </c>
      <c r="J331" s="932"/>
      <c r="K331" s="340" t="s">
        <v>1922</v>
      </c>
      <c r="N331" s="556"/>
    </row>
    <row r="332" spans="2:14" ht="15.9">
      <c r="B332" s="264" t="s">
        <v>1957</v>
      </c>
      <c r="C332" s="337" t="s">
        <v>1958</v>
      </c>
      <c r="D332" s="931" t="s">
        <v>1959</v>
      </c>
      <c r="E332" s="341" t="s">
        <v>468</v>
      </c>
      <c r="F332" s="341" t="s">
        <v>1919</v>
      </c>
      <c r="G332" s="341" t="s">
        <v>1960</v>
      </c>
      <c r="H332" s="337">
        <f>'[2]Fill These Green Boxes'!I13</f>
        <v>0</v>
      </c>
      <c r="I332" s="932" t="s">
        <v>1921</v>
      </c>
      <c r="J332" s="932"/>
      <c r="K332" s="340" t="s">
        <v>1922</v>
      </c>
      <c r="N332" s="556"/>
    </row>
    <row r="333" spans="2:14" ht="15.9">
      <c r="B333" s="264" t="s">
        <v>1961</v>
      </c>
      <c r="C333" s="337" t="s">
        <v>1962</v>
      </c>
      <c r="D333" s="931" t="s">
        <v>1963</v>
      </c>
      <c r="E333" s="341" t="s">
        <v>468</v>
      </c>
      <c r="F333" s="341" t="s">
        <v>1919</v>
      </c>
      <c r="G333" s="341" t="s">
        <v>1964</v>
      </c>
      <c r="H333" s="337">
        <f>'[2]Fill These Green Boxes'!I14</f>
        <v>0</v>
      </c>
      <c r="I333" s="932" t="s">
        <v>1921</v>
      </c>
      <c r="J333" s="932"/>
      <c r="K333" s="340" t="s">
        <v>1922</v>
      </c>
      <c r="N333" s="556"/>
    </row>
    <row r="334" spans="2:14" ht="15.9">
      <c r="B334" s="264" t="s">
        <v>1965</v>
      </c>
      <c r="C334" s="337" t="s">
        <v>1966</v>
      </c>
      <c r="D334" s="931" t="s">
        <v>1967</v>
      </c>
      <c r="E334" s="341" t="s">
        <v>468</v>
      </c>
      <c r="F334" s="341" t="s">
        <v>1919</v>
      </c>
      <c r="G334" s="341" t="s">
        <v>1968</v>
      </c>
      <c r="H334" s="337">
        <f>'[2]Fill These Green Boxes'!I15</f>
        <v>0</v>
      </c>
      <c r="I334" s="932" t="s">
        <v>1921</v>
      </c>
      <c r="J334" s="932"/>
      <c r="K334" s="340" t="s">
        <v>1922</v>
      </c>
      <c r="N334" s="556"/>
    </row>
    <row r="335" spans="2:14" ht="15.9">
      <c r="B335" s="264" t="s">
        <v>1969</v>
      </c>
      <c r="C335" s="337" t="s">
        <v>1970</v>
      </c>
      <c r="D335" s="931" t="s">
        <v>1971</v>
      </c>
      <c r="E335" s="341" t="s">
        <v>468</v>
      </c>
      <c r="F335" s="341" t="s">
        <v>1919</v>
      </c>
      <c r="G335" s="341" t="s">
        <v>1972</v>
      </c>
      <c r="H335" s="337">
        <f>'[2]Fill These Green Boxes'!I16</f>
        <v>0</v>
      </c>
      <c r="I335" s="932" t="s">
        <v>1935</v>
      </c>
      <c r="J335" s="932"/>
      <c r="K335" s="340" t="s">
        <v>1922</v>
      </c>
      <c r="N335" s="556"/>
    </row>
    <row r="336" spans="2:14" ht="15.9">
      <c r="B336" s="264" t="s">
        <v>1973</v>
      </c>
      <c r="C336" s="337" t="s">
        <v>1970</v>
      </c>
      <c r="D336" s="931" t="s">
        <v>1974</v>
      </c>
      <c r="E336" s="341" t="s">
        <v>468</v>
      </c>
      <c r="F336" s="341" t="s">
        <v>1919</v>
      </c>
      <c r="G336" s="341" t="s">
        <v>1975</v>
      </c>
      <c r="H336" s="337">
        <f>'[2]Fill These Green Boxes'!I17</f>
        <v>0</v>
      </c>
      <c r="I336" s="932" t="s">
        <v>1935</v>
      </c>
      <c r="J336" s="932"/>
      <c r="K336" s="340" t="s">
        <v>1922</v>
      </c>
      <c r="N336" s="556"/>
    </row>
    <row r="337" spans="2:14" ht="15.9">
      <c r="B337" s="264" t="s">
        <v>1976</v>
      </c>
      <c r="C337" s="337" t="s">
        <v>1970</v>
      </c>
      <c r="D337" s="931" t="s">
        <v>1977</v>
      </c>
      <c r="E337" s="341" t="s">
        <v>468</v>
      </c>
      <c r="F337" s="341" t="s">
        <v>1919</v>
      </c>
      <c r="G337" s="341" t="s">
        <v>1978</v>
      </c>
      <c r="H337" s="337">
        <f>'[2]Fill These Green Boxes'!I18</f>
        <v>0</v>
      </c>
      <c r="I337" s="932" t="s">
        <v>1935</v>
      </c>
      <c r="J337" s="932"/>
      <c r="K337" s="340" t="s">
        <v>1922</v>
      </c>
      <c r="N337" s="556"/>
    </row>
    <row r="338" spans="2:14" ht="15.9">
      <c r="B338" s="264" t="s">
        <v>1979</v>
      </c>
      <c r="C338" s="337" t="s">
        <v>1970</v>
      </c>
      <c r="D338" s="931" t="s">
        <v>1980</v>
      </c>
      <c r="E338" s="341" t="s">
        <v>468</v>
      </c>
      <c r="F338" s="341" t="s">
        <v>1919</v>
      </c>
      <c r="G338" s="341" t="s">
        <v>1981</v>
      </c>
      <c r="H338" s="337">
        <f>'[2]Fill These Green Boxes'!I19</f>
        <v>0</v>
      </c>
      <c r="I338" s="932" t="s">
        <v>1935</v>
      </c>
      <c r="J338" s="932"/>
      <c r="K338" s="340" t="s">
        <v>1922</v>
      </c>
      <c r="N338" s="556"/>
    </row>
    <row r="339" spans="2:14" ht="15.9">
      <c r="B339" s="264" t="s">
        <v>1982</v>
      </c>
      <c r="C339" s="337" t="s">
        <v>1970</v>
      </c>
      <c r="D339" s="931" t="s">
        <v>1983</v>
      </c>
      <c r="E339" s="341" t="s">
        <v>468</v>
      </c>
      <c r="F339" s="341" t="s">
        <v>1919</v>
      </c>
      <c r="G339" s="341" t="s">
        <v>1984</v>
      </c>
      <c r="H339" s="337">
        <f>'[2]Fill These Green Boxes'!I20</f>
        <v>0</v>
      </c>
      <c r="I339" s="932" t="s">
        <v>1935</v>
      </c>
      <c r="J339" s="932"/>
      <c r="K339" s="340" t="s">
        <v>1922</v>
      </c>
      <c r="N339" s="556"/>
    </row>
    <row r="340" spans="2:14" ht="15.9">
      <c r="B340" s="264" t="s">
        <v>1985</v>
      </c>
      <c r="C340" s="337" t="s">
        <v>1970</v>
      </c>
      <c r="D340" s="931" t="s">
        <v>1986</v>
      </c>
      <c r="E340" s="341" t="s">
        <v>468</v>
      </c>
      <c r="F340" s="341" t="s">
        <v>1919</v>
      </c>
      <c r="G340" s="341" t="s">
        <v>1987</v>
      </c>
      <c r="H340" s="337">
        <f>'[2]Fill These Green Boxes'!I21</f>
        <v>0</v>
      </c>
      <c r="I340" s="932" t="s">
        <v>1935</v>
      </c>
      <c r="J340" s="932"/>
      <c r="K340" s="340" t="s">
        <v>1922</v>
      </c>
      <c r="N340" s="556"/>
    </row>
    <row r="341" spans="2:14" ht="15.9">
      <c r="B341" s="264" t="s">
        <v>1988</v>
      </c>
      <c r="C341" s="337" t="s">
        <v>1970</v>
      </c>
      <c r="D341" s="931" t="s">
        <v>1989</v>
      </c>
      <c r="E341" s="341" t="s">
        <v>468</v>
      </c>
      <c r="F341" s="341" t="s">
        <v>1919</v>
      </c>
      <c r="G341" s="341" t="s">
        <v>1990</v>
      </c>
      <c r="H341" s="337">
        <f>'[2]Fill These Green Boxes'!I22</f>
        <v>0</v>
      </c>
      <c r="I341" s="932" t="s">
        <v>1935</v>
      </c>
      <c r="J341" s="932"/>
      <c r="K341" s="340" t="s">
        <v>1922</v>
      </c>
      <c r="N341" s="556"/>
    </row>
    <row r="342" spans="2:14" ht="15.9">
      <c r="B342" s="264" t="s">
        <v>1991</v>
      </c>
      <c r="C342" s="337" t="s">
        <v>1970</v>
      </c>
      <c r="D342" s="931" t="s">
        <v>1992</v>
      </c>
      <c r="E342" s="341" t="s">
        <v>468</v>
      </c>
      <c r="F342" s="341" t="s">
        <v>1919</v>
      </c>
      <c r="G342" s="341" t="s">
        <v>1993</v>
      </c>
      <c r="H342" s="337">
        <f>'[2]Fill These Green Boxes'!I23</f>
        <v>0</v>
      </c>
      <c r="I342" s="932" t="s">
        <v>1935</v>
      </c>
      <c r="J342" s="932"/>
      <c r="K342" s="340" t="s">
        <v>1922</v>
      </c>
      <c r="N342" s="556"/>
    </row>
    <row r="343" spans="2:14" ht="15.9">
      <c r="B343" s="264" t="s">
        <v>1994</v>
      </c>
      <c r="C343" s="337" t="s">
        <v>1995</v>
      </c>
      <c r="D343" s="931" t="s">
        <v>1996</v>
      </c>
      <c r="E343" s="341" t="s">
        <v>468</v>
      </c>
      <c r="F343" s="341" t="s">
        <v>1919</v>
      </c>
      <c r="G343" s="341" t="s">
        <v>1997</v>
      </c>
      <c r="H343" s="337">
        <f>'[2]Fill These Green Boxes'!I24</f>
        <v>0</v>
      </c>
      <c r="I343" s="932" t="s">
        <v>1921</v>
      </c>
      <c r="J343" s="932"/>
      <c r="K343" s="340" t="s">
        <v>1922</v>
      </c>
      <c r="N343" s="556"/>
    </row>
    <row r="344" spans="2:14" ht="15.9">
      <c r="B344" s="264" t="s">
        <v>1998</v>
      </c>
      <c r="C344" s="337" t="s">
        <v>1999</v>
      </c>
      <c r="D344" s="931" t="s">
        <v>2000</v>
      </c>
      <c r="E344" s="341" t="s">
        <v>468</v>
      </c>
      <c r="F344" s="341" t="s">
        <v>1919</v>
      </c>
      <c r="G344" s="341" t="s">
        <v>2001</v>
      </c>
      <c r="H344" s="337">
        <f>'[2]Fill These Green Boxes'!I25</f>
        <v>0</v>
      </c>
      <c r="I344" s="932" t="s">
        <v>1921</v>
      </c>
      <c r="J344" s="932"/>
      <c r="K344" s="340" t="s">
        <v>1922</v>
      </c>
      <c r="N344" s="556"/>
    </row>
    <row r="345" spans="2:14" ht="15.9">
      <c r="B345" s="264" t="s">
        <v>2002</v>
      </c>
      <c r="C345" s="337" t="s">
        <v>2003</v>
      </c>
      <c r="D345" s="931" t="s">
        <v>2004</v>
      </c>
      <c r="E345" s="341" t="s">
        <v>468</v>
      </c>
      <c r="F345" s="341" t="s">
        <v>1919</v>
      </c>
      <c r="G345" s="341" t="s">
        <v>2005</v>
      </c>
      <c r="H345" s="337">
        <f>'[2]Fill These Green Boxes'!I26</f>
        <v>0</v>
      </c>
      <c r="I345" s="932" t="s">
        <v>1935</v>
      </c>
      <c r="J345" s="932"/>
      <c r="K345" s="340" t="s">
        <v>1922</v>
      </c>
      <c r="N345" s="556"/>
    </row>
    <row r="346" spans="2:14" ht="15.9">
      <c r="B346" s="264" t="s">
        <v>2006</v>
      </c>
      <c r="C346" s="337" t="s">
        <v>2003</v>
      </c>
      <c r="D346" s="931" t="s">
        <v>2007</v>
      </c>
      <c r="E346" s="341" t="s">
        <v>468</v>
      </c>
      <c r="F346" s="341" t="s">
        <v>1919</v>
      </c>
      <c r="G346" s="341" t="s">
        <v>2008</v>
      </c>
      <c r="H346" s="337">
        <f>'[2]Fill These Green Boxes'!I27</f>
        <v>0</v>
      </c>
      <c r="I346" s="932" t="s">
        <v>1935</v>
      </c>
      <c r="J346" s="932"/>
      <c r="K346" s="340" t="s">
        <v>1922</v>
      </c>
      <c r="N346" s="556"/>
    </row>
    <row r="347" spans="2:14" ht="15.9">
      <c r="B347" s="264" t="s">
        <v>2009</v>
      </c>
      <c r="C347" s="337" t="s">
        <v>2003</v>
      </c>
      <c r="D347" s="931" t="s">
        <v>2010</v>
      </c>
      <c r="E347" s="341" t="s">
        <v>468</v>
      </c>
      <c r="F347" s="341" t="s">
        <v>1919</v>
      </c>
      <c r="G347" s="341" t="s">
        <v>2011</v>
      </c>
      <c r="H347" s="337">
        <f>'[2]Fill These Green Boxes'!I28</f>
        <v>0</v>
      </c>
      <c r="I347" s="932" t="s">
        <v>1935</v>
      </c>
      <c r="J347" s="932"/>
      <c r="K347" s="340" t="s">
        <v>1922</v>
      </c>
      <c r="N347" s="556"/>
    </row>
    <row r="348" spans="2:14" ht="15.9">
      <c r="B348" s="264" t="s">
        <v>2012</v>
      </c>
      <c r="C348" s="337" t="s">
        <v>2003</v>
      </c>
      <c r="D348" s="931" t="s">
        <v>2013</v>
      </c>
      <c r="E348" s="341" t="s">
        <v>468</v>
      </c>
      <c r="F348" s="341" t="s">
        <v>1919</v>
      </c>
      <c r="G348" s="341" t="s">
        <v>2014</v>
      </c>
      <c r="H348" s="337">
        <f>'[2]Fill These Green Boxes'!I29</f>
        <v>0</v>
      </c>
      <c r="I348" s="932" t="s">
        <v>1935</v>
      </c>
      <c r="J348" s="932"/>
      <c r="K348" s="340" t="s">
        <v>1922</v>
      </c>
      <c r="N348" s="556"/>
    </row>
    <row r="349" spans="2:14" ht="15.9">
      <c r="B349" s="264" t="s">
        <v>2015</v>
      </c>
      <c r="C349" s="337" t="s">
        <v>2016</v>
      </c>
      <c r="D349" s="931" t="s">
        <v>2017</v>
      </c>
      <c r="E349" s="341" t="s">
        <v>468</v>
      </c>
      <c r="F349" s="341" t="s">
        <v>1919</v>
      </c>
      <c r="G349" s="341" t="s">
        <v>2018</v>
      </c>
      <c r="H349" s="337">
        <f>'[2]Fill These Green Boxes'!I30</f>
        <v>0</v>
      </c>
      <c r="I349" s="932" t="s">
        <v>1935</v>
      </c>
      <c r="J349" s="932"/>
      <c r="K349" s="340" t="s">
        <v>1922</v>
      </c>
      <c r="N349" s="556"/>
    </row>
    <row r="350" spans="2:14" ht="15.9">
      <c r="B350" s="264" t="s">
        <v>2019</v>
      </c>
      <c r="C350" s="337" t="s">
        <v>2016</v>
      </c>
      <c r="D350" s="931" t="s">
        <v>2020</v>
      </c>
      <c r="E350" s="341" t="s">
        <v>468</v>
      </c>
      <c r="F350" s="341" t="s">
        <v>1919</v>
      </c>
      <c r="G350" s="341" t="s">
        <v>2021</v>
      </c>
      <c r="H350" s="337">
        <f>'[2]Fill These Green Boxes'!I31</f>
        <v>0</v>
      </c>
      <c r="I350" s="932" t="s">
        <v>1935</v>
      </c>
      <c r="J350" s="932"/>
      <c r="K350" s="340" t="s">
        <v>1922</v>
      </c>
      <c r="N350" s="556"/>
    </row>
    <row r="351" spans="2:14" ht="15.9">
      <c r="B351" s="264" t="s">
        <v>2022</v>
      </c>
      <c r="C351" s="337" t="s">
        <v>2016</v>
      </c>
      <c r="D351" s="931" t="s">
        <v>2023</v>
      </c>
      <c r="E351" s="341" t="s">
        <v>468</v>
      </c>
      <c r="F351" s="341" t="s">
        <v>1919</v>
      </c>
      <c r="G351" s="341" t="s">
        <v>2024</v>
      </c>
      <c r="H351" s="337">
        <f>'[2]Fill These Green Boxes'!I32</f>
        <v>0</v>
      </c>
      <c r="I351" s="932" t="s">
        <v>1935</v>
      </c>
      <c r="J351" s="932"/>
      <c r="K351" s="340" t="s">
        <v>1922</v>
      </c>
      <c r="N351" s="556"/>
    </row>
    <row r="352" spans="2:14" ht="15.9">
      <c r="B352" s="264" t="s">
        <v>2025</v>
      </c>
      <c r="C352" s="337" t="s">
        <v>2016</v>
      </c>
      <c r="D352" s="931" t="s">
        <v>2026</v>
      </c>
      <c r="E352" s="341" t="s">
        <v>468</v>
      </c>
      <c r="F352" s="341" t="s">
        <v>1919</v>
      </c>
      <c r="G352" s="341" t="s">
        <v>2027</v>
      </c>
      <c r="H352" s="337">
        <f>'[2]Fill These Green Boxes'!I33</f>
        <v>0</v>
      </c>
      <c r="I352" s="932" t="s">
        <v>1935</v>
      </c>
      <c r="J352" s="932"/>
      <c r="K352" s="340" t="s">
        <v>1922</v>
      </c>
      <c r="N352" s="556"/>
    </row>
    <row r="353" spans="2:14" ht="16.2" thickBot="1">
      <c r="B353" s="265" t="s">
        <v>2028</v>
      </c>
      <c r="C353" s="933" t="s">
        <v>2016</v>
      </c>
      <c r="D353" s="934" t="s">
        <v>2029</v>
      </c>
      <c r="E353" s="345" t="s">
        <v>468</v>
      </c>
      <c r="F353" s="345" t="s">
        <v>1919</v>
      </c>
      <c r="G353" s="345" t="s">
        <v>2030</v>
      </c>
      <c r="H353" s="343">
        <f>'[2]Fill These Green Boxes'!I34</f>
        <v>0</v>
      </c>
      <c r="I353" s="935" t="s">
        <v>1935</v>
      </c>
      <c r="J353" s="935"/>
      <c r="K353" s="346" t="s">
        <v>1922</v>
      </c>
      <c r="N353" s="556"/>
    </row>
    <row r="354" spans="2:14">
      <c r="B354"/>
      <c r="C354"/>
      <c r="D354"/>
      <c r="E354"/>
      <c r="F354"/>
      <c r="G354" s="341" t="s">
        <v>57</v>
      </c>
      <c r="H354"/>
      <c r="N354" s="556"/>
    </row>
    <row r="355" spans="2:14">
      <c r="D355"/>
      <c r="N355" s="556"/>
    </row>
    <row r="356" spans="2:14">
      <c r="D356"/>
      <c r="N356" s="556"/>
    </row>
    <row r="357" spans="2:14">
      <c r="D357"/>
      <c r="N357" s="556"/>
    </row>
    <row r="358" spans="2:14">
      <c r="D358"/>
      <c r="N358" s="556"/>
    </row>
    <row r="359" spans="2:14">
      <c r="D359"/>
      <c r="N359" s="556"/>
    </row>
    <row r="360" spans="2:14">
      <c r="D360"/>
      <c r="N360" s="556"/>
    </row>
    <row r="361" spans="2:14">
      <c r="D361"/>
      <c r="N361" s="556"/>
    </row>
    <row r="362" spans="2:14">
      <c r="D362"/>
      <c r="N362" s="556"/>
    </row>
    <row r="363" spans="2:14">
      <c r="D363"/>
      <c r="N363" s="556"/>
    </row>
    <row r="364" spans="2:14">
      <c r="D364"/>
      <c r="N364" s="556"/>
    </row>
    <row r="365" spans="2:14">
      <c r="D365"/>
      <c r="N365" s="556"/>
    </row>
    <row r="366" spans="2:14">
      <c r="D366"/>
      <c r="N366" s="556"/>
    </row>
    <row r="367" spans="2:14">
      <c r="D367"/>
      <c r="N367" s="556"/>
    </row>
    <row r="368" spans="2:14">
      <c r="D368"/>
      <c r="N368" s="556"/>
    </row>
    <row r="369" spans="4:14">
      <c r="D369"/>
      <c r="N369" s="556"/>
    </row>
    <row r="370" spans="4:14">
      <c r="D370"/>
      <c r="N370" s="556"/>
    </row>
    <row r="371" spans="4:14">
      <c r="D371"/>
      <c r="N371" s="556"/>
    </row>
    <row r="372" spans="4:14">
      <c r="D372"/>
      <c r="N372" s="556"/>
    </row>
    <row r="373" spans="4:14">
      <c r="D373"/>
      <c r="N373" s="556"/>
    </row>
    <row r="374" spans="4:14">
      <c r="D374"/>
      <c r="N374" s="556"/>
    </row>
    <row r="375" spans="4:14">
      <c r="D375"/>
      <c r="N375" s="556"/>
    </row>
    <row r="376" spans="4:14">
      <c r="D376"/>
      <c r="N376" s="556"/>
    </row>
    <row r="377" spans="4:14">
      <c r="D377"/>
      <c r="N377" s="556"/>
    </row>
    <row r="378" spans="4:14">
      <c r="D378"/>
      <c r="N378" s="556"/>
    </row>
    <row r="379" spans="4:14">
      <c r="D379"/>
      <c r="N379" s="556"/>
    </row>
    <row r="380" spans="4:14">
      <c r="D380"/>
      <c r="N380" s="556"/>
    </row>
    <row r="381" spans="4:14">
      <c r="D381"/>
      <c r="N381" s="556"/>
    </row>
    <row r="382" spans="4:14">
      <c r="D382"/>
      <c r="N382" s="556"/>
    </row>
    <row r="383" spans="4:14">
      <c r="D383"/>
      <c r="N383" s="556"/>
    </row>
    <row r="384" spans="4:14">
      <c r="D384"/>
      <c r="N384" s="556"/>
    </row>
    <row r="385" spans="4:14">
      <c r="D385"/>
      <c r="N385" s="556"/>
    </row>
    <row r="386" spans="4:14">
      <c r="D386"/>
      <c r="N386" s="556"/>
    </row>
    <row r="387" spans="4:14">
      <c r="D387"/>
      <c r="N387" s="556"/>
    </row>
    <row r="388" spans="4:14">
      <c r="D388"/>
      <c r="N388" s="556"/>
    </row>
    <row r="389" spans="4:14">
      <c r="D389"/>
      <c r="N389" s="556"/>
    </row>
    <row r="390" spans="4:14">
      <c r="D390"/>
      <c r="N390" s="556"/>
    </row>
    <row r="391" spans="4:14">
      <c r="D391"/>
      <c r="N391" s="556"/>
    </row>
    <row r="392" spans="4:14">
      <c r="D392"/>
      <c r="N392" s="556"/>
    </row>
    <row r="393" spans="4:14">
      <c r="D393"/>
      <c r="N393" s="556"/>
    </row>
    <row r="394" spans="4:14">
      <c r="D394"/>
      <c r="N394" s="556"/>
    </row>
    <row r="395" spans="4:14">
      <c r="D395"/>
      <c r="N395" s="556"/>
    </row>
    <row r="396" spans="4:14">
      <c r="D396"/>
      <c r="N396" s="556"/>
    </row>
    <row r="397" spans="4:14">
      <c r="D397"/>
      <c r="N397" s="556"/>
    </row>
    <row r="398" spans="4:14">
      <c r="D398"/>
      <c r="N398" s="556"/>
    </row>
    <row r="399" spans="4:14">
      <c r="D399"/>
      <c r="N399" s="556"/>
    </row>
    <row r="400" spans="4:14">
      <c r="D400"/>
      <c r="N400" s="556"/>
    </row>
    <row r="401" spans="4:14">
      <c r="D401"/>
      <c r="N401" s="556"/>
    </row>
    <row r="402" spans="4:14">
      <c r="D402"/>
      <c r="N402" s="556"/>
    </row>
    <row r="403" spans="4:14">
      <c r="D403"/>
      <c r="N403" s="556"/>
    </row>
    <row r="404" spans="4:14">
      <c r="D404"/>
      <c r="N404" s="556"/>
    </row>
    <row r="405" spans="4:14">
      <c r="D405"/>
      <c r="N405" s="556"/>
    </row>
    <row r="406" spans="4:14">
      <c r="N406" s="556"/>
    </row>
    <row r="407" spans="4:14">
      <c r="N407" s="556"/>
    </row>
    <row r="408" spans="4:14">
      <c r="N408" s="556"/>
    </row>
    <row r="409" spans="4:14" ht="15.9" thickBot="1">
      <c r="N409" s="565"/>
    </row>
    <row r="410" spans="4:14" ht="15.9" thickTop="1">
      <c r="N410" s="566"/>
    </row>
    <row r="411" spans="4:14">
      <c r="N411" s="566"/>
    </row>
    <row r="412" spans="4:14">
      <c r="N412" s="566"/>
    </row>
    <row r="413" spans="4:14">
      <c r="N413" s="566"/>
    </row>
    <row r="414" spans="4:14">
      <c r="N414" s="566"/>
    </row>
    <row r="415" spans="4:14">
      <c r="N415" s="566"/>
    </row>
    <row r="416" spans="4:14">
      <c r="N416" s="566"/>
    </row>
    <row r="417" spans="14:14">
      <c r="N417" s="566"/>
    </row>
    <row r="418" spans="14:14">
      <c r="N418" s="566"/>
    </row>
    <row r="419" spans="14:14">
      <c r="N419" s="566"/>
    </row>
    <row r="420" spans="14:14">
      <c r="N420" s="566"/>
    </row>
    <row r="421" spans="14:14">
      <c r="N421" s="566"/>
    </row>
    <row r="422" spans="14:14">
      <c r="N422" s="566"/>
    </row>
    <row r="423" spans="14:14">
      <c r="N423" s="566"/>
    </row>
    <row r="424" spans="14:14">
      <c r="N424" s="566"/>
    </row>
    <row r="425" spans="14:14">
      <c r="N425" s="566"/>
    </row>
    <row r="426" spans="14:14">
      <c r="N426" s="566"/>
    </row>
    <row r="427" spans="14:14">
      <c r="N427" s="566"/>
    </row>
    <row r="428" spans="14:14">
      <c r="N428" s="566"/>
    </row>
    <row r="429" spans="14:14">
      <c r="N429" s="566"/>
    </row>
    <row r="430" spans="14:14">
      <c r="N430" s="566"/>
    </row>
    <row r="431" spans="14:14">
      <c r="N431" s="566"/>
    </row>
    <row r="432" spans="14:14">
      <c r="N432" s="566"/>
    </row>
    <row r="433" spans="14:14">
      <c r="N433" s="566"/>
    </row>
    <row r="434" spans="14:14">
      <c r="N434" s="566"/>
    </row>
    <row r="435" spans="14:14">
      <c r="N435" s="566"/>
    </row>
    <row r="436" spans="14:14">
      <c r="N436" s="566"/>
    </row>
    <row r="437" spans="14:14">
      <c r="N437" s="566"/>
    </row>
    <row r="438" spans="14:14">
      <c r="N438" s="566"/>
    </row>
    <row r="439" spans="14:14">
      <c r="N439" s="566"/>
    </row>
    <row r="440" spans="14:14">
      <c r="N440" s="566"/>
    </row>
    <row r="441" spans="14:14">
      <c r="N441" s="566"/>
    </row>
    <row r="442" spans="14:14">
      <c r="N442" s="566"/>
    </row>
    <row r="443" spans="14:14">
      <c r="N443" s="566"/>
    </row>
    <row r="444" spans="14:14">
      <c r="N444" s="566"/>
    </row>
    <row r="445" spans="14:14">
      <c r="N445" s="566"/>
    </row>
    <row r="446" spans="14:14">
      <c r="N446" s="566"/>
    </row>
    <row r="447" spans="14:14">
      <c r="N447" s="566"/>
    </row>
    <row r="448" spans="14:14">
      <c r="N448" s="566"/>
    </row>
    <row r="449" spans="14:14">
      <c r="N449" s="566"/>
    </row>
    <row r="450" spans="14:14">
      <c r="N450" s="566"/>
    </row>
    <row r="451" spans="14:14">
      <c r="N451" s="566"/>
    </row>
    <row r="452" spans="14:14">
      <c r="N452" s="566"/>
    </row>
    <row r="453" spans="14:14">
      <c r="N453" s="566"/>
    </row>
    <row r="454" spans="14:14">
      <c r="N454" s="566"/>
    </row>
    <row r="455" spans="14:14">
      <c r="N455" s="566"/>
    </row>
    <row r="456" spans="14:14">
      <c r="N456" s="566"/>
    </row>
    <row r="457" spans="14:14">
      <c r="N457" s="566"/>
    </row>
    <row r="458" spans="14:14">
      <c r="N458" s="566"/>
    </row>
    <row r="459" spans="14:14">
      <c r="N459" s="566"/>
    </row>
    <row r="460" spans="14:14">
      <c r="N460" s="566"/>
    </row>
    <row r="461" spans="14:14">
      <c r="N461" s="566"/>
    </row>
    <row r="462" spans="14:14">
      <c r="N462" s="566"/>
    </row>
    <row r="463" spans="14:14">
      <c r="N463" s="566"/>
    </row>
    <row r="464" spans="14:14">
      <c r="N464" s="566"/>
    </row>
    <row r="465" spans="14:14">
      <c r="N465" s="566"/>
    </row>
    <row r="466" spans="14:14">
      <c r="N466" s="566"/>
    </row>
    <row r="467" spans="14:14">
      <c r="N467" s="566"/>
    </row>
    <row r="468" spans="14:14">
      <c r="N468" s="566"/>
    </row>
    <row r="469" spans="14:14">
      <c r="N469" s="566"/>
    </row>
    <row r="470" spans="14:14">
      <c r="N470" s="566"/>
    </row>
    <row r="471" spans="14:14">
      <c r="N471" s="566"/>
    </row>
    <row r="472" spans="14:14">
      <c r="N472" s="566"/>
    </row>
    <row r="473" spans="14:14">
      <c r="N473" s="566"/>
    </row>
    <row r="474" spans="14:14">
      <c r="N474" s="566"/>
    </row>
    <row r="475" spans="14:14">
      <c r="N475" s="566"/>
    </row>
    <row r="476" spans="14:14">
      <c r="N476" s="566"/>
    </row>
    <row r="477" spans="14:14">
      <c r="N477" s="566"/>
    </row>
    <row r="478" spans="14:14">
      <c r="N478" s="566"/>
    </row>
    <row r="479" spans="14:14">
      <c r="N479" s="566"/>
    </row>
    <row r="480" spans="14:14">
      <c r="N480" s="566"/>
    </row>
    <row r="481" spans="14:14">
      <c r="N481" s="566"/>
    </row>
    <row r="482" spans="14:14">
      <c r="N482" s="566"/>
    </row>
    <row r="483" spans="14:14">
      <c r="N483" s="566"/>
    </row>
    <row r="484" spans="14:14">
      <c r="N484" s="566"/>
    </row>
    <row r="485" spans="14:14">
      <c r="N485" s="566"/>
    </row>
    <row r="486" spans="14:14">
      <c r="N486" s="566"/>
    </row>
    <row r="487" spans="14:14">
      <c r="N487" s="566"/>
    </row>
    <row r="488" spans="14:14">
      <c r="N488" s="566"/>
    </row>
    <row r="489" spans="14:14">
      <c r="N489" s="566"/>
    </row>
    <row r="490" spans="14:14">
      <c r="N490" s="566"/>
    </row>
    <row r="491" spans="14:14">
      <c r="N491" s="566"/>
    </row>
    <row r="492" spans="14:14">
      <c r="N492" s="566"/>
    </row>
    <row r="493" spans="14:14">
      <c r="N493" s="566"/>
    </row>
    <row r="494" spans="14:14">
      <c r="N494" s="566"/>
    </row>
    <row r="495" spans="14:14">
      <c r="N495" s="566"/>
    </row>
    <row r="496" spans="14:14">
      <c r="N496" s="566"/>
    </row>
    <row r="497" spans="14:14">
      <c r="N497" s="566"/>
    </row>
    <row r="498" spans="14:14">
      <c r="N498" s="566"/>
    </row>
    <row r="499" spans="14:14">
      <c r="N499" s="566"/>
    </row>
    <row r="500" spans="14:14">
      <c r="N500" s="566"/>
    </row>
    <row r="501" spans="14:14">
      <c r="N501" s="566"/>
    </row>
    <row r="502" spans="14:14">
      <c r="N502" s="566"/>
    </row>
    <row r="503" spans="14:14">
      <c r="N503" s="566"/>
    </row>
    <row r="504" spans="14:14">
      <c r="N504" s="566"/>
    </row>
    <row r="505" spans="14:14">
      <c r="N505" s="566"/>
    </row>
    <row r="506" spans="14:14">
      <c r="N506" s="566"/>
    </row>
    <row r="507" spans="14:14">
      <c r="N507" s="566"/>
    </row>
    <row r="508" spans="14:14">
      <c r="N508" s="566"/>
    </row>
    <row r="509" spans="14:14">
      <c r="N509" s="566"/>
    </row>
    <row r="510" spans="14:14">
      <c r="N510" s="566"/>
    </row>
    <row r="511" spans="14:14">
      <c r="N511" s="566"/>
    </row>
    <row r="512" spans="14:14">
      <c r="N512" s="566"/>
    </row>
    <row r="513" spans="14:14">
      <c r="N513" s="566"/>
    </row>
    <row r="514" spans="14:14">
      <c r="N514" s="566"/>
    </row>
    <row r="515" spans="14:14">
      <c r="N515" s="566"/>
    </row>
    <row r="516" spans="14:14">
      <c r="N516" s="566"/>
    </row>
    <row r="517" spans="14:14">
      <c r="N517" s="566"/>
    </row>
    <row r="518" spans="14:14">
      <c r="N518" s="566"/>
    </row>
    <row r="519" spans="14:14">
      <c r="N519" s="566"/>
    </row>
    <row r="520" spans="14:14">
      <c r="N520" s="566"/>
    </row>
    <row r="521" spans="14:14">
      <c r="N521" s="566"/>
    </row>
    <row r="522" spans="14:14">
      <c r="N522" s="566"/>
    </row>
    <row r="523" spans="14:14">
      <c r="N523" s="566"/>
    </row>
    <row r="524" spans="14:14">
      <c r="N524" s="566"/>
    </row>
    <row r="525" spans="14:14">
      <c r="N525" s="566"/>
    </row>
    <row r="526" spans="14:14">
      <c r="N526" s="566"/>
    </row>
    <row r="527" spans="14:14">
      <c r="N527" s="566"/>
    </row>
    <row r="528" spans="14:14">
      <c r="N528" s="566"/>
    </row>
    <row r="529" spans="14:14">
      <c r="N529" s="566"/>
    </row>
    <row r="530" spans="14:14">
      <c r="N530" s="566"/>
    </row>
    <row r="531" spans="14:14">
      <c r="N531" s="566"/>
    </row>
    <row r="532" spans="14:14">
      <c r="N532" s="566"/>
    </row>
    <row r="533" spans="14:14">
      <c r="N533" s="566"/>
    </row>
    <row r="534" spans="14:14">
      <c r="N534" s="566"/>
    </row>
    <row r="535" spans="14:14">
      <c r="N535" s="566"/>
    </row>
    <row r="536" spans="14:14">
      <c r="N536" s="566"/>
    </row>
    <row r="537" spans="14:14">
      <c r="N537" s="566"/>
    </row>
    <row r="538" spans="14:14">
      <c r="N538" s="566"/>
    </row>
    <row r="539" spans="14:14">
      <c r="N539" s="566"/>
    </row>
    <row r="540" spans="14:14">
      <c r="N540" s="566"/>
    </row>
    <row r="541" spans="14:14">
      <c r="N541" s="566"/>
    </row>
    <row r="542" spans="14:14">
      <c r="N542" s="566"/>
    </row>
    <row r="543" spans="14:14">
      <c r="N543" s="566"/>
    </row>
    <row r="544" spans="14:14">
      <c r="N544" s="566"/>
    </row>
    <row r="545" spans="14:14">
      <c r="N545" s="566"/>
    </row>
    <row r="546" spans="14:14">
      <c r="N546" s="566"/>
    </row>
    <row r="547" spans="14:14">
      <c r="N547" s="566"/>
    </row>
    <row r="548" spans="14:14">
      <c r="N548" s="566"/>
    </row>
    <row r="549" spans="14:14">
      <c r="N549" s="566"/>
    </row>
    <row r="550" spans="14:14">
      <c r="N550" s="566"/>
    </row>
    <row r="551" spans="14:14">
      <c r="N551" s="566"/>
    </row>
    <row r="552" spans="14:14">
      <c r="N552" s="566"/>
    </row>
    <row r="553" spans="14:14">
      <c r="N553" s="566"/>
    </row>
    <row r="554" spans="14:14">
      <c r="N554" s="566"/>
    </row>
    <row r="555" spans="14:14">
      <c r="N555" s="566"/>
    </row>
    <row r="556" spans="14:14">
      <c r="N556" s="566"/>
    </row>
    <row r="557" spans="14:14">
      <c r="N557" s="566"/>
    </row>
    <row r="558" spans="14:14">
      <c r="N558" s="566"/>
    </row>
    <row r="559" spans="14:14">
      <c r="N559" s="566"/>
    </row>
    <row r="560" spans="14:14">
      <c r="N560" s="566"/>
    </row>
    <row r="561" spans="14:14">
      <c r="N561" s="566"/>
    </row>
    <row r="562" spans="14:14">
      <c r="N562" s="566"/>
    </row>
    <row r="563" spans="14:14">
      <c r="N563" s="566"/>
    </row>
    <row r="564" spans="14:14">
      <c r="N564" s="566"/>
    </row>
    <row r="565" spans="14:14">
      <c r="N565" s="566"/>
    </row>
    <row r="566" spans="14:14">
      <c r="N566" s="566"/>
    </row>
    <row r="567" spans="14:14">
      <c r="N567" s="566"/>
    </row>
    <row r="568" spans="14:14">
      <c r="N568" s="566"/>
    </row>
    <row r="569" spans="14:14">
      <c r="N569" s="566"/>
    </row>
    <row r="570" spans="14:14">
      <c r="N570" s="566"/>
    </row>
    <row r="571" spans="14:14">
      <c r="N571" s="566"/>
    </row>
    <row r="572" spans="14:14">
      <c r="N572" s="566"/>
    </row>
    <row r="573" spans="14:14">
      <c r="N573" s="566"/>
    </row>
    <row r="574" spans="14:14">
      <c r="N574" s="566"/>
    </row>
    <row r="575" spans="14:14">
      <c r="N575" s="566"/>
    </row>
    <row r="576" spans="14:14">
      <c r="N576" s="566"/>
    </row>
    <row r="577" spans="14:14">
      <c r="N577" s="566"/>
    </row>
    <row r="578" spans="14:14">
      <c r="N578" s="566"/>
    </row>
    <row r="579" spans="14:14">
      <c r="N579" s="566"/>
    </row>
    <row r="580" spans="14:14">
      <c r="N580" s="566"/>
    </row>
    <row r="581" spans="14:14">
      <c r="N581" s="566"/>
    </row>
    <row r="582" spans="14:14">
      <c r="N582" s="566"/>
    </row>
    <row r="583" spans="14:14">
      <c r="N583" s="566"/>
    </row>
    <row r="584" spans="14:14">
      <c r="N584" s="566"/>
    </row>
    <row r="585" spans="14:14">
      <c r="N585" s="566"/>
    </row>
    <row r="586" spans="14:14">
      <c r="N586" s="566"/>
    </row>
    <row r="587" spans="14:14">
      <c r="N587" s="566"/>
    </row>
    <row r="588" spans="14:14">
      <c r="N588" s="566"/>
    </row>
    <row r="589" spans="14:14">
      <c r="N589" s="566"/>
    </row>
    <row r="590" spans="14:14">
      <c r="N590" s="566"/>
    </row>
    <row r="591" spans="14:14">
      <c r="N591" s="566"/>
    </row>
    <row r="592" spans="14:14">
      <c r="N592" s="566"/>
    </row>
    <row r="593" spans="14:14">
      <c r="N593" s="566"/>
    </row>
    <row r="594" spans="14:14">
      <c r="N594" s="566"/>
    </row>
    <row r="1048219" spans="6:6">
      <c r="F1048219" s="85" t="s">
        <v>499</v>
      </c>
    </row>
  </sheetData>
  <sheetProtection insertColumns="0" insertRows="0" insertHyperlinks="0"/>
  <mergeCells count="14">
    <mergeCell ref="C217:C238"/>
    <mergeCell ref="A244:A315"/>
    <mergeCell ref="A143:A153"/>
    <mergeCell ref="A154:A179"/>
    <mergeCell ref="A180:A197"/>
    <mergeCell ref="A198:A206"/>
    <mergeCell ref="A207:A216"/>
    <mergeCell ref="A217:A238"/>
    <mergeCell ref="A138:A142"/>
    <mergeCell ref="A3:A33"/>
    <mergeCell ref="A34:A44"/>
    <mergeCell ref="A45:A76"/>
    <mergeCell ref="A77:A123"/>
    <mergeCell ref="A124:A137"/>
  </mergeCells>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231E9-3F13-3449-BAEB-79D9F329911D}">
  <dimension ref="K1:U26"/>
  <sheetViews>
    <sheetView topLeftCell="E1" zoomScale="94" zoomScaleNormal="94" workbookViewId="0">
      <selection activeCell="J1" sqref="J1"/>
    </sheetView>
  </sheetViews>
  <sheetFormatPr defaultColWidth="10.796875" defaultRowHeight="15.6"/>
  <cols>
    <col min="1" max="1" width="40.5" customWidth="1"/>
    <col min="2" max="2" width="86.5" customWidth="1"/>
    <col min="11" max="11" width="8.34765625" customWidth="1"/>
    <col min="12" max="12" width="7.1484375" customWidth="1"/>
    <col min="13" max="13" width="7.34765625" customWidth="1"/>
    <col min="14" max="14" width="7.5" customWidth="1"/>
    <col min="15" max="15" width="8.5" customWidth="1"/>
    <col min="16" max="16" width="8.84765625" customWidth="1"/>
    <col min="17" max="17" width="8.34765625" customWidth="1"/>
    <col min="18" max="18" width="6.84765625" customWidth="1"/>
    <col min="19" max="19" width="8.84765625" customWidth="1"/>
    <col min="20" max="20" width="9" customWidth="1"/>
    <col min="21" max="21" width="5" customWidth="1"/>
  </cols>
  <sheetData>
    <row r="1" spans="11:21" s="83" customFormat="1" ht="73" customHeight="1">
      <c r="K1" s="1116" t="s">
        <v>1408</v>
      </c>
      <c r="L1" s="1117" t="s">
        <v>1409</v>
      </c>
      <c r="M1" s="1117" t="s">
        <v>1410</v>
      </c>
      <c r="N1" s="1117" t="s">
        <v>1759</v>
      </c>
      <c r="O1" s="1117" t="s">
        <v>1764</v>
      </c>
      <c r="P1" s="1117" t="s">
        <v>1762</v>
      </c>
      <c r="Q1" s="1117" t="s">
        <v>1763</v>
      </c>
      <c r="R1" s="1117" t="s">
        <v>1759</v>
      </c>
      <c r="S1" s="1117" t="s">
        <v>1764</v>
      </c>
      <c r="T1" s="1117" t="s">
        <v>1411</v>
      </c>
      <c r="U1" s="1118" t="s">
        <v>2329</v>
      </c>
    </row>
    <row r="2" spans="11:21">
      <c r="K2" s="1119" t="s">
        <v>1413</v>
      </c>
      <c r="L2" t="s">
        <v>1416</v>
      </c>
      <c r="M2" t="s">
        <v>1416</v>
      </c>
      <c r="N2" t="s">
        <v>545</v>
      </c>
      <c r="O2" t="s">
        <v>1001</v>
      </c>
      <c r="P2" t="s">
        <v>1416</v>
      </c>
      <c r="Q2" t="s">
        <v>1416</v>
      </c>
      <c r="R2" t="s">
        <v>545</v>
      </c>
      <c r="S2" t="s">
        <v>1001</v>
      </c>
      <c r="T2" t="s">
        <v>1417</v>
      </c>
      <c r="U2" s="1120"/>
    </row>
    <row r="3" spans="11:21" ht="16" customHeight="1">
      <c r="K3" s="1121">
        <v>1</v>
      </c>
      <c r="L3" s="37">
        <v>26.999999999999996</v>
      </c>
      <c r="M3" s="1122">
        <v>31.388888888888889</v>
      </c>
      <c r="N3" s="1123">
        <v>3375.4629999999997</v>
      </c>
      <c r="O3" s="37">
        <v>200</v>
      </c>
      <c r="P3" s="1122">
        <v>30</v>
      </c>
      <c r="Q3" s="1122">
        <v>24.444444444444443</v>
      </c>
      <c r="R3" s="1123">
        <v>2695.2985000000003</v>
      </c>
      <c r="S3" s="37">
        <v>200</v>
      </c>
      <c r="T3" s="37">
        <v>5.2</v>
      </c>
      <c r="U3" s="1124">
        <v>5.2</v>
      </c>
    </row>
    <row r="4" spans="11:21" ht="16" customHeight="1">
      <c r="K4" s="1121">
        <v>1</v>
      </c>
      <c r="L4" s="37">
        <v>40</v>
      </c>
      <c r="M4" s="1122">
        <v>44.444444444444443</v>
      </c>
      <c r="N4" s="1123">
        <v>3371.2995000000001</v>
      </c>
      <c r="O4" s="37">
        <v>200</v>
      </c>
      <c r="P4" s="1122">
        <v>43.333333333333336</v>
      </c>
      <c r="Q4" s="1122">
        <v>37.777777777777779</v>
      </c>
      <c r="R4" s="1123">
        <v>2690.3779999999997</v>
      </c>
      <c r="S4" s="37">
        <v>200</v>
      </c>
      <c r="T4" s="37">
        <v>5.2</v>
      </c>
      <c r="U4" s="1124">
        <v>5.2</v>
      </c>
    </row>
    <row r="5" spans="11:21" ht="16" customHeight="1">
      <c r="K5" s="1121">
        <v>1</v>
      </c>
      <c r="L5" s="37">
        <v>45</v>
      </c>
      <c r="M5" s="1122">
        <v>49.444444444444443</v>
      </c>
      <c r="N5" s="1123">
        <v>3370.9210000000003</v>
      </c>
      <c r="O5" s="37">
        <v>200</v>
      </c>
      <c r="P5" s="1122">
        <v>48.333333333333336</v>
      </c>
      <c r="Q5" s="1122">
        <v>42.777777777777779</v>
      </c>
      <c r="R5" s="1123">
        <v>2689.2425000000003</v>
      </c>
      <c r="S5" s="37">
        <v>200</v>
      </c>
      <c r="T5" s="37">
        <v>5.2</v>
      </c>
      <c r="U5" s="1124">
        <v>5.2</v>
      </c>
    </row>
    <row r="6" spans="11:21" ht="16" customHeight="1">
      <c r="K6" s="1121">
        <v>1</v>
      </c>
      <c r="L6" s="37">
        <v>26.999999999999996</v>
      </c>
      <c r="M6" s="1122">
        <v>43.666666666666664</v>
      </c>
      <c r="N6" s="1123">
        <v>902.34400000000005</v>
      </c>
      <c r="O6" s="37">
        <v>100</v>
      </c>
      <c r="P6" s="1122">
        <v>31.111111111111111</v>
      </c>
      <c r="Q6" s="1122">
        <v>25.555555555555557</v>
      </c>
      <c r="R6" s="1123">
        <v>2694.92</v>
      </c>
      <c r="S6" s="37">
        <v>200</v>
      </c>
      <c r="T6" s="37">
        <v>5.2</v>
      </c>
      <c r="U6" s="1124">
        <v>5.2</v>
      </c>
    </row>
    <row r="7" spans="11:21" ht="16" customHeight="1">
      <c r="K7" s="1121">
        <v>1</v>
      </c>
      <c r="L7" s="37">
        <v>40</v>
      </c>
      <c r="M7" s="1122">
        <v>56.666666666666664</v>
      </c>
      <c r="N7" s="1123">
        <v>901.96550000000013</v>
      </c>
      <c r="O7" s="37">
        <v>100</v>
      </c>
      <c r="P7" s="1122">
        <v>44.444444444444443</v>
      </c>
      <c r="Q7" s="1122">
        <v>38.888888888888886</v>
      </c>
      <c r="R7" s="1123">
        <v>2689.9995000000004</v>
      </c>
      <c r="S7" s="37">
        <v>200</v>
      </c>
      <c r="T7" s="37">
        <v>5.2</v>
      </c>
      <c r="U7" s="1124">
        <v>5.2</v>
      </c>
    </row>
    <row r="8" spans="11:21" ht="16" customHeight="1">
      <c r="K8" s="1121">
        <v>1</v>
      </c>
      <c r="L8" s="37">
        <v>45</v>
      </c>
      <c r="M8" s="1122">
        <v>61.666666666666664</v>
      </c>
      <c r="N8" s="1123">
        <v>901.96550000000013</v>
      </c>
      <c r="O8" s="37">
        <v>100</v>
      </c>
      <c r="P8" s="1122">
        <v>49.444444444444443</v>
      </c>
      <c r="Q8" s="1122">
        <v>43.888888888888886</v>
      </c>
      <c r="R8" s="1123">
        <v>2689.2425000000003</v>
      </c>
      <c r="S8" s="37">
        <v>200</v>
      </c>
      <c r="T8" s="37">
        <v>5.2</v>
      </c>
      <c r="U8" s="1124">
        <v>5.2</v>
      </c>
    </row>
    <row r="9" spans="11:21" ht="16" customHeight="1">
      <c r="K9" s="1121">
        <v>2</v>
      </c>
      <c r="L9" s="37">
        <v>26.999999999999996</v>
      </c>
      <c r="M9" s="1122">
        <v>31.388888888888889</v>
      </c>
      <c r="N9" s="1123">
        <v>6750.9259999999995</v>
      </c>
      <c r="O9" s="37">
        <v>250</v>
      </c>
      <c r="P9" s="1122">
        <v>30</v>
      </c>
      <c r="Q9" s="1122">
        <v>24.444444444444443</v>
      </c>
      <c r="R9" s="1123">
        <v>5390.5970000000007</v>
      </c>
      <c r="S9" s="37">
        <v>250</v>
      </c>
      <c r="T9" s="37">
        <v>6</v>
      </c>
      <c r="U9" s="1124">
        <v>3</v>
      </c>
    </row>
    <row r="10" spans="11:21" ht="16" customHeight="1">
      <c r="K10" s="1121">
        <v>2</v>
      </c>
      <c r="L10" s="37">
        <v>40</v>
      </c>
      <c r="M10" s="1122">
        <v>44.444444444444443</v>
      </c>
      <c r="N10" s="1123">
        <v>6742.5990000000002</v>
      </c>
      <c r="O10" s="37">
        <v>250</v>
      </c>
      <c r="P10" s="1122">
        <v>43.333333333333336</v>
      </c>
      <c r="Q10" s="1122">
        <v>37.777777777777779</v>
      </c>
      <c r="R10" s="1123">
        <v>5380.7559999999994</v>
      </c>
      <c r="S10" s="37">
        <v>250</v>
      </c>
      <c r="T10" s="37">
        <v>6</v>
      </c>
      <c r="U10" s="1124">
        <v>3</v>
      </c>
    </row>
    <row r="11" spans="11:21" ht="16" customHeight="1">
      <c r="K11" s="1121">
        <v>2</v>
      </c>
      <c r="L11" s="37">
        <v>45</v>
      </c>
      <c r="M11" s="1122">
        <v>49.444444444444443</v>
      </c>
      <c r="N11" s="1123">
        <v>6741.8420000000006</v>
      </c>
      <c r="O11" s="37">
        <v>250</v>
      </c>
      <c r="P11" s="1122">
        <v>48.333333333333336</v>
      </c>
      <c r="Q11" s="1122">
        <v>42.777777777777779</v>
      </c>
      <c r="R11" s="1123">
        <v>5378.4850000000006</v>
      </c>
      <c r="S11" s="37">
        <v>250</v>
      </c>
      <c r="T11" s="37">
        <v>6</v>
      </c>
      <c r="U11" s="1124">
        <v>3</v>
      </c>
    </row>
    <row r="12" spans="11:21" ht="16" customHeight="1">
      <c r="K12" s="1121">
        <v>2</v>
      </c>
      <c r="L12" s="37">
        <v>26.999999999999996</v>
      </c>
      <c r="M12" s="1122">
        <v>43.666666666666664</v>
      </c>
      <c r="N12" s="1123">
        <v>1804.6880000000001</v>
      </c>
      <c r="O12" s="37">
        <v>160</v>
      </c>
      <c r="P12" s="1122">
        <v>31.111111111111111</v>
      </c>
      <c r="Q12" s="1122">
        <v>25.555555555555557</v>
      </c>
      <c r="R12" s="1123">
        <v>5389.84</v>
      </c>
      <c r="S12" s="37">
        <v>250</v>
      </c>
      <c r="T12" s="37">
        <v>5</v>
      </c>
      <c r="U12" s="1124">
        <v>2.5</v>
      </c>
    </row>
    <row r="13" spans="11:21" ht="16" customHeight="1">
      <c r="K13" s="1121">
        <v>2</v>
      </c>
      <c r="L13" s="37">
        <v>40</v>
      </c>
      <c r="M13" s="1122">
        <v>56.666666666666664</v>
      </c>
      <c r="N13" s="1123">
        <v>1803.9310000000003</v>
      </c>
      <c r="O13" s="37">
        <v>160</v>
      </c>
      <c r="P13" s="1122">
        <v>44.444444444444443</v>
      </c>
      <c r="Q13" s="1122">
        <v>38.888888888888886</v>
      </c>
      <c r="R13" s="1123">
        <v>5379.9990000000007</v>
      </c>
      <c r="S13" s="37">
        <v>250</v>
      </c>
      <c r="T13" s="37">
        <v>5</v>
      </c>
      <c r="U13" s="1124">
        <v>2.5</v>
      </c>
    </row>
    <row r="14" spans="11:21" ht="16" customHeight="1">
      <c r="K14" s="1121">
        <v>2</v>
      </c>
      <c r="L14" s="37">
        <v>45</v>
      </c>
      <c r="M14" s="1122">
        <v>61.666666666666664</v>
      </c>
      <c r="N14" s="1123">
        <v>1803.9310000000003</v>
      </c>
      <c r="O14" s="37">
        <v>160</v>
      </c>
      <c r="P14" s="1122">
        <v>49.444444444444443</v>
      </c>
      <c r="Q14" s="1122">
        <v>43.888888888888886</v>
      </c>
      <c r="R14" s="1123">
        <v>5378.4850000000006</v>
      </c>
      <c r="S14" s="37">
        <v>250</v>
      </c>
      <c r="T14" s="37">
        <v>5</v>
      </c>
      <c r="U14" s="1124">
        <v>2.5</v>
      </c>
    </row>
    <row r="15" spans="11:21" ht="16" customHeight="1">
      <c r="K15" s="1121">
        <v>3</v>
      </c>
      <c r="L15" s="37">
        <v>26.999999999999996</v>
      </c>
      <c r="M15" s="1122">
        <v>31.388888888888889</v>
      </c>
      <c r="N15" s="1123">
        <v>10126.389000000001</v>
      </c>
      <c r="O15" s="37">
        <v>350</v>
      </c>
      <c r="P15" s="1122">
        <v>30</v>
      </c>
      <c r="Q15" s="1122">
        <v>24.444444444444443</v>
      </c>
      <c r="R15" s="1123">
        <v>8085.8955000000005</v>
      </c>
      <c r="S15" s="37">
        <v>315</v>
      </c>
      <c r="T15" s="37">
        <v>9.1999999999999993</v>
      </c>
      <c r="U15" s="1124">
        <v>3.0666666666666664</v>
      </c>
    </row>
    <row r="16" spans="11:21" ht="16" customHeight="1">
      <c r="K16" s="1121">
        <v>3</v>
      </c>
      <c r="L16" s="37">
        <v>40</v>
      </c>
      <c r="M16" s="1122">
        <v>44.444444444444443</v>
      </c>
      <c r="N16" s="1123">
        <v>10113.898499999999</v>
      </c>
      <c r="O16" s="37">
        <v>350</v>
      </c>
      <c r="P16" s="1122">
        <v>43.333333333333336</v>
      </c>
      <c r="Q16" s="1122">
        <v>37.777777777777779</v>
      </c>
      <c r="R16" s="1123">
        <v>8071.5125000000007</v>
      </c>
      <c r="S16" s="37">
        <v>315</v>
      </c>
      <c r="T16" s="37">
        <v>9.1999999999999993</v>
      </c>
      <c r="U16" s="1124">
        <v>3.0666666666666664</v>
      </c>
    </row>
    <row r="17" spans="11:21" ht="16" customHeight="1">
      <c r="K17" s="1121">
        <v>3</v>
      </c>
      <c r="L17" s="37">
        <v>45</v>
      </c>
      <c r="M17" s="1122">
        <v>49.444444444444443</v>
      </c>
      <c r="N17" s="1123">
        <v>10112.763000000001</v>
      </c>
      <c r="O17" s="37">
        <v>350</v>
      </c>
      <c r="P17" s="1122">
        <v>48.333333333333336</v>
      </c>
      <c r="Q17" s="1122">
        <v>42.777777777777779</v>
      </c>
      <c r="R17" s="1123">
        <v>8067.7275</v>
      </c>
      <c r="S17" s="37">
        <v>315</v>
      </c>
      <c r="T17" s="37">
        <v>9.1999999999999993</v>
      </c>
      <c r="U17" s="1124">
        <v>3.0666666666666664</v>
      </c>
    </row>
    <row r="18" spans="11:21" ht="16" customHeight="1">
      <c r="K18" s="1121">
        <v>3</v>
      </c>
      <c r="L18" s="37">
        <v>26.999999999999996</v>
      </c>
      <c r="M18" s="1122">
        <v>43.666666666666664</v>
      </c>
      <c r="N18" s="1123">
        <v>2707.0320000000002</v>
      </c>
      <c r="O18" s="37">
        <v>200</v>
      </c>
      <c r="P18" s="1122">
        <v>31.111111111111111</v>
      </c>
      <c r="Q18" s="1122">
        <v>25.555555555555557</v>
      </c>
      <c r="R18" s="1123">
        <v>8084.76</v>
      </c>
      <c r="S18" s="37">
        <v>315</v>
      </c>
      <c r="T18" s="37">
        <v>6.7</v>
      </c>
      <c r="U18" s="1124">
        <v>2.2333333333333334</v>
      </c>
    </row>
    <row r="19" spans="11:21" ht="16" customHeight="1">
      <c r="K19" s="1121">
        <v>3</v>
      </c>
      <c r="L19" s="37">
        <v>40</v>
      </c>
      <c r="M19" s="1122">
        <v>56.666666666666664</v>
      </c>
      <c r="N19" s="1123">
        <v>2705.8964999999998</v>
      </c>
      <c r="O19" s="37">
        <v>200</v>
      </c>
      <c r="P19" s="1122">
        <v>44.444444444444443</v>
      </c>
      <c r="Q19" s="1122">
        <v>38.888888888888886</v>
      </c>
      <c r="R19" s="1123">
        <v>8069.9984999999997</v>
      </c>
      <c r="S19" s="37">
        <v>315</v>
      </c>
      <c r="T19" s="37">
        <v>6.7</v>
      </c>
      <c r="U19" s="1124">
        <v>2.2333333333333334</v>
      </c>
    </row>
    <row r="20" spans="11:21" ht="16" customHeight="1">
      <c r="K20" s="1121">
        <v>3</v>
      </c>
      <c r="L20" s="37">
        <v>45</v>
      </c>
      <c r="M20" s="1122">
        <v>61.666666666666664</v>
      </c>
      <c r="N20" s="1123">
        <v>2705.8964999999998</v>
      </c>
      <c r="O20" s="37">
        <v>200</v>
      </c>
      <c r="P20" s="1122">
        <v>49.444444444444443</v>
      </c>
      <c r="Q20" s="1122">
        <v>43.888888888888886</v>
      </c>
      <c r="R20" s="1123">
        <v>8067.7275</v>
      </c>
      <c r="S20" s="37">
        <v>315</v>
      </c>
      <c r="T20" s="37">
        <v>6.7</v>
      </c>
      <c r="U20" s="1124">
        <v>2.2333333333333334</v>
      </c>
    </row>
    <row r="21" spans="11:21" ht="16" customHeight="1">
      <c r="K21" s="1121">
        <v>5</v>
      </c>
      <c r="L21" s="37">
        <v>26.999999999999996</v>
      </c>
      <c r="M21" s="1122">
        <v>31.388888888888889</v>
      </c>
      <c r="N21" s="1123">
        <v>16877.315000000002</v>
      </c>
      <c r="O21" s="37">
        <v>400</v>
      </c>
      <c r="P21" s="1122">
        <v>30</v>
      </c>
      <c r="Q21" s="1122">
        <v>24.444444444444443</v>
      </c>
      <c r="R21" s="1123">
        <v>13476.4925</v>
      </c>
      <c r="S21" s="37">
        <v>400</v>
      </c>
      <c r="T21" s="37">
        <v>17.5</v>
      </c>
      <c r="U21" s="1124">
        <v>3.5</v>
      </c>
    </row>
    <row r="22" spans="11:21" ht="16" customHeight="1">
      <c r="K22" s="1121">
        <v>5</v>
      </c>
      <c r="L22" s="37">
        <v>40</v>
      </c>
      <c r="M22" s="1122">
        <v>44.444444444444443</v>
      </c>
      <c r="N22" s="1123">
        <v>16856.497500000001</v>
      </c>
      <c r="O22" s="37">
        <v>400</v>
      </c>
      <c r="P22" s="1122">
        <v>43.333333333333336</v>
      </c>
      <c r="Q22" s="1122">
        <v>37.777777777777779</v>
      </c>
      <c r="R22" s="1123">
        <v>13451.890000000001</v>
      </c>
      <c r="S22" s="37">
        <v>400</v>
      </c>
      <c r="T22" s="37">
        <v>17.5</v>
      </c>
      <c r="U22" s="1124">
        <v>3.5</v>
      </c>
    </row>
    <row r="23" spans="11:21" ht="16" customHeight="1">
      <c r="K23" s="1121">
        <v>5</v>
      </c>
      <c r="L23" s="37">
        <v>45</v>
      </c>
      <c r="M23" s="1122">
        <v>49.444444444444443</v>
      </c>
      <c r="N23" s="1123">
        <v>16854.605</v>
      </c>
      <c r="O23" s="37">
        <v>400</v>
      </c>
      <c r="P23" s="1122">
        <v>48.333333333333336</v>
      </c>
      <c r="Q23" s="1122">
        <v>42.777777777777779</v>
      </c>
      <c r="R23" s="1123">
        <v>13444.32</v>
      </c>
      <c r="S23" s="37">
        <v>400</v>
      </c>
      <c r="T23" s="37">
        <v>17.5</v>
      </c>
      <c r="U23" s="1124">
        <v>3.5</v>
      </c>
    </row>
    <row r="24" spans="11:21" ht="16" customHeight="1">
      <c r="K24" s="1121">
        <v>5</v>
      </c>
      <c r="L24" s="37">
        <v>26.999999999999996</v>
      </c>
      <c r="M24" s="1122">
        <v>43.666666666666664</v>
      </c>
      <c r="N24" s="1123">
        <v>4511.72</v>
      </c>
      <c r="O24" s="37">
        <v>250</v>
      </c>
      <c r="P24" s="1122">
        <v>31.111111111111111</v>
      </c>
      <c r="Q24" s="1122">
        <v>25.555555555555557</v>
      </c>
      <c r="R24" s="1123">
        <v>13474.6</v>
      </c>
      <c r="S24" s="37">
        <v>400</v>
      </c>
      <c r="T24" s="37">
        <v>8.4</v>
      </c>
      <c r="U24" s="1124">
        <v>1.6800000000000002</v>
      </c>
    </row>
    <row r="25" spans="11:21" ht="16" customHeight="1">
      <c r="K25" s="1121">
        <v>5</v>
      </c>
      <c r="L25" s="37">
        <v>40</v>
      </c>
      <c r="M25" s="1122">
        <v>56.666666666666664</v>
      </c>
      <c r="N25" s="1123">
        <v>4509.8275000000003</v>
      </c>
      <c r="O25" s="37">
        <v>250</v>
      </c>
      <c r="P25" s="1122">
        <v>44.444444444444443</v>
      </c>
      <c r="Q25" s="1122">
        <v>38.888888888888886</v>
      </c>
      <c r="R25" s="1123">
        <v>13449.997500000001</v>
      </c>
      <c r="S25" s="37">
        <v>400</v>
      </c>
      <c r="T25" s="37">
        <v>8.4</v>
      </c>
      <c r="U25" s="1124">
        <v>1.6800000000000002</v>
      </c>
    </row>
    <row r="26" spans="11:21" ht="16" customHeight="1" thickBot="1">
      <c r="K26" s="1125">
        <v>5</v>
      </c>
      <c r="L26" s="1126">
        <v>45</v>
      </c>
      <c r="M26" s="1127">
        <v>61.666666666666664</v>
      </c>
      <c r="N26" s="1128">
        <v>4509.8275000000003</v>
      </c>
      <c r="O26" s="1126">
        <v>250</v>
      </c>
      <c r="P26" s="1127">
        <v>49.444444444444443</v>
      </c>
      <c r="Q26" s="1127">
        <v>43.888888888888886</v>
      </c>
      <c r="R26" s="1128">
        <v>13446.2125</v>
      </c>
      <c r="S26" s="1126">
        <v>400</v>
      </c>
      <c r="T26" s="1126">
        <v>8.4</v>
      </c>
      <c r="U26" s="1129">
        <v>1.6800000000000002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5FF61-6916-E94B-8453-76D0266F5AE2}">
  <sheetPr>
    <tabColor theme="9"/>
  </sheetPr>
  <dimension ref="A1:CL1048231"/>
  <sheetViews>
    <sheetView zoomScale="130" zoomScaleNormal="130" workbookViewId="0">
      <pane ySplit="2" topLeftCell="A3" activePane="bottomLeft" state="frozen"/>
      <selection activeCell="A2" sqref="A2"/>
      <selection pane="bottomLeft" activeCell="I28" sqref="I28"/>
    </sheetView>
  </sheetViews>
  <sheetFormatPr defaultColWidth="10.796875" defaultRowHeight="15.6"/>
  <cols>
    <col min="1" max="1" width="9" customWidth="1"/>
    <col min="2" max="2" width="72" style="93" customWidth="1"/>
    <col min="3" max="3" width="48.1484375" style="94" customWidth="1"/>
    <col min="4" max="4" width="12.84765625" style="83" customWidth="1"/>
    <col min="5" max="5" width="12.84765625" style="84" customWidth="1"/>
    <col min="6" max="6" width="14.1484375" style="84" customWidth="1"/>
    <col min="7" max="7" width="10.34765625" customWidth="1"/>
    <col min="8" max="8" width="15.84765625" customWidth="1"/>
    <col min="9" max="9" width="15.6484375" style="215" bestFit="1" customWidth="1"/>
    <col min="10" max="10" width="14.34765625" customWidth="1"/>
    <col min="11" max="11" width="10.5" customWidth="1"/>
    <col min="12" max="12" width="3" style="13" customWidth="1"/>
    <col min="13" max="13" width="2.84765625" style="13" customWidth="1"/>
    <col min="14" max="14" width="122.1484375" customWidth="1"/>
    <col min="15" max="15" width="10.84765625" customWidth="1"/>
  </cols>
  <sheetData>
    <row r="1" spans="1:90" ht="16.2" thickBot="1">
      <c r="A1" s="102"/>
      <c r="B1" s="185"/>
      <c r="C1" s="186"/>
      <c r="D1" s="187"/>
      <c r="E1" s="188"/>
      <c r="F1" s="188"/>
      <c r="G1" s="102"/>
      <c r="H1" s="102"/>
      <c r="I1" s="210"/>
      <c r="J1" s="102"/>
      <c r="K1" s="189"/>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row>
    <row r="2" spans="1:90" s="2" customFormat="1" ht="73" customHeight="1" thickTop="1" thickBot="1">
      <c r="B2" s="258" t="s">
        <v>460</v>
      </c>
      <c r="C2" s="119" t="s">
        <v>461</v>
      </c>
      <c r="D2" s="119" t="s">
        <v>470</v>
      </c>
      <c r="E2" s="120" t="s">
        <v>462</v>
      </c>
      <c r="F2" s="120" t="s">
        <v>463</v>
      </c>
      <c r="G2" s="568" t="s">
        <v>794</v>
      </c>
      <c r="H2" s="567" t="s">
        <v>1442</v>
      </c>
      <c r="I2" s="120" t="s">
        <v>558</v>
      </c>
      <c r="J2" s="119" t="s">
        <v>464</v>
      </c>
      <c r="K2" s="289" t="s">
        <v>796</v>
      </c>
      <c r="L2" s="219"/>
      <c r="M2" s="219"/>
      <c r="N2" s="541" t="s">
        <v>1431</v>
      </c>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row>
    <row r="3" spans="1:90" s="8" customFormat="1" ht="18" customHeight="1" thickTop="1">
      <c r="A3" s="1413" t="s">
        <v>599</v>
      </c>
      <c r="B3" s="82" t="s">
        <v>118</v>
      </c>
      <c r="C3" s="121" t="s">
        <v>449</v>
      </c>
      <c r="D3" s="392" t="s">
        <v>471</v>
      </c>
      <c r="E3" s="211" t="s">
        <v>465</v>
      </c>
      <c r="F3" s="211"/>
      <c r="G3" s="146" t="s">
        <v>506</v>
      </c>
      <c r="H3" s="146" t="s">
        <v>506</v>
      </c>
      <c r="I3" s="211" t="s">
        <v>592</v>
      </c>
      <c r="J3" s="255" t="s">
        <v>483</v>
      </c>
      <c r="K3" s="256" t="s">
        <v>795</v>
      </c>
      <c r="L3" s="219"/>
      <c r="M3" s="219"/>
      <c r="N3" s="542"/>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row>
    <row r="4" spans="1:90" s="8" customFormat="1" ht="18" customHeight="1">
      <c r="A4" s="1414"/>
      <c r="B4" s="82" t="s">
        <v>116</v>
      </c>
      <c r="C4" s="121" t="s">
        <v>450</v>
      </c>
      <c r="D4" s="392" t="s">
        <v>472</v>
      </c>
      <c r="E4" s="211" t="s">
        <v>469</v>
      </c>
      <c r="F4" s="211" t="s">
        <v>782</v>
      </c>
      <c r="G4" s="146" t="s">
        <v>613</v>
      </c>
      <c r="H4" s="146" t="s">
        <v>507</v>
      </c>
      <c r="I4" s="211" t="s">
        <v>593</v>
      </c>
      <c r="J4" s="255" t="s">
        <v>484</v>
      </c>
      <c r="K4" s="256" t="s">
        <v>795</v>
      </c>
      <c r="L4" s="219"/>
      <c r="M4" s="219"/>
      <c r="N4" s="543"/>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row>
    <row r="5" spans="1:90" s="8" customFormat="1" ht="25.2">
      <c r="A5" s="1414"/>
      <c r="B5" s="82" t="s">
        <v>611</v>
      </c>
      <c r="C5" s="121" t="s">
        <v>612</v>
      </c>
      <c r="D5" s="392" t="s">
        <v>593</v>
      </c>
      <c r="E5" s="211" t="s">
        <v>469</v>
      </c>
      <c r="F5" s="211" t="s">
        <v>782</v>
      </c>
      <c r="G5" s="146" t="s">
        <v>508</v>
      </c>
      <c r="H5" s="146"/>
      <c r="I5" s="211" t="s">
        <v>593</v>
      </c>
      <c r="J5" s="255" t="s">
        <v>484</v>
      </c>
      <c r="K5" s="257" t="s">
        <v>593</v>
      </c>
      <c r="L5" s="219"/>
      <c r="M5" s="219"/>
      <c r="N5" s="543"/>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row>
    <row r="6" spans="1:90" s="8" customFormat="1" ht="18" customHeight="1">
      <c r="A6" s="1414"/>
      <c r="B6" s="82" t="s">
        <v>5</v>
      </c>
      <c r="C6" s="121" t="s">
        <v>451</v>
      </c>
      <c r="D6" s="392" t="s">
        <v>473</v>
      </c>
      <c r="E6" s="211" t="s">
        <v>469</v>
      </c>
      <c r="F6" s="211" t="s">
        <v>782</v>
      </c>
      <c r="G6" s="146" t="s">
        <v>507</v>
      </c>
      <c r="H6" s="146" t="s">
        <v>508</v>
      </c>
      <c r="I6" s="211" t="s">
        <v>782</v>
      </c>
      <c r="J6" s="255" t="s">
        <v>485</v>
      </c>
      <c r="K6" s="257" t="s">
        <v>593</v>
      </c>
      <c r="L6" s="219"/>
      <c r="M6" s="219"/>
      <c r="N6" s="543"/>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row>
    <row r="7" spans="1:90" s="8" customFormat="1" ht="18" customHeight="1">
      <c r="A7" s="1414"/>
      <c r="B7" s="82" t="s">
        <v>12</v>
      </c>
      <c r="C7" s="121" t="s">
        <v>466</v>
      </c>
      <c r="D7" s="392" t="s">
        <v>474</v>
      </c>
      <c r="E7" s="211" t="s">
        <v>421</v>
      </c>
      <c r="F7" s="285">
        <v>45291</v>
      </c>
      <c r="G7" s="146" t="s">
        <v>614</v>
      </c>
      <c r="H7" s="146" t="s">
        <v>613</v>
      </c>
      <c r="I7" s="285">
        <v>45291</v>
      </c>
      <c r="J7" s="255" t="s">
        <v>486</v>
      </c>
      <c r="K7" s="257" t="s">
        <v>593</v>
      </c>
      <c r="L7" s="219"/>
      <c r="M7" s="219"/>
      <c r="N7" s="543"/>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row>
    <row r="8" spans="1:90" s="8" customFormat="1" ht="18" customHeight="1">
      <c r="A8" s="1414"/>
      <c r="B8" s="82" t="s">
        <v>594</v>
      </c>
      <c r="C8" s="121" t="s">
        <v>467</v>
      </c>
      <c r="D8" s="392" t="s">
        <v>475</v>
      </c>
      <c r="E8" s="211" t="s">
        <v>421</v>
      </c>
      <c r="F8" s="285">
        <v>45291</v>
      </c>
      <c r="G8" s="146" t="s">
        <v>615</v>
      </c>
      <c r="H8" s="146"/>
      <c r="I8" s="285">
        <v>45291</v>
      </c>
      <c r="J8" s="255" t="s">
        <v>486</v>
      </c>
      <c r="K8" s="257" t="s">
        <v>593</v>
      </c>
      <c r="L8" s="219"/>
      <c r="M8" s="219"/>
      <c r="N8" s="543"/>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row>
    <row r="9" spans="1:90" s="8" customFormat="1">
      <c r="A9" s="1414"/>
      <c r="B9" s="82" t="s">
        <v>13</v>
      </c>
      <c r="C9" s="121" t="s">
        <v>452</v>
      </c>
      <c r="D9" s="392" t="s">
        <v>476</v>
      </c>
      <c r="E9" s="211" t="s">
        <v>469</v>
      </c>
      <c r="F9" s="211" t="s">
        <v>782</v>
      </c>
      <c r="G9" s="146" t="s">
        <v>616</v>
      </c>
      <c r="H9" s="146" t="s">
        <v>614</v>
      </c>
      <c r="I9" s="211" t="s">
        <v>782</v>
      </c>
      <c r="J9" s="255" t="s">
        <v>484</v>
      </c>
      <c r="K9" s="257" t="s">
        <v>593</v>
      </c>
      <c r="L9" s="219"/>
      <c r="M9" s="219"/>
      <c r="N9" s="543"/>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row>
    <row r="10" spans="1:90" s="8" customFormat="1">
      <c r="A10" s="1414"/>
      <c r="B10" s="82" t="s">
        <v>453</v>
      </c>
      <c r="C10" s="121" t="s">
        <v>454</v>
      </c>
      <c r="D10" s="392" t="s">
        <v>477</v>
      </c>
      <c r="E10" s="211" t="s">
        <v>469</v>
      </c>
      <c r="F10" s="211" t="s">
        <v>782</v>
      </c>
      <c r="G10" s="146" t="s">
        <v>617</v>
      </c>
      <c r="H10" s="146"/>
      <c r="I10" s="211" t="s">
        <v>782</v>
      </c>
      <c r="J10" s="255" t="s">
        <v>484</v>
      </c>
      <c r="K10" s="257" t="s">
        <v>593</v>
      </c>
      <c r="L10" s="219"/>
      <c r="M10" s="219"/>
      <c r="N10" s="543"/>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row>
    <row r="11" spans="1:90" s="8" customFormat="1">
      <c r="A11" s="1414"/>
      <c r="B11" s="82" t="s">
        <v>14</v>
      </c>
      <c r="C11" s="121" t="s">
        <v>455</v>
      </c>
      <c r="D11" s="392" t="s">
        <v>478</v>
      </c>
      <c r="E11" s="211" t="s">
        <v>469</v>
      </c>
      <c r="F11" s="211" t="s">
        <v>782</v>
      </c>
      <c r="G11" s="146" t="s">
        <v>618</v>
      </c>
      <c r="H11" s="146" t="s">
        <v>615</v>
      </c>
      <c r="I11" s="211" t="s">
        <v>782</v>
      </c>
      <c r="J11" s="255" t="s">
        <v>484</v>
      </c>
      <c r="K11" s="257" t="s">
        <v>593</v>
      </c>
      <c r="L11" s="219"/>
      <c r="M11" s="219"/>
      <c r="N11" s="543"/>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row>
    <row r="12" spans="1:90" s="8" customFormat="1" ht="25.2">
      <c r="A12" s="1414"/>
      <c r="B12" s="82" t="s">
        <v>524</v>
      </c>
      <c r="C12" s="121" t="s">
        <v>456</v>
      </c>
      <c r="D12" s="392" t="s">
        <v>528</v>
      </c>
      <c r="E12" s="211" t="s">
        <v>468</v>
      </c>
      <c r="F12" s="211" t="s">
        <v>490</v>
      </c>
      <c r="G12" s="146" t="s">
        <v>619</v>
      </c>
      <c r="H12" s="146"/>
      <c r="I12" s="211" t="s">
        <v>782</v>
      </c>
      <c r="J12" s="255" t="s">
        <v>488</v>
      </c>
      <c r="K12" s="257" t="s">
        <v>593</v>
      </c>
      <c r="L12" s="219"/>
      <c r="M12" s="219"/>
      <c r="N12" s="543"/>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row>
    <row r="13" spans="1:90" s="8" customFormat="1" ht="25.2">
      <c r="A13" s="1414"/>
      <c r="B13" s="82" t="s">
        <v>525</v>
      </c>
      <c r="C13" s="121" t="s">
        <v>457</v>
      </c>
      <c r="D13" s="392" t="s">
        <v>529</v>
      </c>
      <c r="E13" s="211" t="s">
        <v>468</v>
      </c>
      <c r="F13" s="211" t="s">
        <v>490</v>
      </c>
      <c r="G13" s="146" t="s">
        <v>620</v>
      </c>
      <c r="H13" s="146"/>
      <c r="I13" s="211" t="s">
        <v>782</v>
      </c>
      <c r="J13" s="255" t="s">
        <v>489</v>
      </c>
      <c r="K13" s="257" t="s">
        <v>593</v>
      </c>
      <c r="L13" s="219"/>
      <c r="M13" s="219"/>
      <c r="N13" s="543"/>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row>
    <row r="14" spans="1:90" s="8" customFormat="1" ht="25.2">
      <c r="A14" s="1414"/>
      <c r="B14" s="82" t="s">
        <v>1666</v>
      </c>
      <c r="C14" s="121" t="s">
        <v>1667</v>
      </c>
      <c r="D14" s="392" t="s">
        <v>530</v>
      </c>
      <c r="E14" s="211" t="s">
        <v>468</v>
      </c>
      <c r="F14" s="211" t="s">
        <v>490</v>
      </c>
      <c r="G14" s="146" t="s">
        <v>621</v>
      </c>
      <c r="H14" s="146"/>
      <c r="I14" s="211" t="s">
        <v>782</v>
      </c>
      <c r="J14" s="255" t="s">
        <v>488</v>
      </c>
      <c r="K14" s="257" t="s">
        <v>593</v>
      </c>
      <c r="L14" s="219"/>
      <c r="M14" s="219"/>
      <c r="N14" s="543"/>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row>
    <row r="15" spans="1:90" s="8" customFormat="1" ht="25.2">
      <c r="A15" s="1414"/>
      <c r="B15" s="82" t="s">
        <v>1668</v>
      </c>
      <c r="C15" s="121" t="s">
        <v>1669</v>
      </c>
      <c r="D15" s="392" t="s">
        <v>531</v>
      </c>
      <c r="E15" s="211" t="s">
        <v>468</v>
      </c>
      <c r="F15" s="211" t="s">
        <v>490</v>
      </c>
      <c r="G15" s="146" t="s">
        <v>622</v>
      </c>
      <c r="H15" s="146"/>
      <c r="I15" s="211" t="s">
        <v>782</v>
      </c>
      <c r="J15" s="255" t="s">
        <v>489</v>
      </c>
      <c r="K15" s="257" t="s">
        <v>593</v>
      </c>
      <c r="L15" s="219"/>
      <c r="M15" s="219"/>
      <c r="N15" s="543"/>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row>
    <row r="16" spans="1:90" s="8" customFormat="1">
      <c r="A16" s="1414"/>
      <c r="B16" s="82" t="s">
        <v>491</v>
      </c>
      <c r="C16" s="121" t="s">
        <v>458</v>
      </c>
      <c r="D16" s="392" t="s">
        <v>521</v>
      </c>
      <c r="E16" s="211" t="s">
        <v>469</v>
      </c>
      <c r="F16" s="211" t="s">
        <v>782</v>
      </c>
      <c r="G16" s="146" t="s">
        <v>623</v>
      </c>
      <c r="H16" s="146"/>
      <c r="I16" s="211" t="s">
        <v>782</v>
      </c>
      <c r="J16" s="255" t="s">
        <v>487</v>
      </c>
      <c r="K16" s="257" t="s">
        <v>593</v>
      </c>
      <c r="L16" s="219"/>
      <c r="M16" s="219"/>
      <c r="N16" s="543"/>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row>
    <row r="17" spans="1:90" s="8" customFormat="1">
      <c r="A17" s="1414"/>
      <c r="B17" s="82" t="s">
        <v>493</v>
      </c>
      <c r="C17" s="121" t="s">
        <v>509</v>
      </c>
      <c r="D17" s="392" t="s">
        <v>522</v>
      </c>
      <c r="E17" s="211" t="s">
        <v>495</v>
      </c>
      <c r="F17" s="211" t="s">
        <v>782</v>
      </c>
      <c r="G17" s="146" t="s">
        <v>624</v>
      </c>
      <c r="H17" s="146" t="s">
        <v>642</v>
      </c>
      <c r="I17" s="211" t="s">
        <v>782</v>
      </c>
      <c r="J17" s="255" t="s">
        <v>1057</v>
      </c>
      <c r="K17" s="257" t="s">
        <v>593</v>
      </c>
      <c r="L17" s="219"/>
      <c r="M17" s="219"/>
      <c r="N17" s="543"/>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row>
    <row r="18" spans="1:90" s="8" customFormat="1">
      <c r="A18" s="1414"/>
      <c r="B18" s="82" t="s">
        <v>1586</v>
      </c>
      <c r="C18" s="121" t="s">
        <v>459</v>
      </c>
      <c r="D18" s="392" t="s">
        <v>479</v>
      </c>
      <c r="E18" s="211" t="s">
        <v>469</v>
      </c>
      <c r="F18" s="211" t="s">
        <v>782</v>
      </c>
      <c r="G18" s="146" t="s">
        <v>625</v>
      </c>
      <c r="H18" s="146"/>
      <c r="I18" s="213" t="s">
        <v>894</v>
      </c>
      <c r="J18" s="255" t="s">
        <v>487</v>
      </c>
      <c r="K18" s="257" t="s">
        <v>593</v>
      </c>
      <c r="L18" s="219"/>
      <c r="M18" s="219"/>
      <c r="N18" s="543"/>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row>
    <row r="19" spans="1:90" s="8" customFormat="1">
      <c r="A19" s="1414"/>
      <c r="B19" s="82" t="s">
        <v>1583</v>
      </c>
      <c r="C19" s="121" t="s">
        <v>585</v>
      </c>
      <c r="D19" s="392" t="s">
        <v>607</v>
      </c>
      <c r="E19" s="211" t="s">
        <v>468</v>
      </c>
      <c r="F19" s="211" t="s">
        <v>588</v>
      </c>
      <c r="G19" s="146" t="s">
        <v>626</v>
      </c>
      <c r="H19" s="146" t="s">
        <v>648</v>
      </c>
      <c r="I19" s="211" t="s">
        <v>782</v>
      </c>
      <c r="J19" s="255" t="s">
        <v>590</v>
      </c>
      <c r="K19" s="257" t="s">
        <v>593</v>
      </c>
      <c r="L19" s="219"/>
      <c r="M19" s="219"/>
      <c r="N19" s="543"/>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row>
    <row r="20" spans="1:90" s="8" customFormat="1">
      <c r="A20" s="1414"/>
      <c r="B20" s="82" t="s">
        <v>1584</v>
      </c>
      <c r="C20" s="121" t="s">
        <v>584</v>
      </c>
      <c r="D20" s="392" t="s">
        <v>608</v>
      </c>
      <c r="E20" s="211" t="s">
        <v>465</v>
      </c>
      <c r="F20" s="211" t="s">
        <v>589</v>
      </c>
      <c r="G20" s="146" t="s">
        <v>627</v>
      </c>
      <c r="H20" s="146" t="s">
        <v>649</v>
      </c>
      <c r="I20" s="211" t="s">
        <v>782</v>
      </c>
      <c r="J20" s="255" t="s">
        <v>591</v>
      </c>
      <c r="K20" s="257" t="s">
        <v>593</v>
      </c>
      <c r="L20" s="219"/>
      <c r="M20" s="219"/>
      <c r="N20" s="543"/>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row>
    <row r="21" spans="1:90" s="8" customFormat="1" ht="18" customHeight="1">
      <c r="A21" s="1414"/>
      <c r="B21" s="82" t="s">
        <v>532</v>
      </c>
      <c r="C21" s="121" t="s">
        <v>586</v>
      </c>
      <c r="D21" s="392" t="s">
        <v>609</v>
      </c>
      <c r="E21" s="211" t="s">
        <v>468</v>
      </c>
      <c r="F21" s="211" t="s">
        <v>610</v>
      </c>
      <c r="G21" s="146" t="s">
        <v>628</v>
      </c>
      <c r="H21" s="146"/>
      <c r="I21" s="211" t="s">
        <v>782</v>
      </c>
      <c r="J21" s="255" t="s">
        <v>587</v>
      </c>
      <c r="K21" s="257" t="s">
        <v>593</v>
      </c>
      <c r="L21" s="219"/>
      <c r="M21" s="219"/>
      <c r="N21" s="543"/>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row>
    <row r="22" spans="1:90" s="8" customFormat="1" ht="25.2">
      <c r="A22" s="1414"/>
      <c r="B22" s="82" t="s">
        <v>492</v>
      </c>
      <c r="C22" s="121" t="s">
        <v>510</v>
      </c>
      <c r="D22" s="392" t="s">
        <v>523</v>
      </c>
      <c r="E22" s="211" t="s">
        <v>495</v>
      </c>
      <c r="F22" s="211" t="s">
        <v>782</v>
      </c>
      <c r="G22" s="146" t="s">
        <v>629</v>
      </c>
      <c r="H22" s="146" t="s">
        <v>643</v>
      </c>
      <c r="I22" s="211" t="s">
        <v>782</v>
      </c>
      <c r="J22" s="255" t="s">
        <v>1057</v>
      </c>
      <c r="K22" s="257" t="s">
        <v>593</v>
      </c>
      <c r="L22" s="219"/>
      <c r="M22" s="219"/>
      <c r="N22" s="543"/>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row>
    <row r="23" spans="1:90" s="8" customFormat="1">
      <c r="A23" s="1414"/>
      <c r="B23" s="82" t="s">
        <v>1670</v>
      </c>
      <c r="C23" s="121" t="s">
        <v>1671</v>
      </c>
      <c r="D23" s="392" t="s">
        <v>797</v>
      </c>
      <c r="E23" s="211" t="s">
        <v>469</v>
      </c>
      <c r="F23" s="211" t="s">
        <v>782</v>
      </c>
      <c r="G23" s="146" t="s">
        <v>630</v>
      </c>
      <c r="H23" s="146"/>
      <c r="I23" s="211" t="s">
        <v>782</v>
      </c>
      <c r="J23" s="255" t="s">
        <v>487</v>
      </c>
      <c r="K23" s="257" t="s">
        <v>593</v>
      </c>
      <c r="L23" s="219"/>
      <c r="M23" s="219"/>
      <c r="N23" s="543"/>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row>
    <row r="24" spans="1:90" s="8" customFormat="1" ht="25.2">
      <c r="A24" s="1414"/>
      <c r="B24" s="82" t="s">
        <v>1672</v>
      </c>
      <c r="C24" s="121" t="s">
        <v>1673</v>
      </c>
      <c r="D24" s="392" t="s">
        <v>520</v>
      </c>
      <c r="E24" s="211" t="s">
        <v>495</v>
      </c>
      <c r="F24" s="211" t="s">
        <v>782</v>
      </c>
      <c r="G24" s="146" t="s">
        <v>631</v>
      </c>
      <c r="H24" s="146" t="s">
        <v>657</v>
      </c>
      <c r="I24" s="211" t="s">
        <v>782</v>
      </c>
      <c r="J24" s="255" t="s">
        <v>1057</v>
      </c>
      <c r="K24" s="257" t="s">
        <v>593</v>
      </c>
      <c r="L24" s="219"/>
      <c r="M24" s="219"/>
      <c r="N24" s="543"/>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row>
    <row r="25" spans="1:90" s="8" customFormat="1">
      <c r="A25" s="1414"/>
      <c r="B25" s="82" t="s">
        <v>1674</v>
      </c>
      <c r="C25" s="121" t="s">
        <v>1675</v>
      </c>
      <c r="D25" s="392" t="s">
        <v>480</v>
      </c>
      <c r="E25" s="211" t="s">
        <v>469</v>
      </c>
      <c r="F25" s="211" t="s">
        <v>782</v>
      </c>
      <c r="G25" s="146" t="s">
        <v>632</v>
      </c>
      <c r="H25" s="146"/>
      <c r="I25" s="213" t="s">
        <v>895</v>
      </c>
      <c r="J25" s="255" t="s">
        <v>487</v>
      </c>
      <c r="K25" s="257" t="s">
        <v>593</v>
      </c>
      <c r="L25" s="219"/>
      <c r="M25" s="219"/>
      <c r="N25" s="543"/>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row>
    <row r="26" spans="1:90" s="8" customFormat="1" ht="25.2">
      <c r="A26" s="1414"/>
      <c r="B26" s="82" t="s">
        <v>1676</v>
      </c>
      <c r="C26" s="121" t="s">
        <v>1677</v>
      </c>
      <c r="D26" s="392" t="s">
        <v>519</v>
      </c>
      <c r="E26" s="211" t="s">
        <v>495</v>
      </c>
      <c r="F26" s="211" t="s">
        <v>782</v>
      </c>
      <c r="G26" s="146" t="s">
        <v>633</v>
      </c>
      <c r="H26" s="146" t="s">
        <v>658</v>
      </c>
      <c r="I26" s="211" t="s">
        <v>782</v>
      </c>
      <c r="J26" s="255" t="s">
        <v>1057</v>
      </c>
      <c r="K26" s="257" t="s">
        <v>593</v>
      </c>
      <c r="L26" s="219"/>
      <c r="M26" s="219"/>
      <c r="N26" s="543"/>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row>
    <row r="27" spans="1:90" s="8" customFormat="1">
      <c r="A27" s="1414"/>
      <c r="B27" s="82" t="s">
        <v>1678</v>
      </c>
      <c r="C27" s="121" t="s">
        <v>1679</v>
      </c>
      <c r="D27" s="392" t="s">
        <v>518</v>
      </c>
      <c r="E27" s="211" t="s">
        <v>469</v>
      </c>
      <c r="F27" s="211" t="s">
        <v>782</v>
      </c>
      <c r="G27" s="146" t="s">
        <v>634</v>
      </c>
      <c r="H27" s="146" t="s">
        <v>641</v>
      </c>
      <c r="I27" s="212" t="s">
        <v>1432</v>
      </c>
      <c r="J27" s="255" t="s">
        <v>484</v>
      </c>
      <c r="K27" s="257" t="s">
        <v>593</v>
      </c>
      <c r="L27" s="219"/>
      <c r="M27" s="219"/>
      <c r="N27" s="543"/>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row>
    <row r="28" spans="1:90" s="8" customFormat="1" ht="25.2">
      <c r="A28" s="1414"/>
      <c r="B28" s="82" t="s">
        <v>11</v>
      </c>
      <c r="C28" s="121" t="s">
        <v>1680</v>
      </c>
      <c r="D28" s="392" t="s">
        <v>517</v>
      </c>
      <c r="E28" s="211" t="s">
        <v>469</v>
      </c>
      <c r="F28" s="211" t="s">
        <v>782</v>
      </c>
      <c r="G28" s="146" t="s">
        <v>635</v>
      </c>
      <c r="H28" s="146" t="s">
        <v>640</v>
      </c>
      <c r="I28" s="211" t="s">
        <v>782</v>
      </c>
      <c r="J28" s="255" t="s">
        <v>494</v>
      </c>
      <c r="K28" s="257" t="s">
        <v>593</v>
      </c>
      <c r="L28" s="219"/>
      <c r="M28" s="219"/>
      <c r="N28" s="543"/>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row>
    <row r="29" spans="1:90" s="8" customFormat="1">
      <c r="A29" s="1414"/>
      <c r="B29" s="82" t="s">
        <v>3</v>
      </c>
      <c r="C29" s="121"/>
      <c r="D29" s="392" t="s">
        <v>514</v>
      </c>
      <c r="E29" s="211" t="s">
        <v>421</v>
      </c>
      <c r="F29" s="285">
        <v>45291</v>
      </c>
      <c r="G29" s="146" t="s">
        <v>636</v>
      </c>
      <c r="H29" s="146" t="s">
        <v>639</v>
      </c>
      <c r="I29" s="285">
        <v>45291</v>
      </c>
      <c r="J29" s="255" t="s">
        <v>486</v>
      </c>
      <c r="K29" s="257" t="s">
        <v>593</v>
      </c>
      <c r="L29" s="219"/>
      <c r="M29" s="219"/>
      <c r="N29" s="543"/>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row>
    <row r="30" spans="1:90" s="8" customFormat="1" ht="25.2">
      <c r="A30" s="1414"/>
      <c r="B30" s="82" t="s">
        <v>504</v>
      </c>
      <c r="C30" s="121" t="s">
        <v>1681</v>
      </c>
      <c r="D30" s="392" t="s">
        <v>516</v>
      </c>
      <c r="E30" s="211" t="s">
        <v>469</v>
      </c>
      <c r="F30" s="211" t="s">
        <v>782</v>
      </c>
      <c r="G30" s="146" t="s">
        <v>637</v>
      </c>
      <c r="H30" s="146" t="s">
        <v>644</v>
      </c>
      <c r="I30" s="211" t="s">
        <v>40</v>
      </c>
      <c r="J30" s="255" t="s">
        <v>494</v>
      </c>
      <c r="K30" s="257" t="s">
        <v>593</v>
      </c>
      <c r="L30" s="219"/>
      <c r="M30" s="219"/>
      <c r="N30" s="543"/>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row>
    <row r="31" spans="1:90" s="8" customFormat="1" ht="32.049999999999997" customHeight="1" thickBot="1">
      <c r="A31" s="1415"/>
      <c r="B31" s="82" t="s">
        <v>1585</v>
      </c>
      <c r="C31" s="121" t="s">
        <v>1056</v>
      </c>
      <c r="D31" s="392" t="s">
        <v>760</v>
      </c>
      <c r="E31" s="211" t="s">
        <v>468</v>
      </c>
      <c r="F31" s="285" t="s">
        <v>1060</v>
      </c>
      <c r="G31" s="146" t="s">
        <v>727</v>
      </c>
      <c r="H31" s="146"/>
      <c r="I31" s="285" t="s">
        <v>782</v>
      </c>
      <c r="J31" s="255"/>
      <c r="K31" s="257" t="s">
        <v>593</v>
      </c>
      <c r="L31" s="219"/>
      <c r="M31" s="219"/>
      <c r="N31" s="543"/>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row>
    <row r="32" spans="1:90" s="8" customFormat="1" ht="18" customHeight="1">
      <c r="A32" s="1416" t="s">
        <v>756</v>
      </c>
      <c r="B32" s="122" t="s">
        <v>761</v>
      </c>
      <c r="C32" s="123"/>
      <c r="D32" s="393" t="s">
        <v>810</v>
      </c>
      <c r="E32" s="141" t="s">
        <v>468</v>
      </c>
      <c r="F32" s="141"/>
      <c r="G32" s="142" t="s">
        <v>728</v>
      </c>
      <c r="H32" s="143" t="s">
        <v>634</v>
      </c>
      <c r="I32" s="202" t="s">
        <v>782</v>
      </c>
      <c r="J32" s="144" t="s">
        <v>816</v>
      </c>
      <c r="K32" s="145" t="s">
        <v>593</v>
      </c>
      <c r="L32" s="219"/>
      <c r="M32" s="219"/>
      <c r="N32" s="543"/>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row>
    <row r="33" spans="1:90" s="8" customFormat="1" ht="18" customHeight="1">
      <c r="A33" s="1417"/>
      <c r="B33" s="100" t="s">
        <v>762</v>
      </c>
      <c r="C33" s="305"/>
      <c r="D33" s="394" t="s">
        <v>811</v>
      </c>
      <c r="E33" s="307" t="s">
        <v>468</v>
      </c>
      <c r="F33" s="307"/>
      <c r="G33" s="308" t="s">
        <v>729</v>
      </c>
      <c r="H33" s="146" t="s">
        <v>635</v>
      </c>
      <c r="I33" s="312" t="s">
        <v>782</v>
      </c>
      <c r="J33" s="313" t="s">
        <v>816</v>
      </c>
      <c r="K33" s="147" t="s">
        <v>593</v>
      </c>
      <c r="L33" s="219"/>
      <c r="M33" s="219"/>
      <c r="N33" s="543"/>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row>
    <row r="34" spans="1:90" s="8" customFormat="1" ht="18" customHeight="1">
      <c r="A34" s="1417"/>
      <c r="B34" s="100" t="s">
        <v>763</v>
      </c>
      <c r="C34" s="305"/>
      <c r="D34" s="394" t="s">
        <v>812</v>
      </c>
      <c r="E34" s="307" t="s">
        <v>468</v>
      </c>
      <c r="F34" s="307"/>
      <c r="G34" s="308" t="s">
        <v>730</v>
      </c>
      <c r="H34" s="146" t="s">
        <v>636</v>
      </c>
      <c r="I34" s="312" t="s">
        <v>782</v>
      </c>
      <c r="J34" s="313" t="s">
        <v>816</v>
      </c>
      <c r="K34" s="147" t="s">
        <v>593</v>
      </c>
      <c r="L34" s="219"/>
      <c r="M34" s="219"/>
      <c r="N34" s="543"/>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row>
    <row r="35" spans="1:90" s="8" customFormat="1" ht="18" customHeight="1">
      <c r="A35" s="1417"/>
      <c r="B35" s="100" t="s">
        <v>764</v>
      </c>
      <c r="C35" s="305"/>
      <c r="D35" s="394" t="s">
        <v>813</v>
      </c>
      <c r="E35" s="307" t="s">
        <v>468</v>
      </c>
      <c r="F35" s="307"/>
      <c r="G35" s="308" t="s">
        <v>731</v>
      </c>
      <c r="H35" s="146"/>
      <c r="I35" s="312" t="s">
        <v>782</v>
      </c>
      <c r="J35" s="313" t="s">
        <v>816</v>
      </c>
      <c r="K35" s="147" t="s">
        <v>593</v>
      </c>
      <c r="L35" s="219"/>
      <c r="M35" s="219"/>
      <c r="N35" s="543"/>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row>
    <row r="36" spans="1:90" s="8" customFormat="1" ht="18" customHeight="1">
      <c r="A36" s="1417"/>
      <c r="B36" s="100" t="s">
        <v>765</v>
      </c>
      <c r="C36" s="305"/>
      <c r="D36" s="394" t="s">
        <v>814</v>
      </c>
      <c r="E36" s="307" t="s">
        <v>468</v>
      </c>
      <c r="F36" s="307"/>
      <c r="G36" s="308" t="s">
        <v>732</v>
      </c>
      <c r="H36" s="146" t="s">
        <v>637</v>
      </c>
      <c r="I36" s="312" t="s">
        <v>782</v>
      </c>
      <c r="J36" s="313" t="s">
        <v>816</v>
      </c>
      <c r="K36" s="147" t="s">
        <v>593</v>
      </c>
      <c r="L36" s="219"/>
      <c r="M36" s="219"/>
      <c r="N36" s="543"/>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row>
    <row r="37" spans="1:90" s="8" customFormat="1" ht="18" customHeight="1">
      <c r="A37" s="1417"/>
      <c r="B37" s="100" t="s">
        <v>766</v>
      </c>
      <c r="C37" s="305"/>
      <c r="D37" s="394" t="s">
        <v>815</v>
      </c>
      <c r="E37" s="307" t="s">
        <v>468</v>
      </c>
      <c r="F37" s="307"/>
      <c r="G37" s="308" t="s">
        <v>733</v>
      </c>
      <c r="H37" s="146" t="s">
        <v>637</v>
      </c>
      <c r="I37" s="312" t="s">
        <v>782</v>
      </c>
      <c r="J37" s="313" t="s">
        <v>816</v>
      </c>
      <c r="K37" s="147" t="s">
        <v>593</v>
      </c>
      <c r="L37" s="219"/>
      <c r="M37" s="219"/>
      <c r="N37" s="543"/>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row>
    <row r="38" spans="1:90" s="8" customFormat="1" ht="18" customHeight="1">
      <c r="A38" s="1417"/>
      <c r="B38" s="100" t="s">
        <v>1587</v>
      </c>
      <c r="C38" s="305" t="s">
        <v>1216</v>
      </c>
      <c r="D38" s="394" t="s">
        <v>1235</v>
      </c>
      <c r="E38" s="307" t="s">
        <v>468</v>
      </c>
      <c r="F38" s="307"/>
      <c r="G38" s="308" t="s">
        <v>734</v>
      </c>
      <c r="H38" s="146"/>
      <c r="I38" s="451">
        <v>1</v>
      </c>
      <c r="J38" s="452" t="s">
        <v>564</v>
      </c>
      <c r="K38" s="453" t="s">
        <v>795</v>
      </c>
      <c r="L38" s="219"/>
      <c r="M38" s="219"/>
      <c r="N38" s="543"/>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row>
    <row r="39" spans="1:90" s="8" customFormat="1" ht="18" customHeight="1">
      <c r="A39" s="1417"/>
      <c r="B39" s="100" t="s">
        <v>1588</v>
      </c>
      <c r="C39" s="305" t="s">
        <v>1234</v>
      </c>
      <c r="D39" s="394" t="s">
        <v>1236</v>
      </c>
      <c r="E39" s="307" t="s">
        <v>468</v>
      </c>
      <c r="F39" s="307"/>
      <c r="G39" s="308" t="s">
        <v>735</v>
      </c>
      <c r="H39" s="146"/>
      <c r="I39" s="451">
        <v>1</v>
      </c>
      <c r="J39" s="452" t="s">
        <v>564</v>
      </c>
      <c r="K39" s="453" t="s">
        <v>795</v>
      </c>
      <c r="L39" s="219"/>
      <c r="M39" s="219"/>
      <c r="N39" s="543"/>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row>
    <row r="40" spans="1:90" s="8" customFormat="1" ht="25.2">
      <c r="A40" s="1417"/>
      <c r="B40" s="100" t="s">
        <v>1578</v>
      </c>
      <c r="C40" s="305" t="s">
        <v>1589</v>
      </c>
      <c r="D40" s="394" t="s">
        <v>1313</v>
      </c>
      <c r="E40" s="307" t="s">
        <v>468</v>
      </c>
      <c r="F40" s="307"/>
      <c r="G40" s="308" t="s">
        <v>736</v>
      </c>
      <c r="H40" s="146"/>
      <c r="I40" s="481" t="s">
        <v>1314</v>
      </c>
      <c r="J40" s="313" t="s">
        <v>564</v>
      </c>
      <c r="K40" s="147" t="s">
        <v>593</v>
      </c>
      <c r="L40" s="219"/>
      <c r="M40" s="219"/>
      <c r="N40" s="543"/>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row>
    <row r="41" spans="1:90" s="8" customFormat="1">
      <c r="A41" s="1417"/>
      <c r="B41" s="124" t="s">
        <v>669</v>
      </c>
      <c r="C41" s="305"/>
      <c r="D41" s="394" t="s">
        <v>592</v>
      </c>
      <c r="E41" s="307"/>
      <c r="F41" s="307"/>
      <c r="G41" s="308" t="s">
        <v>737</v>
      </c>
      <c r="H41" s="146"/>
      <c r="I41" s="312"/>
      <c r="J41" s="313"/>
      <c r="K41" s="147" t="s">
        <v>593</v>
      </c>
      <c r="L41" s="219"/>
      <c r="M41" s="219"/>
      <c r="N41" s="543"/>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row>
    <row r="42" spans="1:90" s="8" customFormat="1" ht="15.9" thickBot="1">
      <c r="A42" s="1418"/>
      <c r="B42" s="125" t="s">
        <v>669</v>
      </c>
      <c r="C42" s="101"/>
      <c r="D42" s="395" t="s">
        <v>592</v>
      </c>
      <c r="E42" s="148"/>
      <c r="F42" s="148"/>
      <c r="G42" s="149" t="s">
        <v>738</v>
      </c>
      <c r="H42" s="150"/>
      <c r="I42" s="203"/>
      <c r="J42" s="151"/>
      <c r="K42" s="152" t="s">
        <v>593</v>
      </c>
      <c r="L42" s="219"/>
      <c r="M42" s="219"/>
      <c r="N42" s="543"/>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row>
    <row r="43" spans="1:90" s="8" customFormat="1" ht="16" customHeight="1">
      <c r="A43" s="1377" t="s">
        <v>600</v>
      </c>
      <c r="B43" s="271" t="s">
        <v>15</v>
      </c>
      <c r="C43" s="95" t="str">
        <f>B43</f>
        <v>Installed power of the site</v>
      </c>
      <c r="D43" s="396" t="s">
        <v>922</v>
      </c>
      <c r="E43" s="153" t="s">
        <v>468</v>
      </c>
      <c r="F43" s="153" t="s">
        <v>498</v>
      </c>
      <c r="G43" s="154" t="s">
        <v>639</v>
      </c>
      <c r="H43" s="143" t="s">
        <v>616</v>
      </c>
      <c r="I43" s="153" t="s">
        <v>782</v>
      </c>
      <c r="J43" s="155" t="s">
        <v>497</v>
      </c>
      <c r="K43" s="156" t="s">
        <v>593</v>
      </c>
      <c r="L43" s="219"/>
      <c r="M43" s="219"/>
      <c r="N43" s="543"/>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row>
    <row r="44" spans="1:90" s="8" customFormat="1">
      <c r="A44" s="1378"/>
      <c r="B44" s="97" t="s">
        <v>1582</v>
      </c>
      <c r="C44" s="484" t="str">
        <f t="shared" ref="C44:C63" si="0">B44</f>
        <v xml:space="preserve">Rated data Centre power </v>
      </c>
      <c r="D44" s="485" t="s">
        <v>923</v>
      </c>
      <c r="E44" s="486" t="s">
        <v>468</v>
      </c>
      <c r="F44" s="486" t="s">
        <v>498</v>
      </c>
      <c r="G44" s="487" t="s">
        <v>640</v>
      </c>
      <c r="H44" s="146" t="s">
        <v>617</v>
      </c>
      <c r="I44" s="486" t="s">
        <v>782</v>
      </c>
      <c r="J44" s="489" t="s">
        <v>497</v>
      </c>
      <c r="K44" s="157" t="s">
        <v>593</v>
      </c>
      <c r="L44" s="219"/>
      <c r="M44" s="219"/>
      <c r="N44" s="543"/>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row>
    <row r="45" spans="1:90" s="8" customFormat="1" ht="18" customHeight="1">
      <c r="A45" s="1378"/>
      <c r="B45" s="97" t="s">
        <v>601</v>
      </c>
      <c r="C45" s="484" t="str">
        <f t="shared" si="0"/>
        <v>Primary Electrical Power Source</v>
      </c>
      <c r="D45" s="485" t="s">
        <v>927</v>
      </c>
      <c r="E45" s="486" t="s">
        <v>469</v>
      </c>
      <c r="F45" s="486" t="s">
        <v>782</v>
      </c>
      <c r="G45" s="487" t="s">
        <v>641</v>
      </c>
      <c r="H45" s="146"/>
      <c r="I45" s="486" t="s">
        <v>782</v>
      </c>
      <c r="J45" s="489" t="s">
        <v>485</v>
      </c>
      <c r="K45" s="157" t="s">
        <v>593</v>
      </c>
      <c r="L45" s="219"/>
      <c r="M45" s="219"/>
      <c r="N45" s="543"/>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row>
    <row r="46" spans="1:90" s="8" customFormat="1" ht="18" customHeight="1">
      <c r="A46" s="1378"/>
      <c r="B46" s="97" t="s">
        <v>567</v>
      </c>
      <c r="C46" s="484" t="str">
        <f t="shared" si="0"/>
        <v>Primary Source Type</v>
      </c>
      <c r="D46" s="485" t="s">
        <v>928</v>
      </c>
      <c r="E46" s="486" t="s">
        <v>469</v>
      </c>
      <c r="F46" s="486" t="s">
        <v>782</v>
      </c>
      <c r="G46" s="487" t="s">
        <v>642</v>
      </c>
      <c r="H46" s="146" t="s">
        <v>658</v>
      </c>
      <c r="I46" s="486" t="s">
        <v>782</v>
      </c>
      <c r="J46" s="489" t="s">
        <v>485</v>
      </c>
      <c r="K46" s="157" t="s">
        <v>593</v>
      </c>
      <c r="L46" s="219"/>
      <c r="M46" s="219"/>
      <c r="N46" s="543"/>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row>
    <row r="47" spans="1:90" s="8" customFormat="1" ht="18" customHeight="1">
      <c r="A47" s="1378"/>
      <c r="B47" s="97" t="s">
        <v>650</v>
      </c>
      <c r="C47" s="484" t="str">
        <f t="shared" si="0"/>
        <v>Base Cost Rate for Primary Power</v>
      </c>
      <c r="D47" s="485" t="s">
        <v>925</v>
      </c>
      <c r="E47" s="486" t="s">
        <v>468</v>
      </c>
      <c r="F47" s="490" t="s">
        <v>605</v>
      </c>
      <c r="G47" s="487" t="s">
        <v>643</v>
      </c>
      <c r="H47" s="146" t="s">
        <v>57</v>
      </c>
      <c r="I47" s="486" t="s">
        <v>782</v>
      </c>
      <c r="J47" s="489"/>
      <c r="K47" s="157" t="s">
        <v>593</v>
      </c>
      <c r="L47" s="219"/>
      <c r="M47" s="219"/>
      <c r="N47" s="543"/>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row>
    <row r="48" spans="1:90" s="8" customFormat="1" ht="18" customHeight="1">
      <c r="A48" s="1378"/>
      <c r="B48" s="97" t="s">
        <v>651</v>
      </c>
      <c r="C48" s="484" t="str">
        <f t="shared" si="0"/>
        <v>Rate Adjustments to Power Base Rate</v>
      </c>
      <c r="D48" s="485" t="s">
        <v>931</v>
      </c>
      <c r="E48" s="486" t="s">
        <v>468</v>
      </c>
      <c r="F48" s="486" t="s">
        <v>782</v>
      </c>
      <c r="G48" s="487" t="s">
        <v>644</v>
      </c>
      <c r="H48" s="146"/>
      <c r="I48" s="486" t="s">
        <v>782</v>
      </c>
      <c r="J48" s="489" t="s">
        <v>57</v>
      </c>
      <c r="K48" s="157" t="s">
        <v>593</v>
      </c>
      <c r="L48" s="219"/>
      <c r="M48" s="219"/>
      <c r="N48" s="543"/>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row>
    <row r="49" spans="1:90" s="8" customFormat="1" ht="18" customHeight="1">
      <c r="A49" s="1378"/>
      <c r="B49" s="97" t="s">
        <v>602</v>
      </c>
      <c r="C49" s="484" t="str">
        <f t="shared" si="0"/>
        <v>Proportion of Total Power From Primary Source</v>
      </c>
      <c r="D49" s="485" t="s">
        <v>926</v>
      </c>
      <c r="E49" s="486" t="s">
        <v>468</v>
      </c>
      <c r="F49" s="486" t="s">
        <v>782</v>
      </c>
      <c r="G49" s="487" t="s">
        <v>645</v>
      </c>
      <c r="H49" s="146"/>
      <c r="I49" s="486">
        <v>1</v>
      </c>
      <c r="J49" s="491" t="s">
        <v>896</v>
      </c>
      <c r="K49" s="157" t="s">
        <v>593</v>
      </c>
      <c r="L49" s="219"/>
      <c r="M49" s="219"/>
      <c r="N49" s="543"/>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row>
    <row r="50" spans="1:90" s="8" customFormat="1" ht="18" customHeight="1">
      <c r="A50" s="1378"/>
      <c r="B50" s="97" t="s">
        <v>1053</v>
      </c>
      <c r="C50" s="484" t="str">
        <f t="shared" si="0"/>
        <v>Secondary Power Source</v>
      </c>
      <c r="D50" s="485" t="s">
        <v>929</v>
      </c>
      <c r="E50" s="486" t="s">
        <v>469</v>
      </c>
      <c r="F50" s="486" t="s">
        <v>782</v>
      </c>
      <c r="G50" s="487" t="s">
        <v>646</v>
      </c>
      <c r="H50" s="146"/>
      <c r="I50" s="486" t="s">
        <v>782</v>
      </c>
      <c r="J50" s="489" t="s">
        <v>485</v>
      </c>
      <c r="K50" s="157" t="s">
        <v>593</v>
      </c>
      <c r="L50" s="219"/>
      <c r="M50" s="219"/>
      <c r="N50" s="543"/>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row>
    <row r="51" spans="1:90" s="8" customFormat="1" ht="18" customHeight="1">
      <c r="A51" s="1378"/>
      <c r="B51" s="97" t="s">
        <v>568</v>
      </c>
      <c r="C51" s="484" t="str">
        <f t="shared" si="0"/>
        <v>Secondary Source Type</v>
      </c>
      <c r="D51" s="485" t="s">
        <v>930</v>
      </c>
      <c r="E51" s="486" t="s">
        <v>469</v>
      </c>
      <c r="F51" s="486" t="s">
        <v>782</v>
      </c>
      <c r="G51" s="487" t="s">
        <v>647</v>
      </c>
      <c r="H51" s="146"/>
      <c r="I51" s="486" t="s">
        <v>782</v>
      </c>
      <c r="J51" s="489" t="s">
        <v>485</v>
      </c>
      <c r="K51" s="157" t="s">
        <v>593</v>
      </c>
      <c r="L51" s="219"/>
      <c r="M51" s="219"/>
      <c r="N51" s="543"/>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row>
    <row r="52" spans="1:90" s="8" customFormat="1" ht="18" customHeight="1">
      <c r="A52" s="1378"/>
      <c r="B52" s="97" t="s">
        <v>652</v>
      </c>
      <c r="C52" s="484" t="str">
        <f t="shared" si="0"/>
        <v>Base Cost Rate for Secondary Power</v>
      </c>
      <c r="D52" s="485" t="s">
        <v>1054</v>
      </c>
      <c r="E52" s="486" t="s">
        <v>468</v>
      </c>
      <c r="F52" s="490" t="s">
        <v>605</v>
      </c>
      <c r="G52" s="487" t="s">
        <v>648</v>
      </c>
      <c r="H52" s="146"/>
      <c r="I52" s="486" t="s">
        <v>782</v>
      </c>
      <c r="J52" s="489" t="s">
        <v>57</v>
      </c>
      <c r="K52" s="157" t="s">
        <v>593</v>
      </c>
      <c r="L52" s="219"/>
      <c r="M52" s="219"/>
      <c r="N52" s="543"/>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row>
    <row r="53" spans="1:90" s="8" customFormat="1" ht="18" customHeight="1">
      <c r="A53" s="1378"/>
      <c r="B53" s="97" t="s">
        <v>1055</v>
      </c>
      <c r="C53" s="484" t="str">
        <f t="shared" si="0"/>
        <v>Rate Adjustments to Secondary Power Base Rate</v>
      </c>
      <c r="D53" s="485" t="s">
        <v>932</v>
      </c>
      <c r="E53" s="486" t="s">
        <v>468</v>
      </c>
      <c r="F53" s="490" t="s">
        <v>605</v>
      </c>
      <c r="G53" s="487" t="s">
        <v>649</v>
      </c>
      <c r="H53" s="146"/>
      <c r="I53" s="486" t="s">
        <v>782</v>
      </c>
      <c r="J53" s="489" t="s">
        <v>57</v>
      </c>
      <c r="K53" s="157" t="s">
        <v>593</v>
      </c>
      <c r="L53" s="219"/>
      <c r="M53" s="219"/>
      <c r="N53" s="543"/>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row>
    <row r="54" spans="1:90" s="8" customFormat="1" ht="18" customHeight="1">
      <c r="A54" s="1378"/>
      <c r="B54" s="97" t="s">
        <v>603</v>
      </c>
      <c r="C54" s="484" t="str">
        <f t="shared" si="0"/>
        <v>Proportion of Total Power From Secondary Source</v>
      </c>
      <c r="D54" s="485" t="s">
        <v>933</v>
      </c>
      <c r="E54" s="486" t="s">
        <v>469</v>
      </c>
      <c r="F54" s="486" t="s">
        <v>782</v>
      </c>
      <c r="G54" s="487" t="s">
        <v>638</v>
      </c>
      <c r="H54" s="146"/>
      <c r="I54" s="486" t="s">
        <v>782</v>
      </c>
      <c r="J54" s="489"/>
      <c r="K54" s="157" t="s">
        <v>593</v>
      </c>
      <c r="L54" s="219"/>
      <c r="M54" s="219"/>
      <c r="N54" s="543"/>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row>
    <row r="55" spans="1:90" s="8" customFormat="1" ht="18" customHeight="1">
      <c r="A55" s="1378"/>
      <c r="B55" s="97" t="s">
        <v>653</v>
      </c>
      <c r="C55" s="484" t="str">
        <f t="shared" si="0"/>
        <v>Alternate or Additional Fuels</v>
      </c>
      <c r="D55" s="485" t="s">
        <v>934</v>
      </c>
      <c r="E55" s="486" t="s">
        <v>469</v>
      </c>
      <c r="F55" s="486" t="s">
        <v>782</v>
      </c>
      <c r="G55" s="487" t="s">
        <v>657</v>
      </c>
      <c r="H55" s="146"/>
      <c r="I55" s="486" t="s">
        <v>782</v>
      </c>
      <c r="J55" s="489"/>
      <c r="K55" s="157" t="s">
        <v>593</v>
      </c>
      <c r="L55" s="219"/>
      <c r="M55" s="219"/>
      <c r="N55" s="543"/>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row>
    <row r="56" spans="1:90" s="8" customFormat="1" ht="18" customHeight="1">
      <c r="A56" s="1378"/>
      <c r="B56" s="97" t="s">
        <v>655</v>
      </c>
      <c r="C56" s="484" t="str">
        <f t="shared" si="0"/>
        <v>Alternalte Fuel Type</v>
      </c>
      <c r="D56" s="485" t="s">
        <v>935</v>
      </c>
      <c r="E56" s="486" t="s">
        <v>469</v>
      </c>
      <c r="F56" s="486" t="s">
        <v>782</v>
      </c>
      <c r="G56" s="487" t="s">
        <v>658</v>
      </c>
      <c r="H56" s="146"/>
      <c r="I56" s="486" t="s">
        <v>782</v>
      </c>
      <c r="J56" s="489" t="s">
        <v>57</v>
      </c>
      <c r="K56" s="157" t="s">
        <v>593</v>
      </c>
      <c r="L56" s="219"/>
      <c r="M56" s="219"/>
      <c r="N56" s="543"/>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row>
    <row r="57" spans="1:90" s="8" customFormat="1" ht="18" customHeight="1">
      <c r="A57" s="1378"/>
      <c r="B57" s="97" t="s">
        <v>654</v>
      </c>
      <c r="C57" s="484" t="str">
        <f t="shared" si="0"/>
        <v>Base Cost rate for Alternate or Additional Fuels</v>
      </c>
      <c r="D57" s="485" t="s">
        <v>936</v>
      </c>
      <c r="E57" s="486" t="s">
        <v>468</v>
      </c>
      <c r="F57" s="486" t="s">
        <v>782</v>
      </c>
      <c r="G57" s="487" t="s">
        <v>659</v>
      </c>
      <c r="H57" s="146"/>
      <c r="I57" s="486" t="s">
        <v>782</v>
      </c>
      <c r="J57" s="489" t="s">
        <v>57</v>
      </c>
      <c r="K57" s="157" t="s">
        <v>593</v>
      </c>
      <c r="L57" s="219"/>
      <c r="M57" s="219"/>
      <c r="N57" s="543"/>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row>
    <row r="58" spans="1:90" s="8" customFormat="1" ht="18" customHeight="1">
      <c r="A58" s="1378"/>
      <c r="B58" s="97" t="s">
        <v>656</v>
      </c>
      <c r="C58" s="484" t="str">
        <f t="shared" si="0"/>
        <v>Rate Adjustments to Alternate Fuels Base Cost Rate</v>
      </c>
      <c r="D58" s="485" t="s">
        <v>937</v>
      </c>
      <c r="E58" s="486" t="s">
        <v>468</v>
      </c>
      <c r="F58" s="486" t="s">
        <v>782</v>
      </c>
      <c r="G58" s="487" t="s">
        <v>660</v>
      </c>
      <c r="H58" s="146"/>
      <c r="I58" s="486" t="s">
        <v>782</v>
      </c>
      <c r="J58" s="489"/>
      <c r="K58" s="157" t="s">
        <v>593</v>
      </c>
      <c r="L58" s="219"/>
      <c r="M58" s="219"/>
      <c r="N58" s="543"/>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row>
    <row r="59" spans="1:90" s="8" customFormat="1" ht="18" customHeight="1">
      <c r="A59" s="1378"/>
      <c r="B59" s="97" t="s">
        <v>412</v>
      </c>
      <c r="C59" s="484" t="str">
        <f t="shared" si="0"/>
        <v>Water Usage</v>
      </c>
      <c r="D59" s="485" t="s">
        <v>938</v>
      </c>
      <c r="E59" s="486" t="s">
        <v>468</v>
      </c>
      <c r="F59" s="486" t="s">
        <v>604</v>
      </c>
      <c r="G59" s="487" t="s">
        <v>661</v>
      </c>
      <c r="H59" s="146" t="s">
        <v>718</v>
      </c>
      <c r="I59" s="486">
        <v>0</v>
      </c>
      <c r="J59" s="489"/>
      <c r="K59" s="157" t="s">
        <v>593</v>
      </c>
      <c r="L59" s="219"/>
      <c r="M59" s="219"/>
      <c r="N59" s="543"/>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row>
    <row r="60" spans="1:90" s="8" customFormat="1" ht="18" customHeight="1">
      <c r="A60" s="1378"/>
      <c r="B60" s="97" t="s">
        <v>413</v>
      </c>
      <c r="C60" s="484" t="str">
        <f t="shared" si="0"/>
        <v>Water cost rate</v>
      </c>
      <c r="D60" s="485" t="s">
        <v>939</v>
      </c>
      <c r="E60" s="486" t="s">
        <v>468</v>
      </c>
      <c r="F60" s="490" t="s">
        <v>605</v>
      </c>
      <c r="G60" s="487" t="s">
        <v>662</v>
      </c>
      <c r="H60" s="146" t="s">
        <v>719</v>
      </c>
      <c r="I60" s="486">
        <v>0</v>
      </c>
      <c r="J60" s="489"/>
      <c r="K60" s="157" t="s">
        <v>593</v>
      </c>
      <c r="L60" s="219"/>
      <c r="M60" s="219"/>
      <c r="N60" s="543"/>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row>
    <row r="61" spans="1:90" s="8" customFormat="1" ht="18" customHeight="1">
      <c r="A61" s="1378"/>
      <c r="B61" s="97" t="s">
        <v>1682</v>
      </c>
      <c r="C61" s="484" t="str">
        <f t="shared" si="0"/>
        <v>Is the Heat Offtaker Within the building?</v>
      </c>
      <c r="D61" s="485" t="s">
        <v>940</v>
      </c>
      <c r="E61" s="486" t="s">
        <v>469</v>
      </c>
      <c r="F61" s="489" t="s">
        <v>496</v>
      </c>
      <c r="G61" s="487" t="s">
        <v>663</v>
      </c>
      <c r="H61" s="146" t="s">
        <v>624</v>
      </c>
      <c r="I61" s="486" t="s">
        <v>40</v>
      </c>
      <c r="J61" s="489" t="s">
        <v>496</v>
      </c>
      <c r="K61" s="157" t="s">
        <v>593</v>
      </c>
      <c r="L61" s="219"/>
      <c r="M61" s="219"/>
      <c r="N61" s="543"/>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row>
    <row r="62" spans="1:90" s="8" customFormat="1" ht="18" customHeight="1">
      <c r="A62" s="1378"/>
      <c r="B62" s="97" t="s">
        <v>1683</v>
      </c>
      <c r="C62" s="484" t="str">
        <f t="shared" si="0"/>
        <v>Is the Heat Offtaker Within the Campus?</v>
      </c>
      <c r="D62" s="485" t="s">
        <v>941</v>
      </c>
      <c r="E62" s="486" t="s">
        <v>469</v>
      </c>
      <c r="F62" s="489" t="s">
        <v>496</v>
      </c>
      <c r="G62" s="487" t="s">
        <v>664</v>
      </c>
      <c r="H62" s="146" t="s">
        <v>625</v>
      </c>
      <c r="I62" s="486" t="s">
        <v>39</v>
      </c>
      <c r="J62" s="489" t="s">
        <v>496</v>
      </c>
      <c r="K62" s="157" t="s">
        <v>593</v>
      </c>
      <c r="L62" s="219"/>
      <c r="M62" s="219"/>
      <c r="N62" s="543"/>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row>
    <row r="63" spans="1:90" s="8" customFormat="1" ht="18" customHeight="1">
      <c r="A63" s="1378"/>
      <c r="B63" s="97" t="s">
        <v>1684</v>
      </c>
      <c r="C63" s="484" t="str">
        <f t="shared" si="0"/>
        <v>Is the Heat Offtaker Off premises?</v>
      </c>
      <c r="D63" s="485" t="s">
        <v>942</v>
      </c>
      <c r="E63" s="486" t="s">
        <v>469</v>
      </c>
      <c r="F63" s="489" t="s">
        <v>496</v>
      </c>
      <c r="G63" s="487" t="s">
        <v>665</v>
      </c>
      <c r="H63" s="146" t="s">
        <v>626</v>
      </c>
      <c r="I63" s="486" t="s">
        <v>39</v>
      </c>
      <c r="J63" s="489" t="s">
        <v>496</v>
      </c>
      <c r="K63" s="157" t="s">
        <v>593</v>
      </c>
      <c r="L63" s="219"/>
      <c r="M63" s="219"/>
      <c r="N63" s="543"/>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row>
    <row r="64" spans="1:90" s="8" customFormat="1" ht="18" customHeight="1">
      <c r="A64" s="1378"/>
      <c r="B64" s="97" t="s">
        <v>1685</v>
      </c>
      <c r="C64" s="484" t="s">
        <v>1686</v>
      </c>
      <c r="D64" s="485" t="s">
        <v>943</v>
      </c>
      <c r="E64" s="486" t="s">
        <v>465</v>
      </c>
      <c r="F64" s="486" t="s">
        <v>500</v>
      </c>
      <c r="G64" s="487" t="s">
        <v>666</v>
      </c>
      <c r="H64" s="146" t="s">
        <v>627</v>
      </c>
      <c r="I64" s="486">
        <v>0</v>
      </c>
      <c r="J64" s="489" t="s">
        <v>501</v>
      </c>
      <c r="K64" s="157" t="s">
        <v>593</v>
      </c>
      <c r="L64" s="219"/>
      <c r="M64" s="219"/>
      <c r="N64" s="543"/>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row>
    <row r="65" spans="1:90" s="8" customFormat="1" ht="18" customHeight="1">
      <c r="A65" s="1378"/>
      <c r="B65" s="97" t="s">
        <v>0</v>
      </c>
      <c r="C65" s="484" t="s">
        <v>573</v>
      </c>
      <c r="D65" s="485" t="s">
        <v>575</v>
      </c>
      <c r="E65" s="486" t="s">
        <v>468</v>
      </c>
      <c r="F65" s="489" t="s">
        <v>805</v>
      </c>
      <c r="G65" s="487" t="s">
        <v>667</v>
      </c>
      <c r="H65" s="146" t="s">
        <v>630</v>
      </c>
      <c r="I65" s="486"/>
      <c r="J65" s="489" t="s">
        <v>817</v>
      </c>
      <c r="K65" s="157" t="s">
        <v>593</v>
      </c>
      <c r="L65" s="219"/>
      <c r="M65" s="219"/>
      <c r="N65" s="543"/>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row>
    <row r="66" spans="1:90" s="8" customFormat="1" ht="18" customHeight="1">
      <c r="A66" s="1378"/>
      <c r="B66" s="97" t="s">
        <v>1</v>
      </c>
      <c r="C66" s="484" t="s">
        <v>573</v>
      </c>
      <c r="D66" s="485" t="s">
        <v>576</v>
      </c>
      <c r="E66" s="486" t="s">
        <v>468</v>
      </c>
      <c r="F66" s="489" t="s">
        <v>805</v>
      </c>
      <c r="G66" s="487" t="s">
        <v>668</v>
      </c>
      <c r="H66" s="146" t="s">
        <v>631</v>
      </c>
      <c r="I66" s="486"/>
      <c r="J66" s="489" t="s">
        <v>817</v>
      </c>
      <c r="K66" s="157" t="s">
        <v>593</v>
      </c>
      <c r="L66" s="219"/>
      <c r="M66" s="219"/>
      <c r="N66" s="543"/>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row>
    <row r="67" spans="1:90" s="8" customFormat="1" ht="18" customHeight="1">
      <c r="A67" s="1378"/>
      <c r="B67" s="97" t="s">
        <v>571</v>
      </c>
      <c r="C67" s="484" t="s">
        <v>574</v>
      </c>
      <c r="D67" s="485" t="s">
        <v>577</v>
      </c>
      <c r="E67" s="486" t="s">
        <v>468</v>
      </c>
      <c r="F67" s="489" t="s">
        <v>805</v>
      </c>
      <c r="G67" s="487" t="s">
        <v>670</v>
      </c>
      <c r="H67" s="146"/>
      <c r="I67" s="488" t="s">
        <v>564</v>
      </c>
      <c r="J67" s="489" t="s">
        <v>817</v>
      </c>
      <c r="K67" s="158" t="s">
        <v>795</v>
      </c>
      <c r="L67" s="219"/>
      <c r="M67" s="219"/>
      <c r="N67" s="543"/>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row>
    <row r="68" spans="1:90" s="8" customFormat="1" ht="18" customHeight="1">
      <c r="A68" s="1378"/>
      <c r="B68" s="97" t="s">
        <v>572</v>
      </c>
      <c r="C68" s="484" t="s">
        <v>574</v>
      </c>
      <c r="D68" s="485" t="s">
        <v>578</v>
      </c>
      <c r="E68" s="486" t="s">
        <v>468</v>
      </c>
      <c r="F68" s="489" t="s">
        <v>805</v>
      </c>
      <c r="G68" s="487" t="s">
        <v>671</v>
      </c>
      <c r="H68" s="146"/>
      <c r="I68" s="488" t="s">
        <v>564</v>
      </c>
      <c r="J68" s="489" t="s">
        <v>817</v>
      </c>
      <c r="K68" s="158" t="s">
        <v>795</v>
      </c>
      <c r="L68" s="219"/>
      <c r="M68" s="219"/>
      <c r="N68" s="543"/>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row>
    <row r="69" spans="1:90" s="8" customFormat="1" ht="18" customHeight="1">
      <c r="A69" s="1378"/>
      <c r="B69" s="97" t="s">
        <v>753</v>
      </c>
      <c r="C69" s="484" t="s">
        <v>573</v>
      </c>
      <c r="D69" s="485" t="s">
        <v>801</v>
      </c>
      <c r="E69" s="486" t="s">
        <v>468</v>
      </c>
      <c r="F69" s="489" t="s">
        <v>755</v>
      </c>
      <c r="G69" s="487" t="s">
        <v>672</v>
      </c>
      <c r="H69" s="146" t="s">
        <v>632</v>
      </c>
      <c r="I69" s="488" t="s">
        <v>57</v>
      </c>
      <c r="J69" s="489" t="s">
        <v>817</v>
      </c>
      <c r="K69" s="157" t="s">
        <v>593</v>
      </c>
      <c r="L69" s="219"/>
      <c r="M69" s="219"/>
      <c r="N69" s="543"/>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row>
    <row r="70" spans="1:90" s="8" customFormat="1" ht="18" customHeight="1">
      <c r="A70" s="1378"/>
      <c r="B70" s="97" t="s">
        <v>124</v>
      </c>
      <c r="C70" s="484" t="s">
        <v>573</v>
      </c>
      <c r="D70" s="485" t="s">
        <v>802</v>
      </c>
      <c r="E70" s="486" t="s">
        <v>468</v>
      </c>
      <c r="F70" s="489" t="s">
        <v>754</v>
      </c>
      <c r="G70" s="487" t="s">
        <v>673</v>
      </c>
      <c r="H70" s="146" t="s">
        <v>633</v>
      </c>
      <c r="I70" s="488" t="s">
        <v>57</v>
      </c>
      <c r="J70" s="489" t="s">
        <v>817</v>
      </c>
      <c r="K70" s="157" t="s">
        <v>593</v>
      </c>
      <c r="L70" s="219"/>
      <c r="M70" s="219"/>
      <c r="N70" s="543"/>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row>
    <row r="71" spans="1:90" s="8" customFormat="1" ht="18" customHeight="1">
      <c r="A71" s="1378"/>
      <c r="B71" s="97" t="s">
        <v>579</v>
      </c>
      <c r="C71" s="484" t="s">
        <v>581</v>
      </c>
      <c r="D71" s="485" t="s">
        <v>547</v>
      </c>
      <c r="E71" s="486" t="s">
        <v>468</v>
      </c>
      <c r="F71" s="486" t="s">
        <v>1061</v>
      </c>
      <c r="G71" s="487" t="s">
        <v>674</v>
      </c>
      <c r="H71" s="146"/>
      <c r="I71" s="488" t="s">
        <v>564</v>
      </c>
      <c r="J71" s="489" t="s">
        <v>1062</v>
      </c>
      <c r="K71" s="158" t="s">
        <v>795</v>
      </c>
      <c r="L71" s="219"/>
      <c r="M71" s="219"/>
      <c r="N71" s="543"/>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row>
    <row r="72" spans="1:90" s="8" customFormat="1" ht="18" customHeight="1">
      <c r="A72" s="1378"/>
      <c r="B72" s="97" t="s">
        <v>580</v>
      </c>
      <c r="C72" s="484" t="s">
        <v>1687</v>
      </c>
      <c r="D72" s="485" t="s">
        <v>546</v>
      </c>
      <c r="E72" s="486" t="s">
        <v>468</v>
      </c>
      <c r="F72" s="486" t="s">
        <v>1061</v>
      </c>
      <c r="G72" s="487" t="s">
        <v>675</v>
      </c>
      <c r="H72" s="146" t="s">
        <v>57</v>
      </c>
      <c r="I72" s="488" t="s">
        <v>564</v>
      </c>
      <c r="J72" s="489" t="s">
        <v>1062</v>
      </c>
      <c r="K72" s="158" t="s">
        <v>795</v>
      </c>
      <c r="L72" s="219"/>
      <c r="M72" s="219"/>
      <c r="N72" s="543"/>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row>
    <row r="73" spans="1:90" s="8" customFormat="1" ht="17.05" customHeight="1">
      <c r="A73" s="1378"/>
      <c r="B73" s="97" t="s">
        <v>1590</v>
      </c>
      <c r="C73" s="484" t="s">
        <v>1591</v>
      </c>
      <c r="D73" s="485" t="s">
        <v>1319</v>
      </c>
      <c r="E73" s="486" t="s">
        <v>468</v>
      </c>
      <c r="F73" s="486" t="s">
        <v>1061</v>
      </c>
      <c r="G73" s="487" t="s">
        <v>676</v>
      </c>
      <c r="H73" s="146"/>
      <c r="I73" s="488" t="s">
        <v>564</v>
      </c>
      <c r="J73" s="489" t="s">
        <v>1062</v>
      </c>
      <c r="K73" s="158" t="s">
        <v>795</v>
      </c>
      <c r="L73" s="219"/>
      <c r="M73" s="219"/>
      <c r="N73" s="543"/>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row>
    <row r="74" spans="1:90" s="8" customFormat="1" ht="15.9" thickBot="1">
      <c r="A74" s="1379"/>
      <c r="B74" s="98" t="s">
        <v>1592</v>
      </c>
      <c r="C74" s="96" t="s">
        <v>1318</v>
      </c>
      <c r="D74" s="493" t="s">
        <v>1317</v>
      </c>
      <c r="E74" s="159" t="s">
        <v>468</v>
      </c>
      <c r="F74" s="159" t="s">
        <v>1061</v>
      </c>
      <c r="G74" s="160" t="s">
        <v>677</v>
      </c>
      <c r="H74" s="150"/>
      <c r="I74" s="204" t="s">
        <v>564</v>
      </c>
      <c r="J74" s="492" t="s">
        <v>1062</v>
      </c>
      <c r="K74" s="161" t="s">
        <v>795</v>
      </c>
      <c r="L74" s="219"/>
      <c r="M74" s="219"/>
      <c r="N74" s="543"/>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row>
    <row r="75" spans="1:90" s="8" customFormat="1" ht="16" customHeight="1">
      <c r="A75" s="1380" t="s">
        <v>606</v>
      </c>
      <c r="B75" s="99" t="s">
        <v>1720</v>
      </c>
      <c r="C75" s="118" t="s">
        <v>1210</v>
      </c>
      <c r="D75" s="397" t="s">
        <v>1211</v>
      </c>
      <c r="E75" s="162" t="s">
        <v>468</v>
      </c>
      <c r="F75" s="162" t="s">
        <v>548</v>
      </c>
      <c r="G75" s="163" t="s">
        <v>678</v>
      </c>
      <c r="H75" s="146"/>
      <c r="I75" s="162">
        <v>25</v>
      </c>
      <c r="J75" s="164" t="s">
        <v>1212</v>
      </c>
      <c r="K75" s="165" t="s">
        <v>593</v>
      </c>
      <c r="L75" s="219"/>
      <c r="M75" s="219"/>
      <c r="N75" s="543"/>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row>
    <row r="76" spans="1:90" s="8" customFormat="1" ht="25.2">
      <c r="A76" s="1380"/>
      <c r="B76" s="99" t="s">
        <v>1721</v>
      </c>
      <c r="C76" s="118" t="str">
        <f t="shared" ref="C76:C82" si="1">B76</f>
        <v>Typical temperature of cooling Medium to the IT equipment (Min)</v>
      </c>
      <c r="D76" s="397" t="s">
        <v>549</v>
      </c>
      <c r="E76" s="162" t="s">
        <v>468</v>
      </c>
      <c r="F76" s="162" t="s">
        <v>505</v>
      </c>
      <c r="G76" s="163" t="s">
        <v>679</v>
      </c>
      <c r="H76" s="146" t="s">
        <v>618</v>
      </c>
      <c r="I76" s="205">
        <v>10</v>
      </c>
      <c r="J76" s="164" t="s">
        <v>798</v>
      </c>
      <c r="K76" s="165" t="s">
        <v>593</v>
      </c>
      <c r="L76" s="219"/>
      <c r="M76" s="219"/>
      <c r="N76" s="543"/>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row>
    <row r="77" spans="1:90" s="8" customFormat="1" ht="25.2">
      <c r="A77" s="1380"/>
      <c r="B77" s="99" t="s">
        <v>1722</v>
      </c>
      <c r="C77" s="118" t="str">
        <f t="shared" si="1"/>
        <v>Typical temperature of cooling Medium to the IT equipment (Max)</v>
      </c>
      <c r="D77" s="397" t="s">
        <v>550</v>
      </c>
      <c r="E77" s="162" t="s">
        <v>468</v>
      </c>
      <c r="F77" s="162" t="s">
        <v>505</v>
      </c>
      <c r="G77" s="163" t="s">
        <v>680</v>
      </c>
      <c r="H77" s="146" t="s">
        <v>619</v>
      </c>
      <c r="I77" s="205">
        <v>40</v>
      </c>
      <c r="J77" s="164" t="s">
        <v>798</v>
      </c>
      <c r="K77" s="165" t="s">
        <v>593</v>
      </c>
      <c r="L77" s="219"/>
      <c r="M77" s="219"/>
      <c r="N77" s="543"/>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row>
    <row r="78" spans="1:90" s="8" customFormat="1">
      <c r="A78" s="1380"/>
      <c r="B78" s="99" t="s">
        <v>1723</v>
      </c>
      <c r="C78" s="118" t="str">
        <f t="shared" si="1"/>
        <v>Rated temperature of cooling Medium to the IT equipment</v>
      </c>
      <c r="D78" s="397" t="s">
        <v>538</v>
      </c>
      <c r="E78" s="162" t="s">
        <v>468</v>
      </c>
      <c r="F78" s="162" t="s">
        <v>505</v>
      </c>
      <c r="G78" s="163" t="s">
        <v>681</v>
      </c>
      <c r="H78" s="146" t="s">
        <v>676</v>
      </c>
      <c r="I78" s="205">
        <v>30</v>
      </c>
      <c r="J78" s="164" t="s">
        <v>798</v>
      </c>
      <c r="K78" s="165" t="s">
        <v>593</v>
      </c>
      <c r="L78" s="219"/>
      <c r="M78" s="219"/>
      <c r="N78" s="543"/>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row>
    <row r="79" spans="1:90" s="8" customFormat="1" ht="25.2">
      <c r="A79" s="1380"/>
      <c r="B79" s="99" t="s">
        <v>1724</v>
      </c>
      <c r="C79" s="118" t="str">
        <f t="shared" si="1"/>
        <v>Typical temperature of cooling Medium from the IT equipment (Min)</v>
      </c>
      <c r="D79" s="397" t="s">
        <v>551</v>
      </c>
      <c r="E79" s="162" t="s">
        <v>468</v>
      </c>
      <c r="F79" s="162" t="s">
        <v>505</v>
      </c>
      <c r="G79" s="163" t="s">
        <v>682</v>
      </c>
      <c r="H79" s="146" t="s">
        <v>620</v>
      </c>
      <c r="I79" s="205">
        <v>20</v>
      </c>
      <c r="J79" s="164" t="s">
        <v>799</v>
      </c>
      <c r="K79" s="165" t="s">
        <v>593</v>
      </c>
      <c r="L79" s="219"/>
      <c r="M79" s="219"/>
      <c r="N79" s="543"/>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row>
    <row r="80" spans="1:90" s="8" customFormat="1" ht="25.2">
      <c r="A80" s="1380"/>
      <c r="B80" s="99" t="s">
        <v>1725</v>
      </c>
      <c r="C80" s="118" t="str">
        <f t="shared" si="1"/>
        <v>Typical temperature of cooling Medium from the IT equipment (Max)</v>
      </c>
      <c r="D80" s="397" t="s">
        <v>552</v>
      </c>
      <c r="E80" s="162" t="s">
        <v>468</v>
      </c>
      <c r="F80" s="162" t="s">
        <v>505</v>
      </c>
      <c r="G80" s="163" t="s">
        <v>683</v>
      </c>
      <c r="H80" s="146" t="s">
        <v>621</v>
      </c>
      <c r="I80" s="205">
        <v>60</v>
      </c>
      <c r="J80" s="164" t="s">
        <v>799</v>
      </c>
      <c r="K80" s="165" t="s">
        <v>593</v>
      </c>
      <c r="L80" s="219"/>
      <c r="M80" s="219"/>
      <c r="N80" s="543"/>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row>
    <row r="81" spans="1:90" s="8" customFormat="1" ht="25.2">
      <c r="A81" s="1380"/>
      <c r="B81" s="99" t="s">
        <v>1726</v>
      </c>
      <c r="C81" s="118" t="str">
        <f t="shared" si="1"/>
        <v>Rated temperature of cooling Medium from the IT equipment</v>
      </c>
      <c r="D81" s="397" t="s">
        <v>539</v>
      </c>
      <c r="E81" s="162" t="s">
        <v>468</v>
      </c>
      <c r="F81" s="162" t="s">
        <v>505</v>
      </c>
      <c r="G81" s="163" t="s">
        <v>684</v>
      </c>
      <c r="H81" s="146"/>
      <c r="I81" s="205">
        <v>40</v>
      </c>
      <c r="J81" s="164" t="s">
        <v>799</v>
      </c>
      <c r="K81" s="165" t="s">
        <v>593</v>
      </c>
      <c r="L81" s="219"/>
      <c r="M81" s="219"/>
      <c r="N81" s="543"/>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row>
    <row r="82" spans="1:90" s="8" customFormat="1">
      <c r="A82" s="1380"/>
      <c r="B82" s="99" t="s">
        <v>565</v>
      </c>
      <c r="C82" s="118" t="str">
        <f t="shared" si="1"/>
        <v>Temperature difference across IT side of heat exchanger</v>
      </c>
      <c r="D82" s="397" t="s">
        <v>566</v>
      </c>
      <c r="E82" s="162" t="s">
        <v>468</v>
      </c>
      <c r="F82" s="162" t="s">
        <v>505</v>
      </c>
      <c r="G82" s="163" t="s">
        <v>685</v>
      </c>
      <c r="H82" s="146"/>
      <c r="I82" s="206" t="s">
        <v>564</v>
      </c>
      <c r="J82" s="164" t="s">
        <v>799</v>
      </c>
      <c r="K82" s="166" t="s">
        <v>795</v>
      </c>
      <c r="L82" s="219"/>
      <c r="M82" s="219"/>
      <c r="N82" s="543"/>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row>
    <row r="83" spans="1:90" s="8" customFormat="1" ht="25.2">
      <c r="A83" s="1380"/>
      <c r="B83" s="99" t="s">
        <v>1727</v>
      </c>
      <c r="C83" s="118" t="s">
        <v>560</v>
      </c>
      <c r="D83" s="397" t="s">
        <v>561</v>
      </c>
      <c r="E83" s="162" t="s">
        <v>469</v>
      </c>
      <c r="F83" s="162" t="s">
        <v>782</v>
      </c>
      <c r="G83" s="163" t="s">
        <v>686</v>
      </c>
      <c r="H83" s="146" t="s">
        <v>660</v>
      </c>
      <c r="I83" s="162" t="s">
        <v>559</v>
      </c>
      <c r="J83" s="164"/>
      <c r="K83" s="165" t="s">
        <v>593</v>
      </c>
      <c r="L83" s="219"/>
      <c r="M83" s="219"/>
      <c r="N83" s="543"/>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row>
    <row r="84" spans="1:90" s="8" customFormat="1" ht="18" customHeight="1">
      <c r="A84" s="1380"/>
      <c r="B84" s="99" t="s">
        <v>1728</v>
      </c>
      <c r="C84" s="118" t="s">
        <v>770</v>
      </c>
      <c r="D84" s="397" t="s">
        <v>690</v>
      </c>
      <c r="E84" s="162" t="s">
        <v>468</v>
      </c>
      <c r="F84" s="162" t="s">
        <v>1063</v>
      </c>
      <c r="G84" s="163" t="s">
        <v>687</v>
      </c>
      <c r="H84" s="146" t="s">
        <v>665</v>
      </c>
      <c r="I84" s="164" t="s">
        <v>1065</v>
      </c>
      <c r="J84" s="164" t="s">
        <v>1064</v>
      </c>
      <c r="K84" s="165" t="s">
        <v>593</v>
      </c>
      <c r="L84" s="219"/>
      <c r="M84" s="219"/>
      <c r="N84" s="543"/>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row>
    <row r="85" spans="1:90" s="8" customFormat="1" ht="18" customHeight="1">
      <c r="A85" s="1380"/>
      <c r="B85" s="99" t="s">
        <v>1729</v>
      </c>
      <c r="C85" s="118" t="s">
        <v>770</v>
      </c>
      <c r="D85" s="397" t="s">
        <v>691</v>
      </c>
      <c r="E85" s="162" t="s">
        <v>468</v>
      </c>
      <c r="F85" s="162" t="s">
        <v>1063</v>
      </c>
      <c r="G85" s="163" t="s">
        <v>688</v>
      </c>
      <c r="H85" s="146" t="s">
        <v>666</v>
      </c>
      <c r="I85" s="164" t="s">
        <v>1066</v>
      </c>
      <c r="J85" s="164" t="s">
        <v>1064</v>
      </c>
      <c r="K85" s="165" t="s">
        <v>593</v>
      </c>
      <c r="L85" s="219"/>
      <c r="M85" s="219"/>
      <c r="N85" s="543"/>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row>
    <row r="86" spans="1:90" s="8" customFormat="1" ht="18" customHeight="1">
      <c r="A86" s="1380"/>
      <c r="B86" s="99" t="s">
        <v>1730</v>
      </c>
      <c r="C86" s="118" t="s">
        <v>771</v>
      </c>
      <c r="D86" s="397" t="s">
        <v>692</v>
      </c>
      <c r="E86" s="162" t="s">
        <v>468</v>
      </c>
      <c r="F86" s="162" t="s">
        <v>1063</v>
      </c>
      <c r="G86" s="163" t="s">
        <v>689</v>
      </c>
      <c r="H86" s="146"/>
      <c r="I86" s="206" t="s">
        <v>564</v>
      </c>
      <c r="J86" s="164"/>
      <c r="K86" s="166" t="s">
        <v>795</v>
      </c>
      <c r="L86" s="219"/>
      <c r="M86" s="219"/>
      <c r="N86" s="543"/>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row>
    <row r="87" spans="1:90" s="8" customFormat="1" ht="18" customHeight="1">
      <c r="A87" s="1380"/>
      <c r="B87" s="99" t="s">
        <v>1731</v>
      </c>
      <c r="C87" s="118" t="s">
        <v>789</v>
      </c>
      <c r="D87" s="397" t="s">
        <v>542</v>
      </c>
      <c r="E87" s="162" t="s">
        <v>468</v>
      </c>
      <c r="F87" s="162" t="s">
        <v>693</v>
      </c>
      <c r="G87" s="163" t="s">
        <v>695</v>
      </c>
      <c r="H87" s="146" t="s">
        <v>667</v>
      </c>
      <c r="I87" s="162"/>
      <c r="J87" s="164" t="s">
        <v>807</v>
      </c>
      <c r="K87" s="165" t="s">
        <v>593</v>
      </c>
      <c r="L87" s="219"/>
      <c r="M87" s="219"/>
      <c r="N87" s="543"/>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row>
    <row r="88" spans="1:90" s="8" customFormat="1">
      <c r="A88" s="1380"/>
      <c r="B88" s="99" t="s">
        <v>18</v>
      </c>
      <c r="C88" s="118" t="s">
        <v>790</v>
      </c>
      <c r="D88" s="397" t="s">
        <v>694</v>
      </c>
      <c r="E88" s="162" t="s">
        <v>468</v>
      </c>
      <c r="F88" s="162" t="s">
        <v>782</v>
      </c>
      <c r="G88" s="163" t="s">
        <v>696</v>
      </c>
      <c r="H88" s="146" t="s">
        <v>663</v>
      </c>
      <c r="I88" s="162" t="s">
        <v>782</v>
      </c>
      <c r="J88" s="164"/>
      <c r="K88" s="165" t="s">
        <v>593</v>
      </c>
      <c r="L88" s="219"/>
      <c r="M88" s="219"/>
      <c r="N88" s="543"/>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row>
    <row r="89" spans="1:90" s="8" customFormat="1" ht="18" customHeight="1">
      <c r="A89" s="1380"/>
      <c r="B89" s="99" t="s">
        <v>791</v>
      </c>
      <c r="C89" s="118" t="s">
        <v>791</v>
      </c>
      <c r="D89" s="397" t="s">
        <v>800</v>
      </c>
      <c r="E89" s="162" t="s">
        <v>468</v>
      </c>
      <c r="F89" s="162" t="s">
        <v>782</v>
      </c>
      <c r="G89" s="163" t="s">
        <v>697</v>
      </c>
      <c r="H89" s="146"/>
      <c r="I89" s="162" t="s">
        <v>782</v>
      </c>
      <c r="J89" s="164"/>
      <c r="K89" s="165" t="s">
        <v>593</v>
      </c>
      <c r="L89" s="219"/>
      <c r="M89" s="219"/>
      <c r="N89" s="543"/>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row>
    <row r="90" spans="1:90" s="8" customFormat="1" ht="18" customHeight="1">
      <c r="A90" s="1380"/>
      <c r="B90" s="99" t="s">
        <v>792</v>
      </c>
      <c r="C90" s="118" t="s">
        <v>792</v>
      </c>
      <c r="D90" s="397" t="s">
        <v>597</v>
      </c>
      <c r="E90" s="162" t="s">
        <v>468</v>
      </c>
      <c r="F90" s="162" t="s">
        <v>782</v>
      </c>
      <c r="G90" s="163" t="s">
        <v>698</v>
      </c>
      <c r="H90" s="146" t="s">
        <v>661</v>
      </c>
      <c r="I90" s="162" t="s">
        <v>782</v>
      </c>
      <c r="J90" s="164"/>
      <c r="K90" s="165" t="s">
        <v>593</v>
      </c>
      <c r="L90" s="219"/>
      <c r="M90" s="219"/>
      <c r="N90" s="543"/>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row>
    <row r="91" spans="1:90" s="8" customFormat="1" ht="15.9" thickBot="1">
      <c r="A91" s="1380"/>
      <c r="B91" s="99" t="s">
        <v>793</v>
      </c>
      <c r="C91" s="118" t="s">
        <v>793</v>
      </c>
      <c r="D91" s="397" t="s">
        <v>598</v>
      </c>
      <c r="E91" s="162" t="s">
        <v>468</v>
      </c>
      <c r="F91" s="162" t="s">
        <v>782</v>
      </c>
      <c r="G91" s="163" t="s">
        <v>699</v>
      </c>
      <c r="H91" s="146" t="s">
        <v>662</v>
      </c>
      <c r="I91" s="162" t="s">
        <v>782</v>
      </c>
      <c r="J91" s="164"/>
      <c r="K91" s="165" t="s">
        <v>593</v>
      </c>
      <c r="L91" s="219"/>
      <c r="M91" s="219"/>
      <c r="N91" s="543"/>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row>
    <row r="92" spans="1:90" s="8" customFormat="1" ht="25.2">
      <c r="A92" s="1380"/>
      <c r="B92" s="122" t="s">
        <v>1732</v>
      </c>
      <c r="C92" s="123" t="str">
        <f t="shared" ref="C92:C98" si="2">B92</f>
        <v>Typical temperature of Medium returning from the Heat Offtaker (Min)</v>
      </c>
      <c r="D92" s="393" t="s">
        <v>553</v>
      </c>
      <c r="E92" s="141" t="s">
        <v>468</v>
      </c>
      <c r="F92" s="141" t="s">
        <v>505</v>
      </c>
      <c r="G92" s="142" t="s">
        <v>700</v>
      </c>
      <c r="H92" s="143" t="s">
        <v>57</v>
      </c>
      <c r="I92" s="302">
        <v>20</v>
      </c>
      <c r="J92" s="303" t="s">
        <v>798</v>
      </c>
      <c r="K92" s="304" t="s">
        <v>593</v>
      </c>
      <c r="L92" s="219"/>
      <c r="M92" s="219"/>
      <c r="N92" s="543"/>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row>
    <row r="93" spans="1:90" s="8" customFormat="1" ht="25.2">
      <c r="A93" s="1380"/>
      <c r="B93" s="100" t="s">
        <v>1733</v>
      </c>
      <c r="C93" s="305" t="str">
        <f t="shared" si="2"/>
        <v>Typical temperature of Medium returning from the Heat Offtaker (Max)</v>
      </c>
      <c r="D93" s="394" t="s">
        <v>554</v>
      </c>
      <c r="E93" s="307" t="s">
        <v>468</v>
      </c>
      <c r="F93" s="307" t="s">
        <v>505</v>
      </c>
      <c r="G93" s="308" t="s">
        <v>701</v>
      </c>
      <c r="H93" s="146" t="s">
        <v>57</v>
      </c>
      <c r="I93" s="309">
        <v>40</v>
      </c>
      <c r="J93" s="310" t="s">
        <v>808</v>
      </c>
      <c r="K93" s="167" t="s">
        <v>593</v>
      </c>
      <c r="L93" s="219"/>
      <c r="M93" s="219"/>
      <c r="N93" s="543"/>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row>
    <row r="94" spans="1:90" s="8" customFormat="1">
      <c r="A94" s="1380"/>
      <c r="B94" s="100" t="s">
        <v>1734</v>
      </c>
      <c r="C94" s="305" t="str">
        <f t="shared" si="2"/>
        <v>Rated temperature of Medium FROM the Heat Offtaker</v>
      </c>
      <c r="D94" s="394" t="s">
        <v>541</v>
      </c>
      <c r="E94" s="307" t="s">
        <v>468</v>
      </c>
      <c r="F94" s="307" t="s">
        <v>505</v>
      </c>
      <c r="G94" s="308" t="s">
        <v>702</v>
      </c>
      <c r="H94" s="146"/>
      <c r="I94" s="309">
        <v>25</v>
      </c>
      <c r="J94" s="310" t="s">
        <v>808</v>
      </c>
      <c r="K94" s="167" t="s">
        <v>593</v>
      </c>
      <c r="L94" s="219"/>
      <c r="M94" s="219"/>
      <c r="N94" s="543"/>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row>
    <row r="95" spans="1:90" s="8" customFormat="1">
      <c r="A95" s="1380"/>
      <c r="B95" s="100" t="s">
        <v>1735</v>
      </c>
      <c r="C95" s="305" t="str">
        <f t="shared" si="2"/>
        <v>Typical temperature of Medium To the Heat Offtaker (Min)</v>
      </c>
      <c r="D95" s="394" t="s">
        <v>555</v>
      </c>
      <c r="E95" s="307" t="s">
        <v>468</v>
      </c>
      <c r="F95" s="307" t="s">
        <v>505</v>
      </c>
      <c r="G95" s="308" t="s">
        <v>703</v>
      </c>
      <c r="H95" s="146" t="s">
        <v>622</v>
      </c>
      <c r="I95" s="309">
        <v>30</v>
      </c>
      <c r="J95" s="310" t="s">
        <v>809</v>
      </c>
      <c r="K95" s="167" t="s">
        <v>593</v>
      </c>
      <c r="L95" s="219"/>
      <c r="M95" s="219"/>
      <c r="N95" s="543"/>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row>
    <row r="96" spans="1:90" s="8" customFormat="1">
      <c r="A96" s="1380"/>
      <c r="B96" s="100" t="s">
        <v>1736</v>
      </c>
      <c r="C96" s="305" t="str">
        <f t="shared" si="2"/>
        <v>Typical temperature of Medium To the Heat Offtaker (Max)</v>
      </c>
      <c r="D96" s="394" t="s">
        <v>556</v>
      </c>
      <c r="E96" s="307" t="s">
        <v>468</v>
      </c>
      <c r="F96" s="307" t="s">
        <v>505</v>
      </c>
      <c r="G96" s="308" t="s">
        <v>704</v>
      </c>
      <c r="H96" s="146" t="s">
        <v>623</v>
      </c>
      <c r="I96" s="309">
        <v>50</v>
      </c>
      <c r="J96" s="310" t="s">
        <v>809</v>
      </c>
      <c r="K96" s="167" t="s">
        <v>593</v>
      </c>
      <c r="L96" s="219"/>
      <c r="M96" s="219"/>
      <c r="N96" s="543"/>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row>
    <row r="97" spans="1:90" s="8" customFormat="1">
      <c r="A97" s="1380"/>
      <c r="B97" s="100" t="s">
        <v>1737</v>
      </c>
      <c r="C97" s="305" t="str">
        <f t="shared" si="2"/>
        <v xml:space="preserve">Rated temperature of Medium TO the Heat Offtaker </v>
      </c>
      <c r="D97" s="394" t="s">
        <v>540</v>
      </c>
      <c r="E97" s="307" t="s">
        <v>468</v>
      </c>
      <c r="F97" s="307" t="s">
        <v>505</v>
      </c>
      <c r="G97" s="308" t="s">
        <v>705</v>
      </c>
      <c r="H97" s="146"/>
      <c r="I97" s="309">
        <v>45</v>
      </c>
      <c r="J97" s="310" t="s">
        <v>809</v>
      </c>
      <c r="K97" s="167" t="s">
        <v>593</v>
      </c>
      <c r="L97" s="219"/>
      <c r="M97" s="219"/>
      <c r="N97" s="543"/>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row>
    <row r="98" spans="1:90" s="8" customFormat="1" ht="25.2">
      <c r="A98" s="1380"/>
      <c r="B98" s="100" t="s">
        <v>1688</v>
      </c>
      <c r="C98" s="305" t="str">
        <f t="shared" si="2"/>
        <v>Temperature Difference across Offtaker side of heat exchanger</v>
      </c>
      <c r="D98" s="394" t="s">
        <v>563</v>
      </c>
      <c r="E98" s="307" t="s">
        <v>468</v>
      </c>
      <c r="F98" s="307" t="s">
        <v>505</v>
      </c>
      <c r="G98" s="308" t="s">
        <v>707</v>
      </c>
      <c r="H98" s="146"/>
      <c r="I98" s="311" t="s">
        <v>564</v>
      </c>
      <c r="J98" s="310" t="s">
        <v>799</v>
      </c>
      <c r="K98" s="168" t="s">
        <v>795</v>
      </c>
      <c r="L98" s="219"/>
      <c r="M98" s="219"/>
      <c r="N98" s="543"/>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row>
    <row r="99" spans="1:90" s="8" customFormat="1">
      <c r="A99" s="1380"/>
      <c r="B99" s="100" t="s">
        <v>1738</v>
      </c>
      <c r="C99" s="305" t="s">
        <v>557</v>
      </c>
      <c r="D99" s="394" t="s">
        <v>562</v>
      </c>
      <c r="E99" s="307" t="s">
        <v>469</v>
      </c>
      <c r="F99" s="307" t="s">
        <v>782</v>
      </c>
      <c r="G99" s="308" t="s">
        <v>706</v>
      </c>
      <c r="H99" s="146" t="s">
        <v>674</v>
      </c>
      <c r="I99" s="307" t="s">
        <v>559</v>
      </c>
      <c r="J99" s="310" t="s">
        <v>485</v>
      </c>
      <c r="K99" s="167" t="s">
        <v>593</v>
      </c>
      <c r="L99" s="219"/>
      <c r="M99" s="219"/>
      <c r="N99" s="543"/>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row>
    <row r="100" spans="1:90" s="8" customFormat="1">
      <c r="A100" s="1380"/>
      <c r="B100" s="100" t="s">
        <v>1739</v>
      </c>
      <c r="C100" s="305" t="s">
        <v>770</v>
      </c>
      <c r="D100" s="394" t="s">
        <v>774</v>
      </c>
      <c r="E100" s="307" t="s">
        <v>468</v>
      </c>
      <c r="F100" s="307" t="s">
        <v>1063</v>
      </c>
      <c r="G100" s="308" t="s">
        <v>708</v>
      </c>
      <c r="H100" s="146" t="s">
        <v>57</v>
      </c>
      <c r="I100" s="309">
        <v>5</v>
      </c>
      <c r="J100" s="310" t="s">
        <v>1064</v>
      </c>
      <c r="K100" s="167" t="s">
        <v>593</v>
      </c>
      <c r="L100" s="219"/>
      <c r="M100" s="219"/>
      <c r="N100" s="543"/>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row>
    <row r="101" spans="1:90" s="8" customFormat="1">
      <c r="A101" s="1380"/>
      <c r="B101" s="100" t="s">
        <v>1740</v>
      </c>
      <c r="C101" s="305" t="s">
        <v>770</v>
      </c>
      <c r="D101" s="394" t="s">
        <v>775</v>
      </c>
      <c r="E101" s="307" t="s">
        <v>468</v>
      </c>
      <c r="F101" s="307" t="s">
        <v>1063</v>
      </c>
      <c r="G101" s="308" t="s">
        <v>709</v>
      </c>
      <c r="H101" s="146" t="s">
        <v>57</v>
      </c>
      <c r="I101" s="309">
        <v>3</v>
      </c>
      <c r="J101" s="310" t="s">
        <v>1064</v>
      </c>
      <c r="K101" s="167" t="s">
        <v>593</v>
      </c>
      <c r="L101" s="219"/>
      <c r="M101" s="219"/>
      <c r="N101" s="543"/>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row>
    <row r="102" spans="1:90" s="8" customFormat="1">
      <c r="A102" s="1380"/>
      <c r="B102" s="100" t="s">
        <v>1741</v>
      </c>
      <c r="C102" s="305" t="s">
        <v>1689</v>
      </c>
      <c r="D102" s="394" t="s">
        <v>773</v>
      </c>
      <c r="E102" s="307" t="s">
        <v>468</v>
      </c>
      <c r="F102" s="307" t="s">
        <v>1063</v>
      </c>
      <c r="G102" s="308" t="s">
        <v>719</v>
      </c>
      <c r="H102" s="146"/>
      <c r="I102" s="311" t="s">
        <v>564</v>
      </c>
      <c r="J102" s="310"/>
      <c r="K102" s="168" t="s">
        <v>795</v>
      </c>
      <c r="L102" s="219"/>
      <c r="M102" s="219"/>
      <c r="N102" s="543"/>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row>
    <row r="103" spans="1:90" s="8" customFormat="1">
      <c r="A103" s="1380"/>
      <c r="B103" s="100" t="s">
        <v>1742</v>
      </c>
      <c r="C103" s="305" t="s">
        <v>1690</v>
      </c>
      <c r="D103" s="394" t="s">
        <v>543</v>
      </c>
      <c r="E103" s="307" t="s">
        <v>468</v>
      </c>
      <c r="F103" s="307" t="s">
        <v>693</v>
      </c>
      <c r="G103" s="308" t="s">
        <v>710</v>
      </c>
      <c r="H103" s="146" t="s">
        <v>681</v>
      </c>
      <c r="I103" s="307"/>
      <c r="J103" s="310"/>
      <c r="K103" s="167" t="s">
        <v>593</v>
      </c>
      <c r="L103" s="219"/>
      <c r="M103" s="219"/>
      <c r="N103" s="543"/>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row>
    <row r="104" spans="1:90" s="8" customFormat="1">
      <c r="A104" s="1380"/>
      <c r="B104" s="100" t="s">
        <v>1691</v>
      </c>
      <c r="C104" s="305" t="s">
        <v>1743</v>
      </c>
      <c r="D104" s="394" t="s">
        <v>803</v>
      </c>
      <c r="E104" s="307" t="s">
        <v>468</v>
      </c>
      <c r="F104" s="307"/>
      <c r="G104" s="308" t="s">
        <v>712</v>
      </c>
      <c r="H104" s="146" t="s">
        <v>675</v>
      </c>
      <c r="I104" s="307"/>
      <c r="J104" s="310"/>
      <c r="K104" s="167" t="s">
        <v>593</v>
      </c>
      <c r="L104" s="219"/>
      <c r="M104" s="219"/>
      <c r="N104" s="543"/>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row>
    <row r="105" spans="1:90" s="8" customFormat="1">
      <c r="A105" s="1380"/>
      <c r="B105" s="100" t="s">
        <v>1744</v>
      </c>
      <c r="C105" s="305" t="s">
        <v>1745</v>
      </c>
      <c r="D105" s="394" t="s">
        <v>804</v>
      </c>
      <c r="E105" s="307" t="s">
        <v>468</v>
      </c>
      <c r="F105" s="307"/>
      <c r="G105" s="308" t="s">
        <v>713</v>
      </c>
      <c r="H105" s="146" t="s">
        <v>676</v>
      </c>
      <c r="I105" s="307" t="s">
        <v>57</v>
      </c>
      <c r="J105" s="306"/>
      <c r="K105" s="167" t="s">
        <v>593</v>
      </c>
      <c r="L105" s="219"/>
      <c r="M105" s="219"/>
      <c r="N105" s="543"/>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row>
    <row r="106" spans="1:90" s="8" customFormat="1">
      <c r="A106" s="1380"/>
      <c r="B106" s="100" t="s">
        <v>1746</v>
      </c>
      <c r="C106" s="305" t="s">
        <v>778</v>
      </c>
      <c r="D106" s="394" t="s">
        <v>944</v>
      </c>
      <c r="E106" s="307" t="s">
        <v>469</v>
      </c>
      <c r="F106" s="310" t="s">
        <v>496</v>
      </c>
      <c r="G106" s="308" t="s">
        <v>714</v>
      </c>
      <c r="H106" s="146" t="s">
        <v>682</v>
      </c>
      <c r="I106" s="307" t="s">
        <v>40</v>
      </c>
      <c r="J106" s="310" t="s">
        <v>496</v>
      </c>
      <c r="K106" s="167" t="s">
        <v>593</v>
      </c>
      <c r="L106" s="219"/>
      <c r="M106" s="219"/>
      <c r="N106" s="543"/>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row>
    <row r="107" spans="1:90" s="8" customFormat="1" ht="18" customHeight="1">
      <c r="A107" s="1380"/>
      <c r="B107" s="100" t="s">
        <v>569</v>
      </c>
      <c r="C107" s="305" t="s">
        <v>1747</v>
      </c>
      <c r="D107" s="394" t="s">
        <v>945</v>
      </c>
      <c r="E107" s="307" t="s">
        <v>468</v>
      </c>
      <c r="F107" s="307"/>
      <c r="G107" s="308" t="s">
        <v>715</v>
      </c>
      <c r="H107" s="146"/>
      <c r="I107" s="307" t="s">
        <v>57</v>
      </c>
      <c r="J107" s="310" t="s">
        <v>57</v>
      </c>
      <c r="K107" s="167" t="s">
        <v>593</v>
      </c>
      <c r="L107" s="219"/>
      <c r="M107" s="219"/>
      <c r="N107" s="543"/>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row>
    <row r="108" spans="1:90" s="8" customFormat="1" ht="18" customHeight="1">
      <c r="A108" s="1380"/>
      <c r="B108" s="100" t="s">
        <v>776</v>
      </c>
      <c r="C108" s="305" t="s">
        <v>777</v>
      </c>
      <c r="D108" s="394" t="s">
        <v>946</v>
      </c>
      <c r="E108" s="307" t="s">
        <v>469</v>
      </c>
      <c r="F108" s="307" t="s">
        <v>782</v>
      </c>
      <c r="G108" s="308" t="s">
        <v>716</v>
      </c>
      <c r="H108" s="146"/>
      <c r="I108" s="307" t="s">
        <v>595</v>
      </c>
      <c r="J108" s="310" t="s">
        <v>485</v>
      </c>
      <c r="K108" s="167" t="s">
        <v>593</v>
      </c>
      <c r="L108" s="219"/>
      <c r="M108" s="219"/>
      <c r="N108" s="543"/>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row>
    <row r="109" spans="1:90" s="8" customFormat="1" ht="18" customHeight="1">
      <c r="A109" s="1380"/>
      <c r="B109" s="100" t="s">
        <v>1748</v>
      </c>
      <c r="C109" s="305" t="s">
        <v>779</v>
      </c>
      <c r="D109" s="394" t="s">
        <v>947</v>
      </c>
      <c r="E109" s="307" t="s">
        <v>469</v>
      </c>
      <c r="F109" s="310" t="s">
        <v>496</v>
      </c>
      <c r="G109" s="308" t="s">
        <v>717</v>
      </c>
      <c r="H109" s="146" t="s">
        <v>683</v>
      </c>
      <c r="I109" s="307" t="s">
        <v>40</v>
      </c>
      <c r="J109" s="310" t="s">
        <v>496</v>
      </c>
      <c r="K109" s="167" t="s">
        <v>593</v>
      </c>
      <c r="L109" s="219"/>
      <c r="M109" s="219"/>
      <c r="N109" s="543"/>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row>
    <row r="110" spans="1:90" s="8" customFormat="1" ht="18" customHeight="1">
      <c r="A110" s="1380"/>
      <c r="B110" s="100" t="s">
        <v>570</v>
      </c>
      <c r="C110" s="305" t="s">
        <v>780</v>
      </c>
      <c r="D110" s="394" t="s">
        <v>948</v>
      </c>
      <c r="E110" s="307" t="s">
        <v>468</v>
      </c>
      <c r="F110" s="307"/>
      <c r="G110" s="308" t="s">
        <v>718</v>
      </c>
      <c r="H110" s="146"/>
      <c r="I110" s="307" t="s">
        <v>57</v>
      </c>
      <c r="J110" s="310" t="s">
        <v>57</v>
      </c>
      <c r="K110" s="167" t="s">
        <v>593</v>
      </c>
      <c r="L110" s="219"/>
      <c r="M110" s="219"/>
      <c r="N110" s="543"/>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row>
    <row r="111" spans="1:90" s="8" customFormat="1" ht="18" customHeight="1">
      <c r="A111" s="1380"/>
      <c r="B111" s="100" t="s">
        <v>583</v>
      </c>
      <c r="C111" s="305" t="s">
        <v>777</v>
      </c>
      <c r="D111" s="394" t="s">
        <v>949</v>
      </c>
      <c r="E111" s="307" t="s">
        <v>469</v>
      </c>
      <c r="F111" s="307" t="s">
        <v>782</v>
      </c>
      <c r="G111" s="308" t="s">
        <v>720</v>
      </c>
      <c r="H111" s="146"/>
      <c r="I111" s="307" t="s">
        <v>596</v>
      </c>
      <c r="J111" s="310" t="s">
        <v>485</v>
      </c>
      <c r="K111" s="167" t="s">
        <v>593</v>
      </c>
      <c r="L111" s="219"/>
      <c r="M111" s="219"/>
      <c r="N111" s="543"/>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row>
    <row r="112" spans="1:90" s="8" customFormat="1" ht="28" customHeight="1">
      <c r="A112" s="1380"/>
      <c r="B112" s="100" t="s">
        <v>502</v>
      </c>
      <c r="C112" s="305" t="s">
        <v>1749</v>
      </c>
      <c r="D112" s="394" t="s">
        <v>950</v>
      </c>
      <c r="E112" s="307" t="s">
        <v>469</v>
      </c>
      <c r="F112" s="310" t="s">
        <v>496</v>
      </c>
      <c r="G112" s="308" t="s">
        <v>711</v>
      </c>
      <c r="H112" s="146" t="s">
        <v>637</v>
      </c>
      <c r="I112" s="307" t="s">
        <v>40</v>
      </c>
      <c r="J112" s="310" t="s">
        <v>496</v>
      </c>
      <c r="K112" s="167" t="s">
        <v>593</v>
      </c>
      <c r="L112" s="219"/>
      <c r="M112" s="219"/>
      <c r="N112" s="543"/>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row>
    <row r="113" spans="1:90" s="8" customFormat="1" ht="28" customHeight="1">
      <c r="A113" s="1380"/>
      <c r="B113" s="100" t="s">
        <v>767</v>
      </c>
      <c r="C113" s="305" t="s">
        <v>806</v>
      </c>
      <c r="D113" s="394" t="s">
        <v>951</v>
      </c>
      <c r="E113" s="307" t="s">
        <v>469</v>
      </c>
      <c r="F113" s="310" t="s">
        <v>782</v>
      </c>
      <c r="G113" s="308" t="s">
        <v>721</v>
      </c>
      <c r="H113" s="146"/>
      <c r="I113" s="307" t="s">
        <v>768</v>
      </c>
      <c r="J113" s="310" t="s">
        <v>1067</v>
      </c>
      <c r="K113" s="167" t="s">
        <v>593</v>
      </c>
      <c r="L113" s="219"/>
      <c r="M113" s="219"/>
      <c r="N113" s="543"/>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row>
    <row r="114" spans="1:90" s="8" customFormat="1" ht="28" customHeight="1">
      <c r="A114" s="1380"/>
      <c r="B114" s="100" t="s">
        <v>407</v>
      </c>
      <c r="C114" s="305" t="s">
        <v>787</v>
      </c>
      <c r="D114" s="394" t="s">
        <v>952</v>
      </c>
      <c r="E114" s="307" t="s">
        <v>468</v>
      </c>
      <c r="F114" s="307" t="s">
        <v>782</v>
      </c>
      <c r="G114" s="308" t="s">
        <v>722</v>
      </c>
      <c r="H114" s="146" t="s">
        <v>639</v>
      </c>
      <c r="I114" s="307"/>
      <c r="J114" s="310" t="s">
        <v>503</v>
      </c>
      <c r="K114" s="167" t="s">
        <v>593</v>
      </c>
      <c r="L114" s="219"/>
      <c r="M114" s="219"/>
      <c r="N114" s="543"/>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row>
    <row r="115" spans="1:90" s="8" customFormat="1" ht="18" customHeight="1">
      <c r="A115" s="1380"/>
      <c r="B115" s="100" t="s">
        <v>769</v>
      </c>
      <c r="C115" s="305" t="s">
        <v>788</v>
      </c>
      <c r="D115" s="394" t="s">
        <v>953</v>
      </c>
      <c r="E115" s="307" t="s">
        <v>468</v>
      </c>
      <c r="F115" s="307" t="s">
        <v>782</v>
      </c>
      <c r="G115" s="308" t="s">
        <v>723</v>
      </c>
      <c r="H115" s="146"/>
      <c r="I115" s="307"/>
      <c r="J115" s="310" t="s">
        <v>503</v>
      </c>
      <c r="K115" s="167" t="s">
        <v>593</v>
      </c>
      <c r="L115" s="219"/>
      <c r="M115" s="219"/>
      <c r="N115" s="543"/>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row>
    <row r="116" spans="1:90" s="8" customFormat="1" ht="19" customHeight="1">
      <c r="A116" s="1380"/>
      <c r="B116" s="100" t="s">
        <v>1750</v>
      </c>
      <c r="C116" s="305" t="s">
        <v>1692</v>
      </c>
      <c r="D116" s="394" t="s">
        <v>1208</v>
      </c>
      <c r="E116" s="307" t="s">
        <v>468</v>
      </c>
      <c r="F116" s="307" t="s">
        <v>548</v>
      </c>
      <c r="G116" s="308" t="s">
        <v>724</v>
      </c>
      <c r="H116" s="146"/>
      <c r="I116" s="309">
        <v>25</v>
      </c>
      <c r="J116" s="310" t="s">
        <v>1209</v>
      </c>
      <c r="K116" s="167" t="s">
        <v>593</v>
      </c>
      <c r="L116" s="219"/>
      <c r="M116" s="219"/>
      <c r="N116" s="543"/>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row>
    <row r="117" spans="1:90" s="8" customFormat="1" ht="19" customHeight="1">
      <c r="A117" s="1380"/>
      <c r="B117" s="100" t="s">
        <v>1693</v>
      </c>
      <c r="C117" s="305" t="s">
        <v>1214</v>
      </c>
      <c r="D117" s="394" t="s">
        <v>1215</v>
      </c>
      <c r="E117" s="307" t="s">
        <v>468</v>
      </c>
      <c r="F117" s="307" t="s">
        <v>782</v>
      </c>
      <c r="G117" s="308" t="s">
        <v>725</v>
      </c>
      <c r="H117" s="146"/>
      <c r="I117" s="309">
        <v>1</v>
      </c>
      <c r="J117" s="449" t="s">
        <v>564</v>
      </c>
      <c r="K117" s="168" t="s">
        <v>795</v>
      </c>
      <c r="L117" s="219"/>
      <c r="M117" s="219"/>
      <c r="N117" s="543"/>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row>
    <row r="118" spans="1:90" s="8" customFormat="1" ht="19" customHeight="1" thickBot="1">
      <c r="A118" s="1381"/>
      <c r="B118" s="100" t="s">
        <v>1694</v>
      </c>
      <c r="C118" s="101" t="s">
        <v>1213</v>
      </c>
      <c r="D118" s="395" t="s">
        <v>1233</v>
      </c>
      <c r="E118" s="148" t="s">
        <v>468</v>
      </c>
      <c r="F118" s="307" t="s">
        <v>782</v>
      </c>
      <c r="G118" s="149" t="s">
        <v>726</v>
      </c>
      <c r="H118" s="150"/>
      <c r="I118" s="450">
        <v>1</v>
      </c>
      <c r="J118" s="448" t="s">
        <v>564</v>
      </c>
      <c r="K118" s="454" t="s">
        <v>795</v>
      </c>
      <c r="L118" s="219"/>
      <c r="M118" s="219"/>
      <c r="N118" s="543"/>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row>
    <row r="119" spans="1:90" s="8" customFormat="1" ht="28" customHeight="1">
      <c r="A119" s="1382" t="s">
        <v>1695</v>
      </c>
      <c r="B119" s="129" t="s">
        <v>1707</v>
      </c>
      <c r="C119" s="126" t="s">
        <v>818</v>
      </c>
      <c r="D119" s="398" t="s">
        <v>956</v>
      </c>
      <c r="E119" s="169" t="s">
        <v>469</v>
      </c>
      <c r="F119" s="169"/>
      <c r="G119" s="170" t="s">
        <v>739</v>
      </c>
      <c r="H119" s="143" t="s">
        <v>644</v>
      </c>
      <c r="I119" s="169" t="s">
        <v>40</v>
      </c>
      <c r="J119" s="171" t="s">
        <v>487</v>
      </c>
      <c r="K119" s="172" t="s">
        <v>593</v>
      </c>
      <c r="L119" s="219"/>
      <c r="M119" s="219"/>
      <c r="N119" s="543"/>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row>
    <row r="120" spans="1:90" s="8" customFormat="1">
      <c r="A120" s="1383"/>
      <c r="B120" s="130" t="s">
        <v>1696</v>
      </c>
      <c r="C120" s="127" t="s">
        <v>1697</v>
      </c>
      <c r="D120" s="399" t="s">
        <v>957</v>
      </c>
      <c r="E120" s="173" t="s">
        <v>468</v>
      </c>
      <c r="F120" s="173" t="s">
        <v>819</v>
      </c>
      <c r="G120" s="174" t="s">
        <v>740</v>
      </c>
      <c r="H120" s="146"/>
      <c r="I120" s="254">
        <v>0</v>
      </c>
      <c r="J120" s="175" t="s">
        <v>1143</v>
      </c>
      <c r="K120" s="176" t="s">
        <v>593</v>
      </c>
      <c r="L120" s="219"/>
      <c r="M120" s="219"/>
      <c r="N120" s="543"/>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row>
    <row r="121" spans="1:90" s="8" customFormat="1" ht="34" customHeight="1">
      <c r="A121" s="1383"/>
      <c r="B121" s="130" t="s">
        <v>1698</v>
      </c>
      <c r="C121" s="127" t="s">
        <v>917</v>
      </c>
      <c r="D121" s="399" t="s">
        <v>958</v>
      </c>
      <c r="E121" s="173" t="s">
        <v>469</v>
      </c>
      <c r="F121" s="173"/>
      <c r="G121" s="174" t="s">
        <v>741</v>
      </c>
      <c r="H121" s="146"/>
      <c r="I121" s="207" t="s">
        <v>40</v>
      </c>
      <c r="J121" s="175" t="s">
        <v>487</v>
      </c>
      <c r="K121" s="176" t="s">
        <v>593</v>
      </c>
      <c r="L121" s="219"/>
      <c r="M121" s="219"/>
      <c r="N121" s="543"/>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row>
    <row r="122" spans="1:90" s="8" customFormat="1" ht="18" customHeight="1">
      <c r="A122" s="1383"/>
      <c r="B122" s="130" t="s">
        <v>1699</v>
      </c>
      <c r="C122" s="127" t="s">
        <v>1700</v>
      </c>
      <c r="D122" s="399" t="s">
        <v>959</v>
      </c>
      <c r="E122" s="173" t="s">
        <v>468</v>
      </c>
      <c r="F122" s="173" t="s">
        <v>819</v>
      </c>
      <c r="G122" s="174" t="s">
        <v>742</v>
      </c>
      <c r="H122" s="146"/>
      <c r="I122" s="207">
        <v>0</v>
      </c>
      <c r="J122" s="175" t="s">
        <v>1143</v>
      </c>
      <c r="K122" s="176" t="s">
        <v>593</v>
      </c>
      <c r="L122" s="219"/>
      <c r="M122" s="219"/>
      <c r="N122" s="543"/>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row>
    <row r="123" spans="1:90" s="8" customFormat="1" ht="18" customHeight="1">
      <c r="A123" s="1383"/>
      <c r="B123" s="130" t="s">
        <v>1701</v>
      </c>
      <c r="C123" s="127" t="s">
        <v>961</v>
      </c>
      <c r="D123" s="399" t="s">
        <v>962</v>
      </c>
      <c r="E123" s="173" t="s">
        <v>468</v>
      </c>
      <c r="F123" s="173" t="str">
        <f t="shared" ref="F123:F132" si="3">F122</f>
        <v>€</v>
      </c>
      <c r="G123" s="174" t="s">
        <v>743</v>
      </c>
      <c r="H123" s="146"/>
      <c r="I123" s="173"/>
      <c r="J123" s="175"/>
      <c r="K123" s="176" t="s">
        <v>593</v>
      </c>
      <c r="L123" s="219"/>
      <c r="M123" s="219"/>
      <c r="N123" s="543"/>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row>
    <row r="124" spans="1:90" s="8" customFormat="1" ht="18" customHeight="1">
      <c r="A124" s="1383"/>
      <c r="B124" s="130" t="s">
        <v>1702</v>
      </c>
      <c r="C124" s="127"/>
      <c r="D124" s="399" t="s">
        <v>963</v>
      </c>
      <c r="E124" s="173" t="s">
        <v>468</v>
      </c>
      <c r="F124" s="173" t="str">
        <f t="shared" si="3"/>
        <v>€</v>
      </c>
      <c r="G124" s="174" t="s">
        <v>744</v>
      </c>
      <c r="H124" s="146"/>
      <c r="I124" s="173"/>
      <c r="J124" s="175"/>
      <c r="K124" s="176" t="s">
        <v>593</v>
      </c>
      <c r="L124" s="219"/>
      <c r="M124" s="219"/>
      <c r="N124" s="543"/>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row>
    <row r="125" spans="1:90" s="8" customFormat="1" ht="18" customHeight="1">
      <c r="A125" s="1383"/>
      <c r="B125" s="130" t="s">
        <v>132</v>
      </c>
      <c r="C125" s="240" t="s">
        <v>916</v>
      </c>
      <c r="D125" s="399" t="s">
        <v>1119</v>
      </c>
      <c r="E125" s="173" t="s">
        <v>468</v>
      </c>
      <c r="F125" s="173" t="str">
        <f t="shared" si="3"/>
        <v>€</v>
      </c>
      <c r="G125" s="174" t="s">
        <v>745</v>
      </c>
      <c r="H125" s="146" t="s">
        <v>638</v>
      </c>
      <c r="I125" s="173"/>
      <c r="J125" s="175"/>
      <c r="K125" s="176" t="s">
        <v>593</v>
      </c>
      <c r="L125" s="219"/>
      <c r="M125" s="219"/>
      <c r="N125" s="543"/>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row>
    <row r="126" spans="1:90" s="8" customFormat="1" ht="18" customHeight="1">
      <c r="A126" s="1383"/>
      <c r="B126" s="130" t="s">
        <v>128</v>
      </c>
      <c r="C126" s="127"/>
      <c r="D126" s="399" t="s">
        <v>1120</v>
      </c>
      <c r="E126" s="173" t="s">
        <v>468</v>
      </c>
      <c r="F126" s="173" t="str">
        <f t="shared" si="3"/>
        <v>€</v>
      </c>
      <c r="G126" s="174" t="s">
        <v>746</v>
      </c>
      <c r="H126" s="146" t="s">
        <v>657</v>
      </c>
      <c r="I126" s="173"/>
      <c r="J126" s="175"/>
      <c r="K126" s="176" t="s">
        <v>593</v>
      </c>
      <c r="L126" s="219"/>
      <c r="M126" s="219"/>
      <c r="N126" s="543"/>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row>
    <row r="127" spans="1:90" s="8" customFormat="1" ht="18" customHeight="1">
      <c r="A127" s="1383"/>
      <c r="B127" s="130" t="s">
        <v>1703</v>
      </c>
      <c r="C127" s="127"/>
      <c r="D127" s="399" t="s">
        <v>1121</v>
      </c>
      <c r="E127" s="173" t="s">
        <v>468</v>
      </c>
      <c r="F127" s="173" t="str">
        <f t="shared" si="3"/>
        <v>€</v>
      </c>
      <c r="G127" s="174" t="s">
        <v>747</v>
      </c>
      <c r="H127" s="146"/>
      <c r="I127" s="173"/>
      <c r="J127" s="175"/>
      <c r="K127" s="176" t="s">
        <v>593</v>
      </c>
      <c r="L127" s="219"/>
      <c r="M127" s="219"/>
      <c r="N127" s="543"/>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row>
    <row r="128" spans="1:90" s="8" customFormat="1" ht="18" customHeight="1">
      <c r="A128" s="1383"/>
      <c r="B128" s="130" t="s">
        <v>1704</v>
      </c>
      <c r="C128" s="127"/>
      <c r="D128" s="399" t="s">
        <v>1122</v>
      </c>
      <c r="E128" s="173" t="s">
        <v>468</v>
      </c>
      <c r="F128" s="173" t="str">
        <f t="shared" si="3"/>
        <v>€</v>
      </c>
      <c r="G128" s="177" t="s">
        <v>748</v>
      </c>
      <c r="H128" s="146"/>
      <c r="I128" s="173"/>
      <c r="J128" s="175"/>
      <c r="K128" s="176" t="s">
        <v>593</v>
      </c>
      <c r="L128" s="219"/>
      <c r="M128" s="219"/>
      <c r="N128" s="543"/>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row>
    <row r="129" spans="1:90" s="8" customFormat="1" ht="18" customHeight="1">
      <c r="A129" s="1383"/>
      <c r="B129" s="130" t="s">
        <v>1705</v>
      </c>
      <c r="C129" s="127" t="s">
        <v>1441</v>
      </c>
      <c r="D129" s="399" t="s">
        <v>1118</v>
      </c>
      <c r="E129" s="173" t="s">
        <v>468</v>
      </c>
      <c r="F129" s="173" t="str">
        <f t="shared" si="3"/>
        <v>€</v>
      </c>
      <c r="G129" s="177" t="s">
        <v>749</v>
      </c>
      <c r="H129" s="146"/>
      <c r="I129" s="173"/>
      <c r="J129" s="175"/>
      <c r="K129" s="176"/>
      <c r="L129" s="219"/>
      <c r="M129" s="219"/>
      <c r="N129" s="543"/>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row>
    <row r="130" spans="1:90" s="8" customFormat="1" ht="18" customHeight="1">
      <c r="A130" s="1383"/>
      <c r="B130" s="130" t="s">
        <v>1706</v>
      </c>
      <c r="C130" s="127"/>
      <c r="D130" s="399" t="s">
        <v>1138</v>
      </c>
      <c r="E130" s="173" t="s">
        <v>468</v>
      </c>
      <c r="F130" s="173" t="str">
        <f t="shared" si="3"/>
        <v>€</v>
      </c>
      <c r="G130" s="177" t="s">
        <v>750</v>
      </c>
      <c r="H130" s="146"/>
      <c r="I130" s="173"/>
      <c r="J130" s="175"/>
      <c r="K130" s="176" t="s">
        <v>593</v>
      </c>
      <c r="L130" s="219"/>
      <c r="M130" s="219"/>
      <c r="N130" s="543"/>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row>
    <row r="131" spans="1:90" s="8" customFormat="1" ht="18" customHeight="1">
      <c r="A131" s="1383"/>
      <c r="B131" s="130" t="s">
        <v>417</v>
      </c>
      <c r="C131" s="127"/>
      <c r="D131" s="399" t="s">
        <v>1139</v>
      </c>
      <c r="E131" s="173" t="s">
        <v>468</v>
      </c>
      <c r="F131" s="173" t="str">
        <f t="shared" si="3"/>
        <v>€</v>
      </c>
      <c r="G131" s="177" t="s">
        <v>751</v>
      </c>
      <c r="H131" s="146" t="s">
        <v>709</v>
      </c>
      <c r="I131" s="173"/>
      <c r="J131" s="175"/>
      <c r="K131" s="176" t="s">
        <v>593</v>
      </c>
      <c r="L131" s="219"/>
      <c r="M131" s="219"/>
      <c r="N131" s="543"/>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row>
    <row r="132" spans="1:90" s="8" customFormat="1" ht="18" customHeight="1" thickBot="1">
      <c r="A132" s="1384"/>
      <c r="B132" s="130" t="s">
        <v>1708</v>
      </c>
      <c r="C132" s="128"/>
      <c r="D132" s="400" t="s">
        <v>1140</v>
      </c>
      <c r="E132" s="173" t="s">
        <v>468</v>
      </c>
      <c r="F132" s="173" t="str">
        <f t="shared" si="3"/>
        <v>€</v>
      </c>
      <c r="G132" s="179" t="s">
        <v>752</v>
      </c>
      <c r="H132" s="150" t="s">
        <v>708</v>
      </c>
      <c r="I132" s="178"/>
      <c r="J132" s="180"/>
      <c r="K132" s="181" t="s">
        <v>593</v>
      </c>
      <c r="L132" s="219"/>
      <c r="M132" s="219"/>
      <c r="N132" s="543"/>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row>
    <row r="133" spans="1:90" s="8" customFormat="1" ht="18" customHeight="1">
      <c r="A133" s="1368" t="s">
        <v>897</v>
      </c>
      <c r="B133" s="356" t="s">
        <v>1003</v>
      </c>
      <c r="C133" s="133"/>
      <c r="D133" s="401" t="s">
        <v>592</v>
      </c>
      <c r="E133" s="208"/>
      <c r="F133" s="133"/>
      <c r="G133" s="138" t="s">
        <v>823</v>
      </c>
      <c r="H133" s="143" t="s">
        <v>57</v>
      </c>
      <c r="I133" s="208"/>
      <c r="J133" s="133"/>
      <c r="K133" s="135" t="s">
        <v>593</v>
      </c>
      <c r="L133" s="219"/>
      <c r="M133" s="219"/>
      <c r="N133" s="543"/>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row>
    <row r="134" spans="1:90" s="8" customFormat="1" ht="18" customHeight="1">
      <c r="A134" s="1369"/>
      <c r="B134" s="216" t="s">
        <v>874</v>
      </c>
      <c r="C134" s="240" t="s">
        <v>916</v>
      </c>
      <c r="D134" s="402" t="s">
        <v>1142</v>
      </c>
      <c r="E134" s="355" t="s">
        <v>468</v>
      </c>
      <c r="F134" s="353"/>
      <c r="G134" s="354" t="s">
        <v>824</v>
      </c>
      <c r="H134" s="146"/>
      <c r="I134" s="355"/>
      <c r="J134" s="353"/>
      <c r="K134" s="136" t="s">
        <v>593</v>
      </c>
      <c r="L134" s="219"/>
      <c r="M134" s="219"/>
      <c r="N134" s="543"/>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row>
    <row r="135" spans="1:90" s="8" customFormat="1" ht="18" customHeight="1">
      <c r="A135" s="1369"/>
      <c r="B135" s="216" t="s">
        <v>393</v>
      </c>
      <c r="C135" s="353"/>
      <c r="D135" s="402" t="s">
        <v>1141</v>
      </c>
      <c r="E135" s="355" t="s">
        <v>468</v>
      </c>
      <c r="F135" s="355" t="s">
        <v>819</v>
      </c>
      <c r="G135" s="354" t="s">
        <v>825</v>
      </c>
      <c r="H135" s="146"/>
      <c r="I135" s="355"/>
      <c r="J135" s="353"/>
      <c r="K135" s="136" t="s">
        <v>593</v>
      </c>
      <c r="L135" s="219"/>
      <c r="M135" s="219"/>
      <c r="N135" s="543"/>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row>
    <row r="136" spans="1:90" s="8" customFormat="1" ht="18" customHeight="1">
      <c r="A136" s="1369"/>
      <c r="B136" s="357" t="s">
        <v>1003</v>
      </c>
      <c r="C136" s="353"/>
      <c r="D136" s="402" t="s">
        <v>592</v>
      </c>
      <c r="E136" s="355"/>
      <c r="F136" s="353"/>
      <c r="G136" s="354" t="s">
        <v>826</v>
      </c>
      <c r="H136" s="146"/>
      <c r="I136" s="355"/>
      <c r="J136" s="353"/>
      <c r="K136" s="136" t="s">
        <v>593</v>
      </c>
      <c r="L136" s="219"/>
      <c r="M136" s="219"/>
      <c r="N136" s="543"/>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row>
    <row r="137" spans="1:90" s="8" customFormat="1" ht="18" customHeight="1" thickBot="1">
      <c r="A137" s="1370"/>
      <c r="B137" s="358" t="s">
        <v>1003</v>
      </c>
      <c r="C137" s="134"/>
      <c r="D137" s="403" t="s">
        <v>592</v>
      </c>
      <c r="E137" s="209"/>
      <c r="F137" s="134"/>
      <c r="G137" s="139" t="s">
        <v>827</v>
      </c>
      <c r="H137" s="150"/>
      <c r="I137" s="209"/>
      <c r="J137" s="134"/>
      <c r="K137" s="137" t="s">
        <v>593</v>
      </c>
      <c r="L137" s="219"/>
      <c r="M137" s="219"/>
      <c r="N137" s="543"/>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row>
    <row r="138" spans="1:90" s="8" customFormat="1" ht="18" customHeight="1">
      <c r="A138" s="1391" t="s">
        <v>820</v>
      </c>
      <c r="B138" s="362" t="s">
        <v>822</v>
      </c>
      <c r="C138" s="363"/>
      <c r="D138" s="404" t="s">
        <v>1397</v>
      </c>
      <c r="E138" s="364" t="s">
        <v>468</v>
      </c>
      <c r="F138" s="371" t="s">
        <v>819</v>
      </c>
      <c r="G138" s="366" t="s">
        <v>837</v>
      </c>
      <c r="H138" s="143"/>
      <c r="I138" s="365"/>
      <c r="J138" s="367"/>
      <c r="K138" s="368" t="s">
        <v>593</v>
      </c>
      <c r="L138" s="219"/>
      <c r="M138" s="219"/>
      <c r="N138" s="543"/>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row>
    <row r="139" spans="1:90" s="8" customFormat="1" ht="18" customHeight="1">
      <c r="A139" s="1392"/>
      <c r="B139" s="190" t="s">
        <v>821</v>
      </c>
      <c r="C139" s="369"/>
      <c r="D139" s="405" t="s">
        <v>1398</v>
      </c>
      <c r="E139" s="370" t="s">
        <v>468</v>
      </c>
      <c r="F139" s="371" t="s">
        <v>819</v>
      </c>
      <c r="G139" s="372" t="s">
        <v>838</v>
      </c>
      <c r="H139" s="146"/>
      <c r="I139" s="371"/>
      <c r="J139" s="373"/>
      <c r="K139" s="182" t="s">
        <v>593</v>
      </c>
      <c r="L139" s="219"/>
      <c r="M139" s="219"/>
      <c r="N139" s="543"/>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row>
    <row r="140" spans="1:90" s="8" customFormat="1" ht="18" customHeight="1">
      <c r="A140" s="1392"/>
      <c r="B140" s="190" t="s">
        <v>921</v>
      </c>
      <c r="C140" s="369" t="s">
        <v>1718</v>
      </c>
      <c r="D140" s="405" t="s">
        <v>960</v>
      </c>
      <c r="E140" s="370" t="s">
        <v>468</v>
      </c>
      <c r="F140" s="371" t="s">
        <v>819</v>
      </c>
      <c r="G140" s="372" t="s">
        <v>839</v>
      </c>
      <c r="H140" s="146"/>
      <c r="I140" s="371"/>
      <c r="J140" s="373"/>
      <c r="K140" s="182" t="s">
        <v>593</v>
      </c>
      <c r="L140" s="219"/>
      <c r="M140" s="219"/>
      <c r="N140" s="543"/>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row>
    <row r="141" spans="1:90" s="8" customFormat="1" ht="18" customHeight="1">
      <c r="A141" s="1392"/>
      <c r="B141" s="190" t="s">
        <v>390</v>
      </c>
      <c r="C141" s="374"/>
      <c r="D141" s="405" t="s">
        <v>1401</v>
      </c>
      <c r="E141" s="371" t="s">
        <v>468</v>
      </c>
      <c r="F141" s="371" t="s">
        <v>819</v>
      </c>
      <c r="G141" s="372" t="s">
        <v>840</v>
      </c>
      <c r="H141" s="146"/>
      <c r="I141" s="371"/>
      <c r="J141" s="373"/>
      <c r="K141" s="182" t="s">
        <v>593</v>
      </c>
      <c r="L141" s="219"/>
      <c r="M141" s="219"/>
      <c r="N141" s="543"/>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row>
    <row r="142" spans="1:90" s="8" customFormat="1" ht="18" customHeight="1">
      <c r="A142" s="1392"/>
      <c r="B142" s="190" t="s">
        <v>903</v>
      </c>
      <c r="C142" s="374"/>
      <c r="D142" s="405" t="s">
        <v>1400</v>
      </c>
      <c r="E142" s="371" t="s">
        <v>468</v>
      </c>
      <c r="F142" s="371" t="s">
        <v>819</v>
      </c>
      <c r="G142" s="372" t="s">
        <v>841</v>
      </c>
      <c r="H142" s="146"/>
      <c r="I142" s="371"/>
      <c r="J142" s="373"/>
      <c r="K142" s="182" t="s">
        <v>593</v>
      </c>
      <c r="L142" s="219"/>
      <c r="M142" s="219"/>
      <c r="N142" s="543"/>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row>
    <row r="143" spans="1:90" s="8" customFormat="1" ht="18" customHeight="1">
      <c r="A143" s="1392"/>
      <c r="B143" s="190" t="s">
        <v>385</v>
      </c>
      <c r="C143" s="369"/>
      <c r="D143" s="405" t="s">
        <v>1402</v>
      </c>
      <c r="E143" s="370" t="s">
        <v>468</v>
      </c>
      <c r="F143" s="371" t="s">
        <v>819</v>
      </c>
      <c r="G143" s="372" t="s">
        <v>842</v>
      </c>
      <c r="H143" s="146"/>
      <c r="I143" s="371"/>
      <c r="J143" s="373"/>
      <c r="K143" s="182" t="s">
        <v>593</v>
      </c>
      <c r="L143" s="219"/>
      <c r="M143" s="219"/>
      <c r="N143" s="543"/>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row>
    <row r="144" spans="1:90" s="8" customFormat="1" ht="18" customHeight="1">
      <c r="A144" s="1392"/>
      <c r="B144" s="190" t="s">
        <v>902</v>
      </c>
      <c r="C144" s="369"/>
      <c r="D144" s="405" t="s">
        <v>1399</v>
      </c>
      <c r="E144" s="370" t="s">
        <v>468</v>
      </c>
      <c r="F144" s="371" t="s">
        <v>819</v>
      </c>
      <c r="G144" s="372" t="s">
        <v>843</v>
      </c>
      <c r="H144" s="146"/>
      <c r="I144" s="371"/>
      <c r="J144" s="373"/>
      <c r="K144" s="182" t="s">
        <v>593</v>
      </c>
      <c r="L144" s="219"/>
      <c r="M144" s="219"/>
      <c r="N144" s="543"/>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row>
    <row r="145" spans="1:90" s="8" customFormat="1" ht="18" customHeight="1">
      <c r="A145" s="1392"/>
      <c r="B145" s="190" t="s">
        <v>1403</v>
      </c>
      <c r="C145" s="369"/>
      <c r="D145" s="405" t="s">
        <v>1404</v>
      </c>
      <c r="E145" s="370" t="s">
        <v>468</v>
      </c>
      <c r="F145" s="371" t="s">
        <v>819</v>
      </c>
      <c r="G145" s="372" t="s">
        <v>913</v>
      </c>
      <c r="H145" s="146"/>
      <c r="I145" s="371"/>
      <c r="J145" s="373"/>
      <c r="K145" s="182" t="s">
        <v>593</v>
      </c>
      <c r="L145" s="219"/>
      <c r="M145" s="219"/>
      <c r="N145" s="543"/>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row>
    <row r="146" spans="1:90" s="8" customFormat="1" ht="18" customHeight="1">
      <c r="A146" s="1392"/>
      <c r="B146" s="359" t="s">
        <v>1003</v>
      </c>
      <c r="C146" s="369"/>
      <c r="D146" s="405" t="s">
        <v>592</v>
      </c>
      <c r="E146" s="370"/>
      <c r="F146" s="371"/>
      <c r="G146" s="372" t="s">
        <v>844</v>
      </c>
      <c r="H146" s="146"/>
      <c r="I146" s="371"/>
      <c r="J146" s="373"/>
      <c r="K146" s="182" t="s">
        <v>593</v>
      </c>
      <c r="L146" s="219"/>
      <c r="M146" s="219"/>
      <c r="N146" s="543"/>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row>
    <row r="147" spans="1:90" s="8" customFormat="1" ht="18" customHeight="1">
      <c r="A147" s="1392"/>
      <c r="B147" s="359" t="s">
        <v>1003</v>
      </c>
      <c r="C147" s="369"/>
      <c r="D147" s="405" t="s">
        <v>592</v>
      </c>
      <c r="E147" s="370"/>
      <c r="F147" s="371"/>
      <c r="G147" s="372" t="s">
        <v>845</v>
      </c>
      <c r="H147" s="146"/>
      <c r="I147" s="371"/>
      <c r="J147" s="373"/>
      <c r="K147" s="182" t="s">
        <v>593</v>
      </c>
      <c r="L147" s="219"/>
      <c r="M147" s="219"/>
      <c r="N147" s="543"/>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row>
    <row r="148" spans="1:90" s="8" customFormat="1" ht="18" customHeight="1" thickBot="1">
      <c r="A148" s="1393"/>
      <c r="B148" s="375" t="s">
        <v>1003</v>
      </c>
      <c r="C148" s="131"/>
      <c r="D148" s="406" t="s">
        <v>592</v>
      </c>
      <c r="E148" s="132"/>
      <c r="F148" s="132"/>
      <c r="G148" s="140" t="s">
        <v>846</v>
      </c>
      <c r="H148" s="150"/>
      <c r="I148" s="194"/>
      <c r="J148" s="183"/>
      <c r="K148" s="184" t="s">
        <v>593</v>
      </c>
      <c r="L148" s="219"/>
      <c r="M148" s="219"/>
      <c r="N148" s="543"/>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row>
    <row r="149" spans="1:90" s="8" customFormat="1" ht="35.049999999999997" customHeight="1">
      <c r="A149" s="1394" t="s">
        <v>875</v>
      </c>
      <c r="B149" s="193" t="s">
        <v>415</v>
      </c>
      <c r="C149" s="360" t="s">
        <v>1026</v>
      </c>
      <c r="D149" s="407" t="s">
        <v>968</v>
      </c>
      <c r="E149" s="361" t="s">
        <v>468</v>
      </c>
      <c r="F149" s="214" t="s">
        <v>819</v>
      </c>
      <c r="G149" s="217" t="s">
        <v>912</v>
      </c>
      <c r="H149" s="146" t="s">
        <v>712</v>
      </c>
      <c r="I149" s="214"/>
      <c r="J149" s="251"/>
      <c r="K149" s="252" t="s">
        <v>593</v>
      </c>
      <c r="L149" s="219"/>
      <c r="M149" s="219"/>
      <c r="N149" s="543"/>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row>
    <row r="150" spans="1:90" s="8" customFormat="1" ht="35.049999999999997" customHeight="1">
      <c r="A150" s="1394"/>
      <c r="B150" s="191" t="s">
        <v>966</v>
      </c>
      <c r="C150" s="192" t="s">
        <v>1027</v>
      </c>
      <c r="D150" s="408" t="s">
        <v>969</v>
      </c>
      <c r="E150" s="214" t="s">
        <v>468</v>
      </c>
      <c r="F150" s="214" t="s">
        <v>819</v>
      </c>
      <c r="G150" s="217" t="s">
        <v>848</v>
      </c>
      <c r="H150" s="146"/>
      <c r="I150" s="214"/>
      <c r="J150" s="251"/>
      <c r="K150" s="252" t="s">
        <v>593</v>
      </c>
      <c r="L150" s="219"/>
      <c r="M150" s="219"/>
      <c r="N150" s="543"/>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row>
    <row r="151" spans="1:90" s="8" customFormat="1" ht="18" customHeight="1">
      <c r="A151" s="1394"/>
      <c r="B151" s="191" t="s">
        <v>972</v>
      </c>
      <c r="C151" s="192" t="s">
        <v>1028</v>
      </c>
      <c r="D151" s="408" t="s">
        <v>971</v>
      </c>
      <c r="E151" s="214" t="s">
        <v>468</v>
      </c>
      <c r="F151" s="214" t="s">
        <v>819</v>
      </c>
      <c r="G151" s="217" t="s">
        <v>849</v>
      </c>
      <c r="H151" s="146"/>
      <c r="I151" s="214"/>
      <c r="J151" s="251"/>
      <c r="K151" s="252" t="s">
        <v>593</v>
      </c>
      <c r="L151" s="219"/>
      <c r="M151" s="219"/>
      <c r="N151" s="543"/>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row>
    <row r="152" spans="1:90" s="8" customFormat="1" ht="18" customHeight="1">
      <c r="A152" s="1394"/>
      <c r="B152" s="193" t="s">
        <v>416</v>
      </c>
      <c r="C152" s="192" t="s">
        <v>1029</v>
      </c>
      <c r="D152" s="408" t="s">
        <v>970</v>
      </c>
      <c r="E152" s="214" t="s">
        <v>468</v>
      </c>
      <c r="F152" s="214" t="s">
        <v>819</v>
      </c>
      <c r="G152" s="217" t="s">
        <v>850</v>
      </c>
      <c r="H152" s="146" t="s">
        <v>713</v>
      </c>
      <c r="I152" s="214"/>
      <c r="J152" s="251"/>
      <c r="K152" s="252" t="s">
        <v>593</v>
      </c>
      <c r="L152" s="219"/>
      <c r="M152" s="219"/>
      <c r="N152" s="543"/>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row>
    <row r="153" spans="1:90" s="8" customFormat="1" ht="18" customHeight="1">
      <c r="A153" s="1394"/>
      <c r="B153" s="259" t="s">
        <v>1003</v>
      </c>
      <c r="C153" s="192"/>
      <c r="D153" s="408" t="s">
        <v>592</v>
      </c>
      <c r="E153" s="214"/>
      <c r="F153" s="214"/>
      <c r="G153" s="217" t="s">
        <v>851</v>
      </c>
      <c r="H153" s="146"/>
      <c r="I153" s="214"/>
      <c r="J153" s="251"/>
      <c r="K153" s="252" t="s">
        <v>593</v>
      </c>
      <c r="L153" s="219"/>
      <c r="M153" s="219"/>
      <c r="N153" s="543"/>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row>
    <row r="154" spans="1:90" s="8" customFormat="1" ht="18" customHeight="1">
      <c r="A154" s="1394"/>
      <c r="B154" s="193" t="s">
        <v>411</v>
      </c>
      <c r="C154" s="192" t="s">
        <v>1030</v>
      </c>
      <c r="D154" s="408" t="s">
        <v>973</v>
      </c>
      <c r="E154" s="214" t="s">
        <v>468</v>
      </c>
      <c r="F154" s="214" t="s">
        <v>819</v>
      </c>
      <c r="G154" s="217" t="s">
        <v>852</v>
      </c>
      <c r="H154" s="146" t="s">
        <v>707</v>
      </c>
      <c r="I154" s="214"/>
      <c r="J154" s="251"/>
      <c r="K154" s="252" t="s">
        <v>593</v>
      </c>
      <c r="L154" s="219"/>
      <c r="M154" s="219"/>
      <c r="N154" s="543"/>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row>
    <row r="155" spans="1:90" s="8" customFormat="1" ht="18" customHeight="1">
      <c r="A155" s="1394"/>
      <c r="B155" s="193" t="s">
        <v>391</v>
      </c>
      <c r="C155" s="192" t="s">
        <v>967</v>
      </c>
      <c r="D155" s="408" t="s">
        <v>974</v>
      </c>
      <c r="E155" s="214" t="s">
        <v>468</v>
      </c>
      <c r="F155" s="214" t="s">
        <v>819</v>
      </c>
      <c r="G155" s="217" t="s">
        <v>853</v>
      </c>
      <c r="H155" s="146"/>
      <c r="I155" s="214"/>
      <c r="J155" s="251"/>
      <c r="K155" s="252" t="s">
        <v>593</v>
      </c>
      <c r="L155" s="219"/>
      <c r="M155" s="219"/>
      <c r="N155" s="543"/>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row>
    <row r="156" spans="1:90" s="8" customFormat="1" ht="29.05" customHeight="1">
      <c r="A156" s="1394"/>
      <c r="B156" s="193" t="s">
        <v>1037</v>
      </c>
      <c r="C156" s="192" t="s">
        <v>1038</v>
      </c>
      <c r="D156" s="408" t="s">
        <v>1039</v>
      </c>
      <c r="E156" s="214" t="s">
        <v>468</v>
      </c>
      <c r="F156" s="214" t="s">
        <v>819</v>
      </c>
      <c r="G156" s="217" t="s">
        <v>854</v>
      </c>
      <c r="H156" s="146"/>
      <c r="I156" s="214"/>
      <c r="J156" s="251"/>
      <c r="K156" s="252" t="s">
        <v>593</v>
      </c>
      <c r="L156" s="219"/>
      <c r="M156" s="219"/>
      <c r="N156" s="543"/>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row>
    <row r="157" spans="1:90" s="8" customFormat="1" ht="29.05" customHeight="1">
      <c r="A157" s="1394"/>
      <c r="B157" s="193" t="s">
        <v>1107</v>
      </c>
      <c r="C157" s="192" t="s">
        <v>1108</v>
      </c>
      <c r="D157" s="408" t="s">
        <v>1109</v>
      </c>
      <c r="E157" s="214" t="s">
        <v>468</v>
      </c>
      <c r="F157" s="214" t="s">
        <v>819</v>
      </c>
      <c r="G157" s="217" t="s">
        <v>855</v>
      </c>
      <c r="H157" s="146"/>
      <c r="I157" s="214"/>
      <c r="J157" s="251"/>
      <c r="K157" s="252" t="s">
        <v>593</v>
      </c>
      <c r="L157" s="219"/>
      <c r="M157" s="219"/>
      <c r="N157" s="543"/>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row>
    <row r="158" spans="1:90" s="8" customFormat="1" ht="29.05" customHeight="1">
      <c r="A158" s="1394"/>
      <c r="B158" s="193" t="s">
        <v>1112</v>
      </c>
      <c r="C158" s="192" t="s">
        <v>1111</v>
      </c>
      <c r="D158" s="408" t="s">
        <v>1110</v>
      </c>
      <c r="E158" s="214" t="s">
        <v>468</v>
      </c>
      <c r="F158" s="214" t="s">
        <v>819</v>
      </c>
      <c r="G158" s="217" t="s">
        <v>856</v>
      </c>
      <c r="H158" s="146"/>
      <c r="I158" s="214"/>
      <c r="J158" s="251"/>
      <c r="K158" s="252" t="s">
        <v>593</v>
      </c>
      <c r="L158" s="219"/>
      <c r="M158" s="219"/>
      <c r="N158" s="543"/>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row>
    <row r="159" spans="1:90" s="8" customFormat="1" ht="18" customHeight="1">
      <c r="A159" s="1394"/>
      <c r="B159" s="193" t="s">
        <v>400</v>
      </c>
      <c r="C159" s="192" t="s">
        <v>1031</v>
      </c>
      <c r="D159" s="408" t="s">
        <v>994</v>
      </c>
      <c r="E159" s="214" t="s">
        <v>465</v>
      </c>
      <c r="F159" s="214" t="s">
        <v>1001</v>
      </c>
      <c r="G159" s="217" t="s">
        <v>857</v>
      </c>
      <c r="H159" s="146" t="s">
        <v>699</v>
      </c>
      <c r="I159" s="214"/>
      <c r="J159" s="251"/>
      <c r="K159" s="252" t="s">
        <v>593</v>
      </c>
      <c r="L159" s="219"/>
      <c r="M159" s="219"/>
      <c r="N159" s="543"/>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row>
    <row r="160" spans="1:90" s="8" customFormat="1" ht="29.05" customHeight="1">
      <c r="A160" s="1394"/>
      <c r="B160" s="193" t="s">
        <v>401</v>
      </c>
      <c r="C160" s="192" t="s">
        <v>1032</v>
      </c>
      <c r="D160" s="408" t="s">
        <v>995</v>
      </c>
      <c r="E160" s="214" t="s">
        <v>465</v>
      </c>
      <c r="F160" s="214" t="s">
        <v>1002</v>
      </c>
      <c r="G160" s="217" t="s">
        <v>858</v>
      </c>
      <c r="H160" s="146" t="s">
        <v>700</v>
      </c>
      <c r="I160" s="214"/>
      <c r="J160" s="251"/>
      <c r="K160" s="252" t="s">
        <v>593</v>
      </c>
      <c r="L160" s="219"/>
      <c r="M160" s="219"/>
      <c r="N160" s="543"/>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row>
    <row r="161" spans="1:90" s="8" customFormat="1" ht="18" customHeight="1">
      <c r="A161" s="1394"/>
      <c r="B161" s="193" t="s">
        <v>402</v>
      </c>
      <c r="C161" s="192" t="s">
        <v>1033</v>
      </c>
      <c r="D161" s="408" t="s">
        <v>996</v>
      </c>
      <c r="E161" s="214" t="s">
        <v>465</v>
      </c>
      <c r="F161" s="214" t="s">
        <v>1001</v>
      </c>
      <c r="G161" s="217" t="s">
        <v>859</v>
      </c>
      <c r="H161" s="146" t="s">
        <v>701</v>
      </c>
      <c r="I161" s="214"/>
      <c r="J161" s="251"/>
      <c r="K161" s="252" t="s">
        <v>593</v>
      </c>
      <c r="L161" s="219"/>
      <c r="M161" s="219"/>
      <c r="N161" s="543"/>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row>
    <row r="162" spans="1:90" s="8" customFormat="1" ht="18" customHeight="1">
      <c r="A162" s="1394"/>
      <c r="B162" s="193" t="s">
        <v>991</v>
      </c>
      <c r="C162" s="192" t="s">
        <v>1034</v>
      </c>
      <c r="D162" s="408" t="s">
        <v>992</v>
      </c>
      <c r="E162" s="214" t="s">
        <v>468</v>
      </c>
      <c r="F162" s="214" t="s">
        <v>819</v>
      </c>
      <c r="G162" s="217" t="s">
        <v>860</v>
      </c>
      <c r="H162" s="146"/>
      <c r="I162" s="214"/>
      <c r="J162" s="378" t="s">
        <v>564</v>
      </c>
      <c r="K162" s="242" t="s">
        <v>795</v>
      </c>
      <c r="L162" s="219"/>
      <c r="M162" s="219"/>
      <c r="N162" s="543"/>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row>
    <row r="163" spans="1:90" s="8" customFormat="1" ht="18" customHeight="1">
      <c r="A163" s="1394"/>
      <c r="B163" s="193" t="s">
        <v>1709</v>
      </c>
      <c r="C163" s="192" t="s">
        <v>1031</v>
      </c>
      <c r="D163" s="408" t="s">
        <v>997</v>
      </c>
      <c r="E163" s="214" t="s">
        <v>465</v>
      </c>
      <c r="F163" s="214" t="s">
        <v>1001</v>
      </c>
      <c r="G163" s="217" t="s">
        <v>866</v>
      </c>
      <c r="H163" s="146" t="s">
        <v>702</v>
      </c>
      <c r="I163" s="214"/>
      <c r="J163" s="251"/>
      <c r="K163" s="252" t="s">
        <v>593</v>
      </c>
      <c r="L163" s="219"/>
      <c r="M163" s="219"/>
      <c r="N163" s="543"/>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row>
    <row r="164" spans="1:90" s="8" customFormat="1" ht="29.05" customHeight="1">
      <c r="A164" s="1394"/>
      <c r="B164" s="193" t="s">
        <v>1710</v>
      </c>
      <c r="C164" s="192" t="s">
        <v>1032</v>
      </c>
      <c r="D164" s="408" t="s">
        <v>998</v>
      </c>
      <c r="E164" s="214" t="s">
        <v>465</v>
      </c>
      <c r="F164" s="214" t="s">
        <v>1002</v>
      </c>
      <c r="G164" s="217" t="s">
        <v>867</v>
      </c>
      <c r="H164" s="146" t="s">
        <v>703</v>
      </c>
      <c r="I164" s="214"/>
      <c r="J164" s="251"/>
      <c r="K164" s="252" t="s">
        <v>593</v>
      </c>
      <c r="L164" s="219"/>
      <c r="M164" s="219"/>
      <c r="N164" s="543"/>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row>
    <row r="165" spans="1:90" s="8" customFormat="1" ht="18" customHeight="1">
      <c r="A165" s="1394"/>
      <c r="B165" s="193" t="s">
        <v>1711</v>
      </c>
      <c r="C165" s="192" t="s">
        <v>1237</v>
      </c>
      <c r="D165" s="408" t="s">
        <v>999</v>
      </c>
      <c r="E165" s="214" t="s">
        <v>465</v>
      </c>
      <c r="F165" s="214" t="s">
        <v>1001</v>
      </c>
      <c r="G165" s="217" t="s">
        <v>847</v>
      </c>
      <c r="H165" s="146" t="s">
        <v>704</v>
      </c>
      <c r="I165" s="214"/>
      <c r="J165" s="251"/>
      <c r="K165" s="252" t="s">
        <v>593</v>
      </c>
      <c r="L165" s="219"/>
      <c r="M165" s="219"/>
      <c r="N165" s="543"/>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row>
    <row r="166" spans="1:90" s="8" customFormat="1" ht="18" customHeight="1">
      <c r="A166" s="1394"/>
      <c r="B166" s="193" t="s">
        <v>1712</v>
      </c>
      <c r="C166" s="192" t="s">
        <v>1719</v>
      </c>
      <c r="D166" s="408" t="s">
        <v>993</v>
      </c>
      <c r="E166" s="214" t="s">
        <v>468</v>
      </c>
      <c r="F166" s="214" t="s">
        <v>819</v>
      </c>
      <c r="G166" s="217" t="s">
        <v>863</v>
      </c>
      <c r="H166" s="146"/>
      <c r="I166" s="214"/>
      <c r="J166" s="378" t="s">
        <v>564</v>
      </c>
      <c r="K166" s="242" t="s">
        <v>795</v>
      </c>
      <c r="L166" s="219"/>
      <c r="M166" s="219"/>
      <c r="N166" s="543"/>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row>
    <row r="167" spans="1:90" s="8" customFormat="1" ht="18" customHeight="1">
      <c r="A167" s="1394"/>
      <c r="B167" s="193" t="s">
        <v>1016</v>
      </c>
      <c r="C167" s="192" t="s">
        <v>1036</v>
      </c>
      <c r="D167" s="408" t="s">
        <v>1017</v>
      </c>
      <c r="E167" s="214" t="s">
        <v>468</v>
      </c>
      <c r="F167" s="214" t="s">
        <v>819</v>
      </c>
      <c r="G167" s="217" t="s">
        <v>864</v>
      </c>
      <c r="H167" s="146"/>
      <c r="I167" s="214"/>
      <c r="J167" s="378" t="s">
        <v>564</v>
      </c>
      <c r="K167" s="242" t="s">
        <v>795</v>
      </c>
      <c r="L167" s="219"/>
      <c r="M167" s="219"/>
      <c r="N167" s="543"/>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row>
    <row r="168" spans="1:90" s="8" customFormat="1" ht="18" customHeight="1">
      <c r="A168" s="1394"/>
      <c r="B168" s="193" t="s">
        <v>1016</v>
      </c>
      <c r="C168" s="192" t="s">
        <v>1036</v>
      </c>
      <c r="D168" s="408" t="s">
        <v>1018</v>
      </c>
      <c r="E168" s="214" t="s">
        <v>468</v>
      </c>
      <c r="F168" s="214" t="s">
        <v>819</v>
      </c>
      <c r="G168" s="217" t="s">
        <v>865</v>
      </c>
      <c r="H168" s="146"/>
      <c r="I168" s="214"/>
      <c r="J168" s="378" t="s">
        <v>564</v>
      </c>
      <c r="K168" s="242" t="s">
        <v>795</v>
      </c>
      <c r="L168" s="219"/>
      <c r="M168" s="219"/>
      <c r="N168" s="543"/>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row>
    <row r="169" spans="1:90" s="8" customFormat="1" ht="18" customHeight="1">
      <c r="A169" s="1394"/>
      <c r="B169" s="193" t="s">
        <v>410</v>
      </c>
      <c r="C169" s="192" t="s">
        <v>1113</v>
      </c>
      <c r="D169" s="408" t="s">
        <v>980</v>
      </c>
      <c r="E169" s="214" t="s">
        <v>468</v>
      </c>
      <c r="F169" s="214" t="s">
        <v>819</v>
      </c>
      <c r="G169" s="217" t="s">
        <v>861</v>
      </c>
      <c r="H169" s="146" t="s">
        <v>705</v>
      </c>
      <c r="I169" s="241" t="s">
        <v>1019</v>
      </c>
      <c r="J169" s="378" t="s">
        <v>564</v>
      </c>
      <c r="K169" s="242" t="s">
        <v>795</v>
      </c>
      <c r="L169" s="219"/>
      <c r="M169" s="219"/>
      <c r="N169" s="543"/>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row>
    <row r="170" spans="1:90" s="8" customFormat="1" ht="18" customHeight="1">
      <c r="A170" s="1394"/>
      <c r="B170" s="193" t="s">
        <v>419</v>
      </c>
      <c r="C170" s="192" t="s">
        <v>1114</v>
      </c>
      <c r="D170" s="408" t="s">
        <v>979</v>
      </c>
      <c r="E170" s="214" t="s">
        <v>468</v>
      </c>
      <c r="F170" s="214" t="s">
        <v>819</v>
      </c>
      <c r="G170" s="217" t="s">
        <v>862</v>
      </c>
      <c r="H170" s="146" t="s">
        <v>706</v>
      </c>
      <c r="I170" s="214"/>
      <c r="J170" s="251"/>
      <c r="K170" s="252" t="s">
        <v>593</v>
      </c>
      <c r="L170" s="219"/>
      <c r="M170" s="219"/>
      <c r="N170" s="543"/>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row>
    <row r="171" spans="1:90" s="8" customFormat="1" ht="32.049999999999997" customHeight="1">
      <c r="A171" s="1394"/>
      <c r="B171" s="218" t="s">
        <v>387</v>
      </c>
      <c r="C171" s="192" t="s">
        <v>1713</v>
      </c>
      <c r="D171" s="408" t="s">
        <v>975</v>
      </c>
      <c r="E171" s="214" t="s">
        <v>468</v>
      </c>
      <c r="F171" s="214" t="s">
        <v>819</v>
      </c>
      <c r="G171" s="217" t="s">
        <v>868</v>
      </c>
      <c r="H171" s="146"/>
      <c r="I171" s="214"/>
      <c r="J171" s="251"/>
      <c r="K171" s="252" t="s">
        <v>593</v>
      </c>
      <c r="L171" s="219"/>
      <c r="M171" s="219"/>
      <c r="N171" s="543"/>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row>
    <row r="172" spans="1:90" s="8" customFormat="1" ht="18" customHeight="1">
      <c r="A172" s="1394"/>
      <c r="B172" s="218" t="s">
        <v>386</v>
      </c>
      <c r="C172" s="192" t="s">
        <v>978</v>
      </c>
      <c r="D172" s="408" t="s">
        <v>1000</v>
      </c>
      <c r="E172" s="214" t="s">
        <v>468</v>
      </c>
      <c r="F172" s="214" t="s">
        <v>819</v>
      </c>
      <c r="G172" s="217" t="s">
        <v>869</v>
      </c>
      <c r="H172" s="146"/>
      <c r="I172" s="214"/>
      <c r="J172" s="251"/>
      <c r="K172" s="252" t="s">
        <v>593</v>
      </c>
      <c r="L172" s="219"/>
      <c r="M172" s="219"/>
      <c r="N172" s="543"/>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row>
    <row r="173" spans="1:90" s="8" customFormat="1" ht="18" customHeight="1">
      <c r="A173" s="1394"/>
      <c r="B173" s="253" t="s">
        <v>1020</v>
      </c>
      <c r="C173" s="192" t="s">
        <v>1021</v>
      </c>
      <c r="D173" s="408" t="s">
        <v>1022</v>
      </c>
      <c r="E173" s="214" t="s">
        <v>468</v>
      </c>
      <c r="F173" s="214" t="s">
        <v>819</v>
      </c>
      <c r="G173" s="217" t="s">
        <v>870</v>
      </c>
      <c r="H173" s="146"/>
      <c r="I173" s="214"/>
      <c r="J173" s="251"/>
      <c r="K173" s="252" t="s">
        <v>593</v>
      </c>
      <c r="L173" s="219"/>
      <c r="M173" s="219"/>
      <c r="N173" s="543"/>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row>
    <row r="174" spans="1:90" s="8" customFormat="1" ht="18" customHeight="1" thickBot="1">
      <c r="A174" s="1395"/>
      <c r="B174" s="191" t="s">
        <v>1581</v>
      </c>
      <c r="C174" s="192" t="s">
        <v>1023</v>
      </c>
      <c r="D174" s="408" t="s">
        <v>977</v>
      </c>
      <c r="E174" s="214" t="s">
        <v>468</v>
      </c>
      <c r="F174" s="214" t="s">
        <v>819</v>
      </c>
      <c r="G174" s="217" t="s">
        <v>871</v>
      </c>
      <c r="H174" s="146" t="s">
        <v>645</v>
      </c>
      <c r="I174" s="214"/>
      <c r="J174" s="251"/>
      <c r="K174" s="252" t="s">
        <v>593</v>
      </c>
      <c r="L174" s="219"/>
      <c r="M174" s="219"/>
      <c r="N174" s="543"/>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row>
    <row r="175" spans="1:90" s="8" customFormat="1" ht="25.2">
      <c r="A175" s="1396" t="s">
        <v>898</v>
      </c>
      <c r="B175" s="230" t="s">
        <v>388</v>
      </c>
      <c r="C175" s="231" t="s">
        <v>899</v>
      </c>
      <c r="D175" s="409" t="s">
        <v>981</v>
      </c>
      <c r="E175" s="232"/>
      <c r="F175" s="232"/>
      <c r="G175" s="233" t="s">
        <v>876</v>
      </c>
      <c r="H175" s="234"/>
      <c r="I175" s="232"/>
      <c r="J175" s="243"/>
      <c r="K175" s="244" t="s">
        <v>593</v>
      </c>
      <c r="L175" s="219"/>
      <c r="M175" s="219"/>
      <c r="N175" s="543"/>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row>
    <row r="176" spans="1:90" s="8" customFormat="1" ht="25.2">
      <c r="A176" s="1396"/>
      <c r="B176" s="245" t="s">
        <v>394</v>
      </c>
      <c r="C176" s="220" t="s">
        <v>1714</v>
      </c>
      <c r="D176" s="410" t="s">
        <v>1136</v>
      </c>
      <c r="E176" s="221"/>
      <c r="F176" s="221"/>
      <c r="G176" s="222" t="s">
        <v>877</v>
      </c>
      <c r="H176" s="223"/>
      <c r="I176" s="221"/>
      <c r="J176" s="246"/>
      <c r="K176" s="247" t="s">
        <v>593</v>
      </c>
      <c r="L176" s="219"/>
      <c r="M176" s="219"/>
      <c r="N176" s="543"/>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row>
    <row r="177" spans="1:90" s="8" customFormat="1" ht="25.2">
      <c r="A177" s="1396"/>
      <c r="B177" s="245" t="s">
        <v>395</v>
      </c>
      <c r="C177" s="220" t="s">
        <v>1715</v>
      </c>
      <c r="D177" s="410" t="s">
        <v>1137</v>
      </c>
      <c r="E177" s="221"/>
      <c r="F177" s="221"/>
      <c r="G177" s="222" t="s">
        <v>878</v>
      </c>
      <c r="H177" s="223"/>
      <c r="I177" s="221"/>
      <c r="J177" s="246"/>
      <c r="K177" s="247" t="s">
        <v>593</v>
      </c>
      <c r="L177" s="219"/>
      <c r="M177" s="219"/>
      <c r="N177" s="543"/>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row>
    <row r="178" spans="1:90" s="8" customFormat="1">
      <c r="A178" s="1396"/>
      <c r="B178" s="245" t="s">
        <v>1128</v>
      </c>
      <c r="C178" s="220" t="s">
        <v>1129</v>
      </c>
      <c r="D178" s="410" t="s">
        <v>1135</v>
      </c>
      <c r="E178" s="221"/>
      <c r="F178" s="221"/>
      <c r="G178" s="222" t="s">
        <v>879</v>
      </c>
      <c r="H178" s="223"/>
      <c r="I178" s="221"/>
      <c r="J178" s="246"/>
      <c r="K178" s="247" t="s">
        <v>593</v>
      </c>
      <c r="L178" s="219"/>
      <c r="M178" s="219"/>
      <c r="N178" s="543"/>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row>
    <row r="179" spans="1:90" s="8" customFormat="1">
      <c r="A179" s="1396"/>
      <c r="B179" s="259" t="s">
        <v>1003</v>
      </c>
      <c r="C179" s="220"/>
      <c r="D179" s="410" t="s">
        <v>592</v>
      </c>
      <c r="E179" s="221"/>
      <c r="F179" s="221"/>
      <c r="G179" s="222" t="s">
        <v>880</v>
      </c>
      <c r="H179" s="223"/>
      <c r="I179" s="221"/>
      <c r="J179" s="246"/>
      <c r="K179" s="247" t="s">
        <v>593</v>
      </c>
      <c r="L179" s="219"/>
      <c r="M179" s="219"/>
      <c r="N179" s="543"/>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row>
    <row r="180" spans="1:90" s="8" customFormat="1">
      <c r="A180" s="1396"/>
      <c r="B180" s="259" t="s">
        <v>1003</v>
      </c>
      <c r="C180" s="220"/>
      <c r="D180" s="410" t="s">
        <v>592</v>
      </c>
      <c r="E180" s="221"/>
      <c r="F180" s="221"/>
      <c r="G180" s="222" t="s">
        <v>881</v>
      </c>
      <c r="H180" s="223"/>
      <c r="I180" s="221"/>
      <c r="J180" s="246"/>
      <c r="K180" s="247" t="s">
        <v>593</v>
      </c>
      <c r="L180" s="219"/>
      <c r="M180" s="219"/>
      <c r="N180" s="543"/>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row>
    <row r="181" spans="1:90" s="8" customFormat="1">
      <c r="A181" s="1396"/>
      <c r="B181" s="259" t="s">
        <v>1003</v>
      </c>
      <c r="C181" s="220"/>
      <c r="D181" s="410" t="s">
        <v>592</v>
      </c>
      <c r="E181" s="221"/>
      <c r="F181" s="221"/>
      <c r="G181" s="222" t="s">
        <v>882</v>
      </c>
      <c r="H181" s="223"/>
      <c r="I181" s="221"/>
      <c r="J181" s="246"/>
      <c r="K181" s="247" t="s">
        <v>593</v>
      </c>
      <c r="L181" s="219"/>
      <c r="M181" s="219"/>
      <c r="N181" s="543"/>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row>
    <row r="182" spans="1:90" s="8" customFormat="1">
      <c r="A182" s="1396"/>
      <c r="B182" s="259" t="s">
        <v>1003</v>
      </c>
      <c r="C182" s="220"/>
      <c r="D182" s="410" t="s">
        <v>592</v>
      </c>
      <c r="E182" s="221"/>
      <c r="F182" s="221"/>
      <c r="G182" s="544" t="s">
        <v>883</v>
      </c>
      <c r="H182" s="223"/>
      <c r="I182" s="221"/>
      <c r="J182" s="246"/>
      <c r="K182" s="247" t="s">
        <v>593</v>
      </c>
      <c r="L182" s="219"/>
      <c r="M182" s="219"/>
      <c r="N182" s="543"/>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row>
    <row r="183" spans="1:90" s="8" customFormat="1">
      <c r="A183" s="1396"/>
      <c r="B183" s="259" t="s">
        <v>1003</v>
      </c>
      <c r="C183" s="220"/>
      <c r="D183" s="410" t="s">
        <v>592</v>
      </c>
      <c r="E183" s="221"/>
      <c r="F183" s="221"/>
      <c r="G183" s="544" t="s">
        <v>884</v>
      </c>
      <c r="H183" s="223"/>
      <c r="I183" s="221"/>
      <c r="J183" s="246"/>
      <c r="K183" s="247" t="s">
        <v>593</v>
      </c>
      <c r="L183" s="219"/>
      <c r="M183" s="219"/>
      <c r="N183" s="543"/>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row>
    <row r="184" spans="1:90" s="8" customFormat="1">
      <c r="A184" s="1396"/>
      <c r="B184" s="259" t="s">
        <v>1003</v>
      </c>
      <c r="C184" s="220"/>
      <c r="D184" s="410" t="s">
        <v>592</v>
      </c>
      <c r="E184" s="221"/>
      <c r="F184" s="221"/>
      <c r="G184" s="544" t="s">
        <v>885</v>
      </c>
      <c r="H184" s="223"/>
      <c r="I184" s="221"/>
      <c r="J184" s="246"/>
      <c r="K184" s="247" t="s">
        <v>593</v>
      </c>
      <c r="L184" s="219"/>
      <c r="M184" s="219"/>
      <c r="N184" s="543"/>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row>
    <row r="185" spans="1:90" s="8" customFormat="1">
      <c r="A185" s="1396"/>
      <c r="B185" s="259" t="s">
        <v>1003</v>
      </c>
      <c r="C185" s="220"/>
      <c r="D185" s="410" t="s">
        <v>592</v>
      </c>
      <c r="E185" s="221"/>
      <c r="F185" s="221"/>
      <c r="G185" s="544" t="s">
        <v>886</v>
      </c>
      <c r="H185" s="223"/>
      <c r="I185" s="224"/>
      <c r="J185" s="248"/>
      <c r="K185" s="247" t="s">
        <v>593</v>
      </c>
      <c r="L185" s="219"/>
      <c r="M185" s="219"/>
      <c r="N185" s="543"/>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row>
    <row r="186" spans="1:90" s="8" customFormat="1">
      <c r="A186" s="1396"/>
      <c r="B186" s="259" t="s">
        <v>1003</v>
      </c>
      <c r="C186" s="220"/>
      <c r="D186" s="410" t="s">
        <v>592</v>
      </c>
      <c r="E186" s="221"/>
      <c r="F186" s="221"/>
      <c r="G186" s="544" t="s">
        <v>887</v>
      </c>
      <c r="H186" s="223"/>
      <c r="I186" s="224"/>
      <c r="J186" s="248"/>
      <c r="K186" s="247" t="s">
        <v>593</v>
      </c>
      <c r="L186" s="219"/>
      <c r="M186" s="219"/>
      <c r="N186" s="543"/>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row>
    <row r="187" spans="1:90" s="8" customFormat="1">
      <c r="A187" s="1396"/>
      <c r="B187" s="259" t="s">
        <v>1003</v>
      </c>
      <c r="C187" s="220"/>
      <c r="D187" s="410" t="s">
        <v>592</v>
      </c>
      <c r="E187" s="221"/>
      <c r="F187" s="221"/>
      <c r="G187" s="544" t="s">
        <v>888</v>
      </c>
      <c r="H187" s="223"/>
      <c r="I187" s="224"/>
      <c r="J187" s="248"/>
      <c r="K187" s="247" t="s">
        <v>593</v>
      </c>
      <c r="L187" s="219"/>
      <c r="M187" s="219"/>
      <c r="N187" s="543"/>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row>
    <row r="188" spans="1:90" s="8" customFormat="1">
      <c r="A188" s="1396"/>
      <c r="B188" s="259" t="s">
        <v>1003</v>
      </c>
      <c r="C188" s="220"/>
      <c r="D188" s="410" t="s">
        <v>592</v>
      </c>
      <c r="E188" s="221"/>
      <c r="F188" s="221"/>
      <c r="G188" s="544" t="s">
        <v>889</v>
      </c>
      <c r="H188" s="223"/>
      <c r="I188" s="224"/>
      <c r="J188" s="248"/>
      <c r="K188" s="247" t="s">
        <v>593</v>
      </c>
      <c r="L188" s="219"/>
      <c r="M188" s="219"/>
      <c r="N188" s="543"/>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row>
    <row r="189" spans="1:90" s="8" customFormat="1">
      <c r="A189" s="1396"/>
      <c r="B189" s="259" t="s">
        <v>1003</v>
      </c>
      <c r="C189" s="220"/>
      <c r="D189" s="410" t="s">
        <v>592</v>
      </c>
      <c r="E189" s="221"/>
      <c r="F189" s="221"/>
      <c r="G189" s="544" t="s">
        <v>890</v>
      </c>
      <c r="H189" s="223"/>
      <c r="I189" s="224"/>
      <c r="J189" s="248"/>
      <c r="K189" s="247" t="s">
        <v>593</v>
      </c>
      <c r="L189" s="219"/>
      <c r="M189" s="219"/>
      <c r="N189" s="543"/>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row>
    <row r="190" spans="1:90" s="8" customFormat="1">
      <c r="A190" s="1396"/>
      <c r="B190" s="259" t="s">
        <v>1003</v>
      </c>
      <c r="C190" s="220"/>
      <c r="D190" s="410" t="s">
        <v>592</v>
      </c>
      <c r="E190" s="221"/>
      <c r="F190" s="221"/>
      <c r="G190" s="544" t="s">
        <v>891</v>
      </c>
      <c r="H190" s="223"/>
      <c r="I190" s="224"/>
      <c r="J190" s="248"/>
      <c r="K190" s="247" t="s">
        <v>593</v>
      </c>
      <c r="L190" s="219"/>
      <c r="M190" s="219"/>
      <c r="N190" s="543"/>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row>
    <row r="191" spans="1:90" s="8" customFormat="1">
      <c r="A191" s="1396"/>
      <c r="B191" s="259" t="s">
        <v>1003</v>
      </c>
      <c r="C191" s="220"/>
      <c r="D191" s="410" t="s">
        <v>592</v>
      </c>
      <c r="E191" s="221"/>
      <c r="F191" s="221"/>
      <c r="G191" s="544" t="s">
        <v>892</v>
      </c>
      <c r="H191" s="223"/>
      <c r="I191" s="224"/>
      <c r="J191" s="248"/>
      <c r="K191" s="247" t="s">
        <v>593</v>
      </c>
      <c r="L191" s="219"/>
      <c r="M191" s="219"/>
      <c r="N191" s="543"/>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row>
    <row r="192" spans="1:90" s="8" customFormat="1" ht="15.9" thickBot="1">
      <c r="A192" s="1397"/>
      <c r="B192" s="260" t="s">
        <v>1003</v>
      </c>
      <c r="C192" s="235"/>
      <c r="D192" s="411" t="s">
        <v>592</v>
      </c>
      <c r="E192" s="236"/>
      <c r="F192" s="236"/>
      <c r="G192" s="545" t="s">
        <v>893</v>
      </c>
      <c r="H192" s="237"/>
      <c r="I192" s="238"/>
      <c r="J192" s="249"/>
      <c r="K192" s="250" t="s">
        <v>593</v>
      </c>
      <c r="L192" s="219"/>
      <c r="M192" s="219"/>
      <c r="N192" s="543"/>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row>
    <row r="193" spans="1:90" s="8" customFormat="1">
      <c r="A193" s="1398" t="s">
        <v>919</v>
      </c>
      <c r="B193" s="225" t="s">
        <v>396</v>
      </c>
      <c r="C193" s="427"/>
      <c r="D193" s="428" t="s">
        <v>872</v>
      </c>
      <c r="E193" s="429" t="s">
        <v>469</v>
      </c>
      <c r="F193" s="195" t="s">
        <v>782</v>
      </c>
      <c r="G193" s="196" t="s">
        <v>828</v>
      </c>
      <c r="H193" s="143"/>
      <c r="I193" s="195" t="s">
        <v>873</v>
      </c>
      <c r="J193" s="430" t="s">
        <v>914</v>
      </c>
      <c r="K193" s="197" t="s">
        <v>593</v>
      </c>
      <c r="L193" s="219"/>
      <c r="M193" s="219"/>
      <c r="N193" s="543"/>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row>
    <row r="194" spans="1:90" s="8" customFormat="1">
      <c r="A194" s="1399"/>
      <c r="B194" s="226" t="s">
        <v>1440</v>
      </c>
      <c r="C194" s="296"/>
      <c r="D194" s="412" t="s">
        <v>1396</v>
      </c>
      <c r="E194" s="297" t="s">
        <v>468</v>
      </c>
      <c r="F194" s="298" t="s">
        <v>755</v>
      </c>
      <c r="G194" s="299" t="s">
        <v>829</v>
      </c>
      <c r="H194" s="146"/>
      <c r="I194" s="298">
        <v>0.03</v>
      </c>
      <c r="J194" s="300" t="s">
        <v>1124</v>
      </c>
      <c r="K194" s="198" t="s">
        <v>593</v>
      </c>
      <c r="L194" s="219"/>
      <c r="M194" s="219"/>
      <c r="N194" s="543"/>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row>
    <row r="195" spans="1:90" s="8" customFormat="1" ht="15.9">
      <c r="A195" s="1399"/>
      <c r="B195" s="376" t="s">
        <v>1003</v>
      </c>
      <c r="C195" s="296"/>
      <c r="D195" s="412" t="s">
        <v>592</v>
      </c>
      <c r="E195" s="297"/>
      <c r="F195" s="298"/>
      <c r="G195" s="299" t="s">
        <v>830</v>
      </c>
      <c r="H195" s="146"/>
      <c r="I195" s="298"/>
      <c r="J195" s="300"/>
      <c r="K195" s="198" t="s">
        <v>593</v>
      </c>
      <c r="L195" s="219"/>
      <c r="M195" s="219"/>
      <c r="N195" s="543"/>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row>
    <row r="196" spans="1:90" s="8" customFormat="1">
      <c r="A196" s="1399"/>
      <c r="B196" s="226" t="s">
        <v>389</v>
      </c>
      <c r="C196" s="296"/>
      <c r="D196" s="412" t="s">
        <v>629</v>
      </c>
      <c r="E196" s="297" t="s">
        <v>468</v>
      </c>
      <c r="F196" s="298" t="s">
        <v>1123</v>
      </c>
      <c r="G196" s="299" t="s">
        <v>831</v>
      </c>
      <c r="H196" s="146"/>
      <c r="I196" s="298">
        <v>20</v>
      </c>
      <c r="J196" s="300" t="s">
        <v>1125</v>
      </c>
      <c r="K196" s="198" t="s">
        <v>593</v>
      </c>
      <c r="L196" s="219"/>
      <c r="M196" s="219"/>
      <c r="N196" s="543"/>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row>
    <row r="197" spans="1:90" s="8" customFormat="1" ht="15.9">
      <c r="A197" s="1399"/>
      <c r="B197" s="376" t="s">
        <v>1003</v>
      </c>
      <c r="C197" s="296"/>
      <c r="D197" s="412" t="s">
        <v>592</v>
      </c>
      <c r="E197" s="297"/>
      <c r="F197" s="298"/>
      <c r="G197" s="299" t="s">
        <v>832</v>
      </c>
      <c r="H197" s="146"/>
      <c r="I197" s="298"/>
      <c r="J197" s="300"/>
      <c r="K197" s="198" t="s">
        <v>593</v>
      </c>
      <c r="L197" s="219"/>
      <c r="M197" s="219"/>
      <c r="N197" s="543"/>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row>
    <row r="198" spans="1:90" s="8" customFormat="1" ht="15.9">
      <c r="A198" s="1399"/>
      <c r="B198" s="376" t="s">
        <v>1003</v>
      </c>
      <c r="C198" s="296"/>
      <c r="D198" s="412" t="s">
        <v>592</v>
      </c>
      <c r="E198" s="297"/>
      <c r="F198" s="298"/>
      <c r="G198" s="299" t="s">
        <v>833</v>
      </c>
      <c r="H198" s="146"/>
      <c r="I198" s="298"/>
      <c r="J198" s="300"/>
      <c r="K198" s="198" t="s">
        <v>593</v>
      </c>
      <c r="L198" s="219"/>
      <c r="M198" s="219"/>
      <c r="N198" s="543"/>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row>
    <row r="199" spans="1:90" s="8" customFormat="1" ht="15.9">
      <c r="A199" s="1399"/>
      <c r="B199" s="376" t="s">
        <v>1003</v>
      </c>
      <c r="C199" s="296"/>
      <c r="D199" s="412" t="s">
        <v>592</v>
      </c>
      <c r="E199" s="297"/>
      <c r="F199" s="298"/>
      <c r="G199" s="299" t="s">
        <v>834</v>
      </c>
      <c r="H199" s="146"/>
      <c r="I199" s="298"/>
      <c r="J199" s="300"/>
      <c r="K199" s="198" t="s">
        <v>593</v>
      </c>
      <c r="L199" s="219"/>
      <c r="M199" s="219"/>
      <c r="N199" s="543"/>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row>
    <row r="200" spans="1:90" s="8" customFormat="1" ht="15.9">
      <c r="A200" s="1399"/>
      <c r="B200" s="376" t="s">
        <v>1003</v>
      </c>
      <c r="C200" s="296"/>
      <c r="D200" s="412" t="s">
        <v>592</v>
      </c>
      <c r="E200" s="297"/>
      <c r="F200" s="298"/>
      <c r="G200" s="299" t="s">
        <v>835</v>
      </c>
      <c r="H200" s="146"/>
      <c r="I200" s="298"/>
      <c r="J200" s="300"/>
      <c r="K200" s="198" t="s">
        <v>593</v>
      </c>
      <c r="L200" s="219"/>
      <c r="M200" s="219"/>
      <c r="N200" s="543"/>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row>
    <row r="201" spans="1:90" s="8" customFormat="1" ht="16.2" thickBot="1">
      <c r="A201" s="1400"/>
      <c r="B201" s="431" t="s">
        <v>1003</v>
      </c>
      <c r="C201" s="227"/>
      <c r="D201" s="413" t="s">
        <v>592</v>
      </c>
      <c r="E201" s="301"/>
      <c r="F201" s="199"/>
      <c r="G201" s="200" t="s">
        <v>836</v>
      </c>
      <c r="H201" s="150"/>
      <c r="I201" s="199"/>
      <c r="J201" s="295"/>
      <c r="K201" s="201" t="s">
        <v>593</v>
      </c>
      <c r="L201" s="219"/>
      <c r="M201" s="219"/>
      <c r="N201" s="543"/>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row>
    <row r="202" spans="1:90" s="8" customFormat="1" ht="25.2">
      <c r="A202" s="1401" t="s">
        <v>901</v>
      </c>
      <c r="B202" s="191" t="s">
        <v>1024</v>
      </c>
      <c r="C202" s="192" t="s">
        <v>1025</v>
      </c>
      <c r="D202" s="408" t="s">
        <v>982</v>
      </c>
      <c r="E202" s="214" t="s">
        <v>468</v>
      </c>
      <c r="F202" s="214" t="s">
        <v>819</v>
      </c>
      <c r="G202" s="377" t="s">
        <v>904</v>
      </c>
      <c r="H202" s="146" t="s">
        <v>646</v>
      </c>
      <c r="I202" s="378" t="s">
        <v>564</v>
      </c>
      <c r="J202" s="379"/>
      <c r="K202" s="242" t="s">
        <v>795</v>
      </c>
      <c r="L202" s="219"/>
      <c r="M202" s="219"/>
      <c r="N202" s="543"/>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row>
    <row r="203" spans="1:90" s="8" customFormat="1" ht="37.799999999999997">
      <c r="A203" s="1401"/>
      <c r="B203" s="229" t="s">
        <v>983</v>
      </c>
      <c r="C203" s="192" t="s">
        <v>1716</v>
      </c>
      <c r="D203" s="408" t="s">
        <v>985</v>
      </c>
      <c r="E203" s="214" t="s">
        <v>468</v>
      </c>
      <c r="F203" s="214" t="s">
        <v>819</v>
      </c>
      <c r="G203" s="377" t="s">
        <v>905</v>
      </c>
      <c r="H203" s="146"/>
      <c r="I203" s="378" t="s">
        <v>564</v>
      </c>
      <c r="J203" s="379"/>
      <c r="K203" s="242" t="s">
        <v>795</v>
      </c>
      <c r="L203" s="219"/>
      <c r="M203" s="219"/>
      <c r="N203" s="543"/>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row>
    <row r="204" spans="1:90" s="8" customFormat="1">
      <c r="A204" s="1401"/>
      <c r="B204" s="229" t="s">
        <v>986</v>
      </c>
      <c r="C204" s="192" t="s">
        <v>987</v>
      </c>
      <c r="D204" s="408" t="s">
        <v>988</v>
      </c>
      <c r="E204" s="214" t="s">
        <v>468</v>
      </c>
      <c r="F204" s="214" t="s">
        <v>819</v>
      </c>
      <c r="G204" s="377" t="s">
        <v>906</v>
      </c>
      <c r="H204" s="146"/>
      <c r="I204" s="378" t="s">
        <v>564</v>
      </c>
      <c r="J204" s="379"/>
      <c r="K204" s="242" t="s">
        <v>795</v>
      </c>
      <c r="L204" s="219"/>
      <c r="M204" s="219"/>
      <c r="N204" s="543"/>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row>
    <row r="205" spans="1:90" s="8" customFormat="1">
      <c r="A205" s="1401"/>
      <c r="B205" s="259" t="s">
        <v>1003</v>
      </c>
      <c r="C205" s="192"/>
      <c r="D205" s="408" t="s">
        <v>592</v>
      </c>
      <c r="E205" s="214"/>
      <c r="F205" s="214" t="s">
        <v>819</v>
      </c>
      <c r="G205" s="377" t="s">
        <v>907</v>
      </c>
      <c r="H205" s="146"/>
      <c r="I205" s="378" t="s">
        <v>564</v>
      </c>
      <c r="J205" s="379"/>
      <c r="K205" s="242" t="s">
        <v>795</v>
      </c>
      <c r="L205" s="219"/>
      <c r="M205" s="219"/>
      <c r="N205" s="543"/>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row>
    <row r="206" spans="1:90" s="8" customFormat="1">
      <c r="A206" s="1401"/>
      <c r="B206" s="259" t="s">
        <v>1003</v>
      </c>
      <c r="C206" s="192"/>
      <c r="D206" s="408" t="s">
        <v>592</v>
      </c>
      <c r="E206" s="214"/>
      <c r="F206" s="214" t="s">
        <v>819</v>
      </c>
      <c r="G206" s="377" t="s">
        <v>908</v>
      </c>
      <c r="H206" s="146"/>
      <c r="I206" s="378" t="s">
        <v>564</v>
      </c>
      <c r="J206" s="379"/>
      <c r="K206" s="242" t="s">
        <v>795</v>
      </c>
      <c r="L206" s="219"/>
      <c r="M206" s="219"/>
      <c r="N206" s="543"/>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row>
    <row r="207" spans="1:90" s="8" customFormat="1">
      <c r="A207" s="1401"/>
      <c r="B207" s="229" t="s">
        <v>1181</v>
      </c>
      <c r="C207" s="192"/>
      <c r="D207" s="408" t="s">
        <v>1181</v>
      </c>
      <c r="E207" s="214" t="s">
        <v>468</v>
      </c>
      <c r="F207" s="214" t="s">
        <v>819</v>
      </c>
      <c r="G207" s="377" t="s">
        <v>909</v>
      </c>
      <c r="H207" s="146"/>
      <c r="I207" s="378" t="s">
        <v>564</v>
      </c>
      <c r="J207" s="379"/>
      <c r="K207" s="242" t="s">
        <v>795</v>
      </c>
      <c r="L207" s="219"/>
      <c r="M207" s="219"/>
      <c r="N207" s="543"/>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row>
    <row r="208" spans="1:90" s="8" customFormat="1">
      <c r="A208" s="1401"/>
      <c r="B208" s="229" t="s">
        <v>1182</v>
      </c>
      <c r="C208" s="192"/>
      <c r="D208" s="408" t="s">
        <v>1182</v>
      </c>
      <c r="E208" s="214" t="s">
        <v>468</v>
      </c>
      <c r="F208" s="214" t="s">
        <v>819</v>
      </c>
      <c r="G208" s="377" t="s">
        <v>910</v>
      </c>
      <c r="H208" s="146"/>
      <c r="I208" s="378" t="s">
        <v>564</v>
      </c>
      <c r="J208" s="379"/>
      <c r="K208" s="242" t="s">
        <v>795</v>
      </c>
      <c r="L208" s="219"/>
      <c r="M208" s="219"/>
      <c r="N208" s="543"/>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row>
    <row r="209" spans="1:90" s="8" customFormat="1">
      <c r="A209" s="1401"/>
      <c r="B209" s="229" t="s">
        <v>990</v>
      </c>
      <c r="C209" s="192"/>
      <c r="D209" s="408" t="s">
        <v>1405</v>
      </c>
      <c r="E209" s="214" t="s">
        <v>468</v>
      </c>
      <c r="F209" s="214" t="s">
        <v>819</v>
      </c>
      <c r="G209" s="377" t="s">
        <v>911</v>
      </c>
      <c r="H209" s="146"/>
      <c r="I209" s="378" t="s">
        <v>564</v>
      </c>
      <c r="J209" s="379"/>
      <c r="K209" s="242" t="s">
        <v>795</v>
      </c>
      <c r="L209" s="219"/>
      <c r="M209" s="219"/>
      <c r="N209" s="543"/>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row>
    <row r="210" spans="1:90" s="8" customFormat="1">
      <c r="A210" s="1401"/>
      <c r="B210" s="229" t="s">
        <v>989</v>
      </c>
      <c r="C210" s="192"/>
      <c r="D210" s="408" t="s">
        <v>1180</v>
      </c>
      <c r="E210" s="214" t="s">
        <v>468</v>
      </c>
      <c r="F210" s="214" t="s">
        <v>819</v>
      </c>
      <c r="G210" s="377" t="s">
        <v>964</v>
      </c>
      <c r="H210" s="146"/>
      <c r="I210" s="378" t="s">
        <v>564</v>
      </c>
      <c r="J210" s="379"/>
      <c r="K210" s="242" t="s">
        <v>795</v>
      </c>
      <c r="L210" s="219"/>
      <c r="M210" s="219"/>
      <c r="N210" s="543"/>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row>
    <row r="211" spans="1:90" s="8" customFormat="1" ht="15.9" thickBot="1">
      <c r="A211" s="1402"/>
      <c r="B211" s="229" t="s">
        <v>1179</v>
      </c>
      <c r="C211" s="192"/>
      <c r="D211" s="408" t="s">
        <v>1183</v>
      </c>
      <c r="E211" s="214" t="s">
        <v>468</v>
      </c>
      <c r="F211" s="214" t="s">
        <v>819</v>
      </c>
      <c r="G211" s="377" t="s">
        <v>965</v>
      </c>
      <c r="H211" s="146"/>
      <c r="I211" s="378" t="s">
        <v>564</v>
      </c>
      <c r="J211" s="379"/>
      <c r="K211" s="242" t="s">
        <v>795</v>
      </c>
      <c r="L211" s="219"/>
      <c r="M211" s="219"/>
      <c r="N211" s="543"/>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row>
    <row r="212" spans="1:90" s="13" customFormat="1" ht="16" hidden="1" customHeight="1">
      <c r="A212" s="1403" t="s">
        <v>1433</v>
      </c>
      <c r="B212" s="261" t="s">
        <v>1158</v>
      </c>
      <c r="C212" s="1385" t="s">
        <v>1434</v>
      </c>
      <c r="D212" s="414" t="s">
        <v>1040</v>
      </c>
      <c r="E212" s="262" t="s">
        <v>468</v>
      </c>
      <c r="F212" s="262" t="s">
        <v>819</v>
      </c>
      <c r="G212" s="286" t="s">
        <v>1004</v>
      </c>
      <c r="H212" s="1405"/>
      <c r="I212" s="389" t="s">
        <v>564</v>
      </c>
      <c r="J212" s="263"/>
      <c r="K212" s="268" t="s">
        <v>1015</v>
      </c>
      <c r="L212" s="219"/>
      <c r="M212" s="219"/>
      <c r="N212" s="543"/>
      <c r="O212" s="219"/>
      <c r="P212" s="219"/>
      <c r="Q212" s="219"/>
      <c r="R212" s="219"/>
      <c r="S212" s="219"/>
      <c r="T212" s="219"/>
      <c r="U212" s="219"/>
      <c r="V212" s="219"/>
      <c r="W212" s="219"/>
      <c r="X212" s="219"/>
      <c r="Y212" s="219"/>
      <c r="Z212" s="219"/>
      <c r="AA212" s="219"/>
      <c r="AB212" s="219"/>
      <c r="AC212" s="219"/>
      <c r="AD212" s="219"/>
      <c r="AE212" s="219"/>
      <c r="AF212" s="219"/>
      <c r="AG212" s="219"/>
      <c r="AH212" s="219"/>
      <c r="AI212" s="219"/>
      <c r="AJ212" s="219"/>
      <c r="AK212" s="219"/>
      <c r="AL212" s="219"/>
      <c r="AM212" s="219"/>
      <c r="AN212" s="219"/>
      <c r="AO212" s="219"/>
      <c r="AP212" s="219"/>
      <c r="AQ212" s="219"/>
      <c r="AR212" s="219"/>
      <c r="AS212" s="219"/>
      <c r="AT212" s="219"/>
      <c r="AU212" s="219"/>
      <c r="AV212" s="219"/>
      <c r="AW212" s="219"/>
      <c r="AX212" s="219"/>
      <c r="AY212" s="219"/>
      <c r="AZ212" s="219"/>
      <c r="BA212" s="219"/>
      <c r="BB212" s="219"/>
      <c r="BC212" s="219"/>
      <c r="BD212" s="219"/>
      <c r="BE212" s="219"/>
      <c r="BF212" s="219"/>
      <c r="BG212" s="219"/>
      <c r="BH212" s="219"/>
      <c r="BI212" s="219"/>
      <c r="BJ212" s="219"/>
      <c r="BK212" s="219"/>
      <c r="BL212" s="219"/>
      <c r="BM212" s="219"/>
      <c r="BN212" s="219"/>
      <c r="BO212" s="219"/>
      <c r="BP212" s="219"/>
      <c r="BQ212" s="219"/>
      <c r="BR212" s="219"/>
      <c r="BS212" s="219"/>
      <c r="BT212" s="219"/>
      <c r="BU212" s="219"/>
      <c r="BV212" s="219"/>
      <c r="BW212" s="219"/>
      <c r="BX212" s="219"/>
      <c r="BY212" s="219"/>
      <c r="BZ212" s="219"/>
      <c r="CA212" s="219"/>
      <c r="CB212" s="219"/>
      <c r="CC212" s="219"/>
      <c r="CD212" s="219"/>
      <c r="CE212" s="219"/>
      <c r="CF212" s="219"/>
      <c r="CG212" s="219"/>
      <c r="CH212" s="219"/>
      <c r="CI212" s="219"/>
      <c r="CJ212" s="219"/>
      <c r="CK212" s="219"/>
      <c r="CL212" s="219"/>
    </row>
    <row r="213" spans="1:90" s="13" customFormat="1" hidden="1">
      <c r="A213" s="1404"/>
      <c r="B213" s="264" t="s">
        <v>1169</v>
      </c>
      <c r="C213" s="1386"/>
      <c r="D213" s="415" t="s">
        <v>1041</v>
      </c>
      <c r="E213" s="380" t="s">
        <v>468</v>
      </c>
      <c r="F213" s="380" t="s">
        <v>819</v>
      </c>
      <c r="G213" s="381" t="s">
        <v>1005</v>
      </c>
      <c r="H213" s="1406"/>
      <c r="I213" s="390" t="s">
        <v>564</v>
      </c>
      <c r="J213" s="382"/>
      <c r="K213" s="269" t="s">
        <v>1015</v>
      </c>
      <c r="L213" s="219"/>
      <c r="M213" s="219"/>
      <c r="N213" s="543"/>
      <c r="O213" s="219"/>
      <c r="P213" s="219"/>
      <c r="Q213" s="219"/>
      <c r="R213" s="219"/>
      <c r="S213" s="219"/>
      <c r="T213" s="219"/>
      <c r="U213" s="219"/>
      <c r="V213" s="219"/>
      <c r="W213" s="219"/>
      <c r="X213" s="219"/>
      <c r="Y213" s="219"/>
      <c r="Z213" s="219"/>
      <c r="AA213" s="219"/>
      <c r="AB213" s="219"/>
      <c r="AC213" s="219"/>
      <c r="AD213" s="219"/>
      <c r="AE213" s="219"/>
      <c r="AF213" s="219"/>
      <c r="AG213" s="219"/>
      <c r="AH213" s="219"/>
      <c r="AI213" s="219"/>
      <c r="AJ213" s="219"/>
      <c r="AK213" s="219"/>
      <c r="AL213" s="219"/>
      <c r="AM213" s="219"/>
      <c r="AN213" s="219"/>
      <c r="AO213" s="219"/>
      <c r="AP213" s="219"/>
      <c r="AQ213" s="219"/>
      <c r="AR213" s="219"/>
      <c r="AS213" s="219"/>
      <c r="AT213" s="219"/>
      <c r="AU213" s="219"/>
      <c r="AV213" s="219"/>
      <c r="AW213" s="219"/>
      <c r="AX213" s="219"/>
      <c r="AY213" s="219"/>
      <c r="AZ213" s="219"/>
      <c r="BA213" s="219"/>
      <c r="BB213" s="219"/>
      <c r="BC213" s="219"/>
      <c r="BD213" s="219"/>
      <c r="BE213" s="219"/>
      <c r="BF213" s="219"/>
      <c r="BG213" s="219"/>
      <c r="BH213" s="219"/>
      <c r="BI213" s="219"/>
      <c r="BJ213" s="219"/>
      <c r="BK213" s="219"/>
      <c r="BL213" s="219"/>
      <c r="BM213" s="219"/>
      <c r="BN213" s="219"/>
      <c r="BO213" s="219"/>
      <c r="BP213" s="219"/>
      <c r="BQ213" s="219"/>
      <c r="BR213" s="219"/>
      <c r="BS213" s="219"/>
      <c r="BT213" s="219"/>
      <c r="BU213" s="219"/>
      <c r="BV213" s="219"/>
      <c r="BW213" s="219"/>
      <c r="BX213" s="219"/>
      <c r="BY213" s="219"/>
      <c r="BZ213" s="219"/>
      <c r="CA213" s="219"/>
      <c r="CB213" s="219"/>
      <c r="CC213" s="219"/>
      <c r="CD213" s="219"/>
      <c r="CE213" s="219"/>
      <c r="CF213" s="219"/>
      <c r="CG213" s="219"/>
      <c r="CH213" s="219"/>
      <c r="CI213" s="219"/>
      <c r="CJ213" s="219"/>
      <c r="CK213" s="219"/>
      <c r="CL213" s="219"/>
    </row>
    <row r="214" spans="1:90" s="13" customFormat="1" hidden="1">
      <c r="A214" s="1404"/>
      <c r="B214" s="264" t="s">
        <v>1170</v>
      </c>
      <c r="C214" s="1386"/>
      <c r="D214" s="415" t="s">
        <v>1042</v>
      </c>
      <c r="E214" s="380" t="s">
        <v>468</v>
      </c>
      <c r="F214" s="380" t="s">
        <v>819</v>
      </c>
      <c r="G214" s="381" t="s">
        <v>1006</v>
      </c>
      <c r="H214" s="1406"/>
      <c r="I214" s="390" t="s">
        <v>564</v>
      </c>
      <c r="J214" s="382"/>
      <c r="K214" s="269" t="s">
        <v>1015</v>
      </c>
      <c r="L214" s="219"/>
      <c r="M214" s="219"/>
      <c r="N214" s="543"/>
      <c r="O214" s="219"/>
      <c r="P214" s="219"/>
      <c r="Q214" s="219"/>
      <c r="R214" s="219"/>
      <c r="S214" s="219"/>
      <c r="T214" s="219"/>
      <c r="U214" s="219"/>
      <c r="V214" s="219"/>
      <c r="W214" s="219"/>
      <c r="X214" s="219"/>
      <c r="Y214" s="219"/>
      <c r="Z214" s="219"/>
      <c r="AA214" s="219"/>
      <c r="AB214" s="219"/>
      <c r="AC214" s="219"/>
      <c r="AD214" s="219"/>
      <c r="AE214" s="219"/>
      <c r="AF214" s="219"/>
      <c r="AG214" s="219"/>
      <c r="AH214" s="219"/>
      <c r="AI214" s="219"/>
      <c r="AJ214" s="219"/>
      <c r="AK214" s="219"/>
      <c r="AL214" s="219"/>
      <c r="AM214" s="219"/>
      <c r="AN214" s="219"/>
      <c r="AO214" s="219"/>
      <c r="AP214" s="219"/>
      <c r="AQ214" s="219"/>
      <c r="AR214" s="219"/>
      <c r="AS214" s="219"/>
      <c r="AT214" s="219"/>
      <c r="AU214" s="219"/>
      <c r="AV214" s="219"/>
      <c r="AW214" s="219"/>
      <c r="AX214" s="219"/>
      <c r="AY214" s="219"/>
      <c r="AZ214" s="219"/>
      <c r="BA214" s="219"/>
      <c r="BB214" s="219"/>
      <c r="BC214" s="219"/>
      <c r="BD214" s="219"/>
      <c r="BE214" s="219"/>
      <c r="BF214" s="219"/>
      <c r="BG214" s="219"/>
      <c r="BH214" s="219"/>
      <c r="BI214" s="219"/>
      <c r="BJ214" s="219"/>
      <c r="BK214" s="219"/>
      <c r="BL214" s="219"/>
      <c r="BM214" s="219"/>
      <c r="BN214" s="219"/>
      <c r="BO214" s="219"/>
      <c r="BP214" s="219"/>
      <c r="BQ214" s="219"/>
      <c r="BR214" s="219"/>
      <c r="BS214" s="219"/>
      <c r="BT214" s="219"/>
      <c r="BU214" s="219"/>
      <c r="BV214" s="219"/>
      <c r="BW214" s="219"/>
      <c r="BX214" s="219"/>
      <c r="BY214" s="219"/>
      <c r="BZ214" s="219"/>
      <c r="CA214" s="219"/>
      <c r="CB214" s="219"/>
      <c r="CC214" s="219"/>
      <c r="CD214" s="219"/>
      <c r="CE214" s="219"/>
      <c r="CF214" s="219"/>
      <c r="CG214" s="219"/>
      <c r="CH214" s="219"/>
      <c r="CI214" s="219"/>
      <c r="CJ214" s="219"/>
      <c r="CK214" s="219"/>
      <c r="CL214" s="219"/>
    </row>
    <row r="215" spans="1:90" s="13" customFormat="1" hidden="1">
      <c r="A215" s="1404"/>
      <c r="B215" s="264" t="s">
        <v>1171</v>
      </c>
      <c r="C215" s="1386"/>
      <c r="D215" s="415" t="s">
        <v>1043</v>
      </c>
      <c r="E215" s="380" t="s">
        <v>468</v>
      </c>
      <c r="F215" s="380" t="s">
        <v>819</v>
      </c>
      <c r="G215" s="381" t="s">
        <v>1007</v>
      </c>
      <c r="H215" s="1406"/>
      <c r="I215" s="390" t="s">
        <v>564</v>
      </c>
      <c r="J215" s="382"/>
      <c r="K215" s="269" t="s">
        <v>1015</v>
      </c>
      <c r="L215" s="219"/>
      <c r="M215" s="219"/>
      <c r="N215" s="543"/>
      <c r="O215" s="219"/>
      <c r="P215" s="219"/>
      <c r="Q215" s="219"/>
      <c r="R215" s="219"/>
      <c r="S215" s="219"/>
      <c r="T215" s="219"/>
      <c r="U215" s="219"/>
      <c r="V215" s="219"/>
      <c r="W215" s="219"/>
      <c r="X215" s="219"/>
      <c r="Y215" s="219"/>
      <c r="Z215" s="219"/>
      <c r="AA215" s="219"/>
      <c r="AB215" s="219"/>
      <c r="AC215" s="219"/>
      <c r="AD215" s="219"/>
      <c r="AE215" s="219"/>
      <c r="AF215" s="219"/>
      <c r="AG215" s="219"/>
      <c r="AH215" s="219"/>
      <c r="AI215" s="219"/>
      <c r="AJ215" s="219"/>
      <c r="AK215" s="219"/>
      <c r="AL215" s="219"/>
      <c r="AM215" s="219"/>
      <c r="AN215" s="219"/>
      <c r="AO215" s="219"/>
      <c r="AP215" s="219"/>
      <c r="AQ215" s="219"/>
      <c r="AR215" s="219"/>
      <c r="AS215" s="219"/>
      <c r="AT215" s="219"/>
      <c r="AU215" s="219"/>
      <c r="AV215" s="219"/>
      <c r="AW215" s="219"/>
      <c r="AX215" s="219"/>
      <c r="AY215" s="219"/>
      <c r="AZ215" s="219"/>
      <c r="BA215" s="219"/>
      <c r="BB215" s="219"/>
      <c r="BC215" s="219"/>
      <c r="BD215" s="219"/>
      <c r="BE215" s="219"/>
      <c r="BF215" s="219"/>
      <c r="BG215" s="219"/>
      <c r="BH215" s="219"/>
      <c r="BI215" s="219"/>
      <c r="BJ215" s="219"/>
      <c r="BK215" s="219"/>
      <c r="BL215" s="219"/>
      <c r="BM215" s="219"/>
      <c r="BN215" s="219"/>
      <c r="BO215" s="219"/>
      <c r="BP215" s="219"/>
      <c r="BQ215" s="219"/>
      <c r="BR215" s="219"/>
      <c r="BS215" s="219"/>
      <c r="BT215" s="219"/>
      <c r="BU215" s="219"/>
      <c r="BV215" s="219"/>
      <c r="BW215" s="219"/>
      <c r="BX215" s="219"/>
      <c r="BY215" s="219"/>
      <c r="BZ215" s="219"/>
      <c r="CA215" s="219"/>
      <c r="CB215" s="219"/>
      <c r="CC215" s="219"/>
      <c r="CD215" s="219"/>
      <c r="CE215" s="219"/>
      <c r="CF215" s="219"/>
      <c r="CG215" s="219"/>
      <c r="CH215" s="219"/>
      <c r="CI215" s="219"/>
      <c r="CJ215" s="219"/>
      <c r="CK215" s="219"/>
      <c r="CL215" s="219"/>
    </row>
    <row r="216" spans="1:90" s="13" customFormat="1" hidden="1">
      <c r="A216" s="1404"/>
      <c r="B216" s="264" t="s">
        <v>1172</v>
      </c>
      <c r="C216" s="1386"/>
      <c r="D216" s="415" t="s">
        <v>1044</v>
      </c>
      <c r="E216" s="380" t="s">
        <v>468</v>
      </c>
      <c r="F216" s="380" t="s">
        <v>819</v>
      </c>
      <c r="G216" s="381" t="s">
        <v>1008</v>
      </c>
      <c r="H216" s="1406"/>
      <c r="I216" s="390" t="s">
        <v>564</v>
      </c>
      <c r="J216" s="382"/>
      <c r="K216" s="269" t="s">
        <v>1015</v>
      </c>
      <c r="L216" s="219"/>
      <c r="M216" s="219"/>
      <c r="N216" s="543"/>
      <c r="O216" s="219"/>
      <c r="P216" s="219"/>
      <c r="Q216" s="219"/>
      <c r="R216" s="219"/>
      <c r="S216" s="219"/>
      <c r="T216" s="219"/>
      <c r="U216" s="219"/>
      <c r="V216" s="219"/>
      <c r="W216" s="219"/>
      <c r="X216" s="219"/>
      <c r="Y216" s="219"/>
      <c r="Z216" s="219"/>
      <c r="AA216" s="219"/>
      <c r="AB216" s="219"/>
      <c r="AC216" s="219"/>
      <c r="AD216" s="219"/>
      <c r="AE216" s="219"/>
      <c r="AF216" s="219"/>
      <c r="AG216" s="219"/>
      <c r="AH216" s="219"/>
      <c r="AI216" s="219"/>
      <c r="AJ216" s="219"/>
      <c r="AK216" s="219"/>
      <c r="AL216" s="219"/>
      <c r="AM216" s="219"/>
      <c r="AN216" s="219"/>
      <c r="AO216" s="219"/>
      <c r="AP216" s="219"/>
      <c r="AQ216" s="219"/>
      <c r="AR216" s="219"/>
      <c r="AS216" s="219"/>
      <c r="AT216" s="219"/>
      <c r="AU216" s="219"/>
      <c r="AV216" s="219"/>
      <c r="AW216" s="219"/>
      <c r="AX216" s="219"/>
      <c r="AY216" s="219"/>
      <c r="AZ216" s="219"/>
      <c r="BA216" s="219"/>
      <c r="BB216" s="219"/>
      <c r="BC216" s="219"/>
      <c r="BD216" s="219"/>
      <c r="BE216" s="219"/>
      <c r="BF216" s="219"/>
      <c r="BG216" s="219"/>
      <c r="BH216" s="219"/>
      <c r="BI216" s="219"/>
      <c r="BJ216" s="219"/>
      <c r="BK216" s="219"/>
      <c r="BL216" s="219"/>
      <c r="BM216" s="219"/>
      <c r="BN216" s="219"/>
      <c r="BO216" s="219"/>
      <c r="BP216" s="219"/>
      <c r="BQ216" s="219"/>
      <c r="BR216" s="219"/>
      <c r="BS216" s="219"/>
      <c r="BT216" s="219"/>
      <c r="BU216" s="219"/>
      <c r="BV216" s="219"/>
      <c r="BW216" s="219"/>
      <c r="BX216" s="219"/>
      <c r="BY216" s="219"/>
      <c r="BZ216" s="219"/>
      <c r="CA216" s="219"/>
      <c r="CB216" s="219"/>
      <c r="CC216" s="219"/>
      <c r="CD216" s="219"/>
      <c r="CE216" s="219"/>
      <c r="CF216" s="219"/>
      <c r="CG216" s="219"/>
      <c r="CH216" s="219"/>
      <c r="CI216" s="219"/>
      <c r="CJ216" s="219"/>
      <c r="CK216" s="219"/>
      <c r="CL216" s="219"/>
    </row>
    <row r="217" spans="1:90" s="13" customFormat="1" hidden="1">
      <c r="A217" s="1404"/>
      <c r="B217" s="264" t="s">
        <v>1173</v>
      </c>
      <c r="C217" s="1386"/>
      <c r="D217" s="415" t="s">
        <v>1045</v>
      </c>
      <c r="E217" s="380" t="s">
        <v>468</v>
      </c>
      <c r="F217" s="380" t="s">
        <v>819</v>
      </c>
      <c r="G217" s="381" t="s">
        <v>1009</v>
      </c>
      <c r="H217" s="1406"/>
      <c r="I217" s="390" t="s">
        <v>564</v>
      </c>
      <c r="J217" s="382"/>
      <c r="K217" s="269" t="s">
        <v>1015</v>
      </c>
      <c r="L217" s="219"/>
      <c r="M217" s="219"/>
      <c r="N217" s="543"/>
      <c r="O217" s="219"/>
      <c r="P217" s="219"/>
      <c r="Q217" s="219"/>
      <c r="R217" s="219"/>
      <c r="S217" s="219"/>
      <c r="T217" s="219"/>
      <c r="U217" s="219"/>
      <c r="V217" s="219"/>
      <c r="W217" s="219"/>
      <c r="X217" s="219"/>
      <c r="Y217" s="219"/>
      <c r="Z217" s="219"/>
      <c r="AA217" s="219"/>
      <c r="AB217" s="219"/>
      <c r="AC217" s="219"/>
      <c r="AD217" s="219"/>
      <c r="AE217" s="219"/>
      <c r="AF217" s="219"/>
      <c r="AG217" s="219"/>
      <c r="AH217" s="219"/>
      <c r="AI217" s="219"/>
      <c r="AJ217" s="219"/>
      <c r="AK217" s="219"/>
      <c r="AL217" s="219"/>
      <c r="AM217" s="219"/>
      <c r="AN217" s="219"/>
      <c r="AO217" s="219"/>
      <c r="AP217" s="219"/>
      <c r="AQ217" s="219"/>
      <c r="AR217" s="219"/>
      <c r="AS217" s="219"/>
      <c r="AT217" s="219"/>
      <c r="AU217" s="219"/>
      <c r="AV217" s="219"/>
      <c r="AW217" s="219"/>
      <c r="AX217" s="219"/>
      <c r="AY217" s="219"/>
      <c r="AZ217" s="219"/>
      <c r="BA217" s="219"/>
      <c r="BB217" s="219"/>
      <c r="BC217" s="219"/>
      <c r="BD217" s="219"/>
      <c r="BE217" s="219"/>
      <c r="BF217" s="219"/>
      <c r="BG217" s="219"/>
      <c r="BH217" s="219"/>
      <c r="BI217" s="219"/>
      <c r="BJ217" s="219"/>
      <c r="BK217" s="219"/>
      <c r="BL217" s="219"/>
      <c r="BM217" s="219"/>
      <c r="BN217" s="219"/>
      <c r="BO217" s="219"/>
      <c r="BP217" s="219"/>
      <c r="BQ217" s="219"/>
      <c r="BR217" s="219"/>
      <c r="BS217" s="219"/>
      <c r="BT217" s="219"/>
      <c r="BU217" s="219"/>
      <c r="BV217" s="219"/>
      <c r="BW217" s="219"/>
      <c r="BX217" s="219"/>
      <c r="BY217" s="219"/>
      <c r="BZ217" s="219"/>
      <c r="CA217" s="219"/>
      <c r="CB217" s="219"/>
      <c r="CC217" s="219"/>
      <c r="CD217" s="219"/>
      <c r="CE217" s="219"/>
      <c r="CF217" s="219"/>
      <c r="CG217" s="219"/>
      <c r="CH217" s="219"/>
      <c r="CI217" s="219"/>
      <c r="CJ217" s="219"/>
      <c r="CK217" s="219"/>
      <c r="CL217" s="219"/>
    </row>
    <row r="218" spans="1:90" s="13" customFormat="1" hidden="1">
      <c r="A218" s="1404"/>
      <c r="B218" s="264" t="s">
        <v>1174</v>
      </c>
      <c r="C218" s="1386"/>
      <c r="D218" s="415" t="s">
        <v>1050</v>
      </c>
      <c r="E218" s="380" t="s">
        <v>468</v>
      </c>
      <c r="F218" s="380" t="s">
        <v>819</v>
      </c>
      <c r="G218" s="381" t="s">
        <v>1010</v>
      </c>
      <c r="H218" s="1406"/>
      <c r="I218" s="390" t="s">
        <v>564</v>
      </c>
      <c r="J218" s="382"/>
      <c r="K218" s="269" t="s">
        <v>1015</v>
      </c>
      <c r="L218" s="219"/>
      <c r="M218" s="219"/>
      <c r="N218" s="543"/>
      <c r="O218" s="219"/>
      <c r="P218" s="219"/>
      <c r="Q218" s="219"/>
      <c r="R218" s="219"/>
      <c r="S218" s="219"/>
      <c r="T218" s="219"/>
      <c r="U218" s="219"/>
      <c r="V218" s="219"/>
      <c r="W218" s="219"/>
      <c r="X218" s="219"/>
      <c r="Y218" s="219"/>
      <c r="Z218" s="219"/>
      <c r="AA218" s="219"/>
      <c r="AB218" s="219"/>
      <c r="AC218" s="219"/>
      <c r="AD218" s="219"/>
      <c r="AE218" s="219"/>
      <c r="AF218" s="219"/>
      <c r="AG218" s="219"/>
      <c r="AH218" s="219"/>
      <c r="AI218" s="219"/>
      <c r="AJ218" s="219"/>
      <c r="AK218" s="219"/>
      <c r="AL218" s="219"/>
      <c r="AM218" s="219"/>
      <c r="AN218" s="219"/>
      <c r="AO218" s="219"/>
      <c r="AP218" s="219"/>
      <c r="AQ218" s="219"/>
      <c r="AR218" s="219"/>
      <c r="AS218" s="219"/>
      <c r="AT218" s="219"/>
      <c r="AU218" s="219"/>
      <c r="AV218" s="219"/>
      <c r="AW218" s="219"/>
      <c r="AX218" s="219"/>
      <c r="AY218" s="219"/>
      <c r="AZ218" s="219"/>
      <c r="BA218" s="219"/>
      <c r="BB218" s="219"/>
      <c r="BC218" s="219"/>
      <c r="BD218" s="219"/>
      <c r="BE218" s="219"/>
      <c r="BF218" s="219"/>
      <c r="BG218" s="219"/>
      <c r="BH218" s="219"/>
      <c r="BI218" s="219"/>
      <c r="BJ218" s="219"/>
      <c r="BK218" s="219"/>
      <c r="BL218" s="219"/>
      <c r="BM218" s="219"/>
      <c r="BN218" s="219"/>
      <c r="BO218" s="219"/>
      <c r="BP218" s="219"/>
      <c r="BQ218" s="219"/>
      <c r="BR218" s="219"/>
      <c r="BS218" s="219"/>
      <c r="BT218" s="219"/>
      <c r="BU218" s="219"/>
      <c r="BV218" s="219"/>
      <c r="BW218" s="219"/>
      <c r="BX218" s="219"/>
      <c r="BY218" s="219"/>
      <c r="BZ218" s="219"/>
      <c r="CA218" s="219"/>
      <c r="CB218" s="219"/>
      <c r="CC218" s="219"/>
      <c r="CD218" s="219"/>
      <c r="CE218" s="219"/>
      <c r="CF218" s="219"/>
      <c r="CG218" s="219"/>
      <c r="CH218" s="219"/>
      <c r="CI218" s="219"/>
      <c r="CJ218" s="219"/>
      <c r="CK218" s="219"/>
      <c r="CL218" s="219"/>
    </row>
    <row r="219" spans="1:90" s="13" customFormat="1" hidden="1">
      <c r="A219" s="1404"/>
      <c r="B219" s="264" t="s">
        <v>1175</v>
      </c>
      <c r="C219" s="1386"/>
      <c r="D219" s="415" t="s">
        <v>1046</v>
      </c>
      <c r="E219" s="380" t="s">
        <v>468</v>
      </c>
      <c r="F219" s="380" t="s">
        <v>819</v>
      </c>
      <c r="G219" s="381" t="s">
        <v>1011</v>
      </c>
      <c r="H219" s="1406"/>
      <c r="I219" s="390" t="s">
        <v>564</v>
      </c>
      <c r="J219" s="382"/>
      <c r="K219" s="269" t="s">
        <v>1015</v>
      </c>
      <c r="L219" s="219"/>
      <c r="M219" s="219"/>
      <c r="N219" s="543"/>
      <c r="O219" s="219"/>
      <c r="P219" s="219"/>
      <c r="Q219" s="219"/>
      <c r="R219" s="219"/>
      <c r="S219" s="219"/>
      <c r="T219" s="219"/>
      <c r="U219" s="219"/>
      <c r="V219" s="219"/>
      <c r="W219" s="219"/>
      <c r="X219" s="219"/>
      <c r="Y219" s="219"/>
      <c r="Z219" s="219"/>
      <c r="AA219" s="219"/>
      <c r="AB219" s="219"/>
      <c r="AC219" s="219"/>
      <c r="AD219" s="219"/>
      <c r="AE219" s="219"/>
      <c r="AF219" s="219"/>
      <c r="AG219" s="219"/>
      <c r="AH219" s="219"/>
      <c r="AI219" s="219"/>
      <c r="AJ219" s="219"/>
      <c r="AK219" s="219"/>
      <c r="AL219" s="219"/>
      <c r="AM219" s="219"/>
      <c r="AN219" s="219"/>
      <c r="AO219" s="219"/>
      <c r="AP219" s="219"/>
      <c r="AQ219" s="219"/>
      <c r="AR219" s="219"/>
      <c r="AS219" s="219"/>
      <c r="AT219" s="219"/>
      <c r="AU219" s="219"/>
      <c r="AV219" s="219"/>
      <c r="AW219" s="219"/>
      <c r="AX219" s="219"/>
      <c r="AY219" s="219"/>
      <c r="AZ219" s="219"/>
      <c r="BA219" s="219"/>
      <c r="BB219" s="219"/>
      <c r="BC219" s="219"/>
      <c r="BD219" s="219"/>
      <c r="BE219" s="219"/>
      <c r="BF219" s="219"/>
      <c r="BG219" s="219"/>
      <c r="BH219" s="219"/>
      <c r="BI219" s="219"/>
      <c r="BJ219" s="219"/>
      <c r="BK219" s="219"/>
      <c r="BL219" s="219"/>
      <c r="BM219" s="219"/>
      <c r="BN219" s="219"/>
      <c r="BO219" s="219"/>
      <c r="BP219" s="219"/>
      <c r="BQ219" s="219"/>
      <c r="BR219" s="219"/>
      <c r="BS219" s="219"/>
      <c r="BT219" s="219"/>
      <c r="BU219" s="219"/>
      <c r="BV219" s="219"/>
      <c r="BW219" s="219"/>
      <c r="BX219" s="219"/>
      <c r="BY219" s="219"/>
      <c r="BZ219" s="219"/>
      <c r="CA219" s="219"/>
      <c r="CB219" s="219"/>
      <c r="CC219" s="219"/>
      <c r="CD219" s="219"/>
      <c r="CE219" s="219"/>
      <c r="CF219" s="219"/>
      <c r="CG219" s="219"/>
      <c r="CH219" s="219"/>
      <c r="CI219" s="219"/>
      <c r="CJ219" s="219"/>
      <c r="CK219" s="219"/>
      <c r="CL219" s="219"/>
    </row>
    <row r="220" spans="1:90" s="13" customFormat="1" hidden="1">
      <c r="A220" s="1404"/>
      <c r="B220" s="264" t="s">
        <v>1176</v>
      </c>
      <c r="C220" s="1386"/>
      <c r="D220" s="415" t="s">
        <v>1049</v>
      </c>
      <c r="E220" s="380" t="s">
        <v>468</v>
      </c>
      <c r="F220" s="380" t="s">
        <v>819</v>
      </c>
      <c r="G220" s="381" t="s">
        <v>1012</v>
      </c>
      <c r="H220" s="1406"/>
      <c r="I220" s="390" t="s">
        <v>564</v>
      </c>
      <c r="J220" s="382"/>
      <c r="K220" s="269" t="s">
        <v>1015</v>
      </c>
      <c r="L220" s="219"/>
      <c r="M220" s="219"/>
      <c r="N220" s="543"/>
      <c r="O220" s="219"/>
      <c r="P220" s="219"/>
      <c r="Q220" s="219"/>
      <c r="R220" s="219"/>
      <c r="S220" s="219"/>
      <c r="T220" s="219"/>
      <c r="U220" s="219"/>
      <c r="V220" s="219"/>
      <c r="W220" s="219"/>
      <c r="X220" s="219"/>
      <c r="Y220" s="219"/>
      <c r="Z220" s="219"/>
      <c r="AA220" s="219"/>
      <c r="AB220" s="219"/>
      <c r="AC220" s="219"/>
      <c r="AD220" s="219"/>
      <c r="AE220" s="219"/>
      <c r="AF220" s="219"/>
      <c r="AG220" s="219"/>
      <c r="AH220" s="219"/>
      <c r="AI220" s="219"/>
      <c r="AJ220" s="219"/>
      <c r="AK220" s="219"/>
      <c r="AL220" s="219"/>
      <c r="AM220" s="219"/>
      <c r="AN220" s="219"/>
      <c r="AO220" s="219"/>
      <c r="AP220" s="219"/>
      <c r="AQ220" s="219"/>
      <c r="AR220" s="219"/>
      <c r="AS220" s="219"/>
      <c r="AT220" s="219"/>
      <c r="AU220" s="219"/>
      <c r="AV220" s="219"/>
      <c r="AW220" s="219"/>
      <c r="AX220" s="219"/>
      <c r="AY220" s="219"/>
      <c r="AZ220" s="219"/>
      <c r="BA220" s="219"/>
      <c r="BB220" s="219"/>
      <c r="BC220" s="219"/>
      <c r="BD220" s="219"/>
      <c r="BE220" s="219"/>
      <c r="BF220" s="219"/>
      <c r="BG220" s="219"/>
      <c r="BH220" s="219"/>
      <c r="BI220" s="219"/>
      <c r="BJ220" s="219"/>
      <c r="BK220" s="219"/>
      <c r="BL220" s="219"/>
      <c r="BM220" s="219"/>
      <c r="BN220" s="219"/>
      <c r="BO220" s="219"/>
      <c r="BP220" s="219"/>
      <c r="BQ220" s="219"/>
      <c r="BR220" s="219"/>
      <c r="BS220" s="219"/>
      <c r="BT220" s="219"/>
      <c r="BU220" s="219"/>
      <c r="BV220" s="219"/>
      <c r="BW220" s="219"/>
      <c r="BX220" s="219"/>
      <c r="BY220" s="219"/>
      <c r="BZ220" s="219"/>
      <c r="CA220" s="219"/>
      <c r="CB220" s="219"/>
      <c r="CC220" s="219"/>
      <c r="CD220" s="219"/>
      <c r="CE220" s="219"/>
      <c r="CF220" s="219"/>
      <c r="CG220" s="219"/>
      <c r="CH220" s="219"/>
      <c r="CI220" s="219"/>
      <c r="CJ220" s="219"/>
      <c r="CK220" s="219"/>
      <c r="CL220" s="219"/>
    </row>
    <row r="221" spans="1:90" s="13" customFormat="1" hidden="1">
      <c r="A221" s="1404"/>
      <c r="B221" s="264" t="s">
        <v>1177</v>
      </c>
      <c r="C221" s="1386"/>
      <c r="D221" s="415" t="s">
        <v>1048</v>
      </c>
      <c r="E221" s="380" t="s">
        <v>468</v>
      </c>
      <c r="F221" s="380" t="s">
        <v>819</v>
      </c>
      <c r="G221" s="381" t="s">
        <v>1013</v>
      </c>
      <c r="H221" s="1406"/>
      <c r="I221" s="390" t="s">
        <v>564</v>
      </c>
      <c r="J221" s="382"/>
      <c r="K221" s="269" t="s">
        <v>1015</v>
      </c>
      <c r="L221" s="219"/>
      <c r="M221" s="219"/>
      <c r="N221" s="543"/>
      <c r="O221" s="219"/>
      <c r="P221" s="219"/>
      <c r="Q221" s="219"/>
      <c r="R221" s="219"/>
      <c r="S221" s="219"/>
      <c r="T221" s="219"/>
      <c r="U221" s="219"/>
      <c r="V221" s="219"/>
      <c r="W221" s="219"/>
      <c r="X221" s="219"/>
      <c r="Y221" s="219"/>
      <c r="Z221" s="219"/>
      <c r="AA221" s="219"/>
      <c r="AB221" s="219"/>
      <c r="AC221" s="219"/>
      <c r="AD221" s="219"/>
      <c r="AE221" s="219"/>
      <c r="AF221" s="219"/>
      <c r="AG221" s="219"/>
      <c r="AH221" s="219"/>
      <c r="AI221" s="219"/>
      <c r="AJ221" s="219"/>
      <c r="AK221" s="219"/>
      <c r="AL221" s="219"/>
      <c r="AM221" s="219"/>
      <c r="AN221" s="219"/>
      <c r="AO221" s="219"/>
      <c r="AP221" s="219"/>
      <c r="AQ221" s="219"/>
      <c r="AR221" s="219"/>
      <c r="AS221" s="219"/>
      <c r="AT221" s="219"/>
      <c r="AU221" s="219"/>
      <c r="AV221" s="219"/>
      <c r="AW221" s="219"/>
      <c r="AX221" s="219"/>
      <c r="AY221" s="219"/>
      <c r="AZ221" s="219"/>
      <c r="BA221" s="219"/>
      <c r="BB221" s="219"/>
      <c r="BC221" s="219"/>
      <c r="BD221" s="219"/>
      <c r="BE221" s="219"/>
      <c r="BF221" s="219"/>
      <c r="BG221" s="219"/>
      <c r="BH221" s="219"/>
      <c r="BI221" s="219"/>
      <c r="BJ221" s="219"/>
      <c r="BK221" s="219"/>
      <c r="BL221" s="219"/>
      <c r="BM221" s="219"/>
      <c r="BN221" s="219"/>
      <c r="BO221" s="219"/>
      <c r="BP221" s="219"/>
      <c r="BQ221" s="219"/>
      <c r="BR221" s="219"/>
      <c r="BS221" s="219"/>
      <c r="BT221" s="219"/>
      <c r="BU221" s="219"/>
      <c r="BV221" s="219"/>
      <c r="BW221" s="219"/>
      <c r="BX221" s="219"/>
      <c r="BY221" s="219"/>
      <c r="BZ221" s="219"/>
      <c r="CA221" s="219"/>
      <c r="CB221" s="219"/>
      <c r="CC221" s="219"/>
      <c r="CD221" s="219"/>
      <c r="CE221" s="219"/>
      <c r="CF221" s="219"/>
      <c r="CG221" s="219"/>
      <c r="CH221" s="219"/>
      <c r="CI221" s="219"/>
      <c r="CJ221" s="219"/>
      <c r="CK221" s="219"/>
      <c r="CL221" s="219"/>
    </row>
    <row r="222" spans="1:90" s="13" customFormat="1" ht="15.9" hidden="1" thickBot="1">
      <c r="A222" s="1404"/>
      <c r="B222" s="264" t="s">
        <v>1178</v>
      </c>
      <c r="C222" s="1386"/>
      <c r="D222" s="415" t="s">
        <v>1047</v>
      </c>
      <c r="E222" s="380" t="s">
        <v>468</v>
      </c>
      <c r="F222" s="380" t="s">
        <v>819</v>
      </c>
      <c r="G222" s="381" t="s">
        <v>1014</v>
      </c>
      <c r="H222" s="1406"/>
      <c r="I222" s="390" t="s">
        <v>564</v>
      </c>
      <c r="J222" s="382"/>
      <c r="K222" s="269" t="s">
        <v>1015</v>
      </c>
      <c r="L222" s="219"/>
      <c r="M222" s="219"/>
      <c r="N222" s="543"/>
      <c r="O222" s="219"/>
      <c r="P222" s="219"/>
      <c r="Q222" s="219"/>
      <c r="R222" s="219"/>
      <c r="S222" s="219"/>
      <c r="T222" s="219"/>
      <c r="U222" s="219"/>
      <c r="V222" s="219"/>
      <c r="W222" s="219"/>
      <c r="X222" s="219"/>
      <c r="Y222" s="219"/>
      <c r="Z222" s="219"/>
      <c r="AA222" s="219"/>
      <c r="AB222" s="219"/>
      <c r="AC222" s="219"/>
      <c r="AD222" s="219"/>
      <c r="AE222" s="219"/>
      <c r="AF222" s="219"/>
      <c r="AG222" s="219"/>
      <c r="AH222" s="219"/>
      <c r="AI222" s="219"/>
      <c r="AJ222" s="219"/>
      <c r="AK222" s="219"/>
      <c r="AL222" s="219"/>
      <c r="AM222" s="219"/>
      <c r="AN222" s="219"/>
      <c r="AO222" s="219"/>
      <c r="AP222" s="219"/>
      <c r="AQ222" s="219"/>
      <c r="AR222" s="219"/>
      <c r="AS222" s="219"/>
      <c r="AT222" s="219"/>
      <c r="AU222" s="219"/>
      <c r="AV222" s="219"/>
      <c r="AW222" s="219"/>
      <c r="AX222" s="219"/>
      <c r="AY222" s="219"/>
      <c r="AZ222" s="219"/>
      <c r="BA222" s="219"/>
      <c r="BB222" s="219"/>
      <c r="BC222" s="219"/>
      <c r="BD222" s="219"/>
      <c r="BE222" s="219"/>
      <c r="BF222" s="219"/>
      <c r="BG222" s="219"/>
      <c r="BH222" s="219"/>
      <c r="BI222" s="219"/>
      <c r="BJ222" s="219"/>
      <c r="BK222" s="219"/>
      <c r="BL222" s="219"/>
      <c r="BM222" s="219"/>
      <c r="BN222" s="219"/>
      <c r="BO222" s="219"/>
      <c r="BP222" s="219"/>
      <c r="BQ222" s="219"/>
      <c r="BR222" s="219"/>
      <c r="BS222" s="219"/>
      <c r="BT222" s="219"/>
      <c r="BU222" s="219"/>
      <c r="BV222" s="219"/>
      <c r="BW222" s="219"/>
      <c r="BX222" s="219"/>
      <c r="BY222" s="219"/>
      <c r="BZ222" s="219"/>
      <c r="CA222" s="219"/>
      <c r="CB222" s="219"/>
      <c r="CC222" s="219"/>
      <c r="CD222" s="219"/>
      <c r="CE222" s="219"/>
      <c r="CF222" s="219"/>
      <c r="CG222" s="219"/>
      <c r="CH222" s="219"/>
      <c r="CI222" s="219"/>
      <c r="CJ222" s="219"/>
      <c r="CK222" s="219"/>
      <c r="CL222" s="219"/>
    </row>
    <row r="223" spans="1:90" s="13" customFormat="1" ht="16" hidden="1" customHeight="1">
      <c r="A223" s="1404"/>
      <c r="B223" s="261" t="s">
        <v>1157</v>
      </c>
      <c r="C223" s="1386"/>
      <c r="D223" s="414" t="s">
        <v>1185</v>
      </c>
      <c r="E223" s="262" t="s">
        <v>468</v>
      </c>
      <c r="F223" s="262" t="s">
        <v>819</v>
      </c>
      <c r="G223" s="286" t="s">
        <v>1144</v>
      </c>
      <c r="H223" s="1407"/>
      <c r="I223" s="390" t="s">
        <v>564</v>
      </c>
      <c r="J223" s="263"/>
      <c r="K223" s="268" t="s">
        <v>1015</v>
      </c>
      <c r="L223" s="219"/>
      <c r="M223" s="219"/>
      <c r="N223" s="543"/>
      <c r="O223" s="219"/>
      <c r="P223" s="219"/>
      <c r="Q223" s="219"/>
      <c r="R223" s="219"/>
      <c r="S223" s="219"/>
      <c r="T223" s="219"/>
      <c r="U223" s="219"/>
      <c r="V223" s="219"/>
      <c r="W223" s="219"/>
      <c r="X223" s="219"/>
      <c r="Y223" s="219"/>
      <c r="Z223" s="219"/>
      <c r="AA223" s="219"/>
      <c r="AB223" s="219"/>
      <c r="AC223" s="219"/>
      <c r="AD223" s="219"/>
      <c r="AE223" s="219"/>
      <c r="AF223" s="219"/>
      <c r="AG223" s="219"/>
      <c r="AH223" s="219"/>
      <c r="AI223" s="219"/>
      <c r="AJ223" s="219"/>
      <c r="AK223" s="219"/>
      <c r="AL223" s="219"/>
      <c r="AM223" s="219"/>
      <c r="AN223" s="219"/>
      <c r="AO223" s="219"/>
      <c r="AP223" s="219"/>
      <c r="AQ223" s="219"/>
      <c r="AR223" s="219"/>
      <c r="AS223" s="219"/>
      <c r="AT223" s="219"/>
      <c r="AU223" s="219"/>
      <c r="AV223" s="219"/>
      <c r="AW223" s="219"/>
      <c r="AX223" s="219"/>
      <c r="AY223" s="219"/>
      <c r="AZ223" s="219"/>
      <c r="BA223" s="219"/>
      <c r="BB223" s="219"/>
      <c r="BC223" s="219"/>
      <c r="BD223" s="219"/>
      <c r="BE223" s="219"/>
      <c r="BF223" s="219"/>
      <c r="BG223" s="219"/>
      <c r="BH223" s="219"/>
      <c r="BI223" s="219"/>
      <c r="BJ223" s="219"/>
      <c r="BK223" s="219"/>
      <c r="BL223" s="219"/>
      <c r="BM223" s="219"/>
      <c r="BN223" s="219"/>
      <c r="BO223" s="219"/>
      <c r="BP223" s="219"/>
      <c r="BQ223" s="219"/>
      <c r="BR223" s="219"/>
      <c r="BS223" s="219"/>
      <c r="BT223" s="219"/>
      <c r="BU223" s="219"/>
      <c r="BV223" s="219"/>
      <c r="BW223" s="219"/>
      <c r="BX223" s="219"/>
      <c r="BY223" s="219"/>
      <c r="BZ223" s="219"/>
      <c r="CA223" s="219"/>
      <c r="CB223" s="219"/>
      <c r="CC223" s="219"/>
      <c r="CD223" s="219"/>
      <c r="CE223" s="219"/>
      <c r="CF223" s="219"/>
      <c r="CG223" s="219"/>
      <c r="CH223" s="219"/>
      <c r="CI223" s="219"/>
      <c r="CJ223" s="219"/>
      <c r="CK223" s="219"/>
      <c r="CL223" s="219"/>
    </row>
    <row r="224" spans="1:90" s="13" customFormat="1" hidden="1">
      <c r="A224" s="1404"/>
      <c r="B224" s="264" t="s">
        <v>1159</v>
      </c>
      <c r="C224" s="1386"/>
      <c r="D224" s="415" t="s">
        <v>1187</v>
      </c>
      <c r="E224" s="380" t="s">
        <v>468</v>
      </c>
      <c r="F224" s="380" t="s">
        <v>819</v>
      </c>
      <c r="G224" s="381" t="s">
        <v>1145</v>
      </c>
      <c r="H224" s="1408"/>
      <c r="I224" s="390" t="s">
        <v>564</v>
      </c>
      <c r="J224" s="382"/>
      <c r="K224" s="269" t="s">
        <v>1015</v>
      </c>
      <c r="L224" s="219"/>
      <c r="M224" s="219"/>
      <c r="N224" s="543"/>
      <c r="O224" s="219"/>
      <c r="P224" s="219"/>
      <c r="Q224" s="219"/>
      <c r="R224" s="219"/>
      <c r="S224" s="219"/>
      <c r="T224" s="219"/>
      <c r="U224" s="219"/>
      <c r="V224" s="219"/>
      <c r="W224" s="219"/>
      <c r="X224" s="219"/>
      <c r="Y224" s="219"/>
      <c r="Z224" s="219"/>
      <c r="AA224" s="219"/>
      <c r="AB224" s="219"/>
      <c r="AC224" s="219"/>
      <c r="AD224" s="219"/>
      <c r="AE224" s="219"/>
      <c r="AF224" s="219"/>
      <c r="AG224" s="219"/>
      <c r="AH224" s="219"/>
      <c r="AI224" s="219"/>
      <c r="AJ224" s="219"/>
      <c r="AK224" s="219"/>
      <c r="AL224" s="219"/>
      <c r="AM224" s="219"/>
      <c r="AN224" s="219"/>
      <c r="AO224" s="219"/>
      <c r="AP224" s="219"/>
      <c r="AQ224" s="219"/>
      <c r="AR224" s="219"/>
      <c r="AS224" s="219"/>
      <c r="AT224" s="219"/>
      <c r="AU224" s="219"/>
      <c r="AV224" s="219"/>
      <c r="AW224" s="219"/>
      <c r="AX224" s="219"/>
      <c r="AY224" s="219"/>
      <c r="AZ224" s="219"/>
      <c r="BA224" s="219"/>
      <c r="BB224" s="219"/>
      <c r="BC224" s="219"/>
      <c r="BD224" s="219"/>
      <c r="BE224" s="219"/>
      <c r="BF224" s="219"/>
      <c r="BG224" s="219"/>
      <c r="BH224" s="219"/>
      <c r="BI224" s="219"/>
      <c r="BJ224" s="219"/>
      <c r="BK224" s="219"/>
      <c r="BL224" s="219"/>
      <c r="BM224" s="219"/>
      <c r="BN224" s="219"/>
      <c r="BO224" s="219"/>
      <c r="BP224" s="219"/>
      <c r="BQ224" s="219"/>
      <c r="BR224" s="219"/>
      <c r="BS224" s="219"/>
      <c r="BT224" s="219"/>
      <c r="BU224" s="219"/>
      <c r="BV224" s="219"/>
      <c r="BW224" s="219"/>
      <c r="BX224" s="219"/>
      <c r="BY224" s="219"/>
      <c r="BZ224" s="219"/>
      <c r="CA224" s="219"/>
      <c r="CB224" s="219"/>
      <c r="CC224" s="219"/>
      <c r="CD224" s="219"/>
      <c r="CE224" s="219"/>
      <c r="CF224" s="219"/>
      <c r="CG224" s="219"/>
      <c r="CH224" s="219"/>
      <c r="CI224" s="219"/>
      <c r="CJ224" s="219"/>
      <c r="CK224" s="219"/>
      <c r="CL224" s="219"/>
    </row>
    <row r="225" spans="1:90" s="13" customFormat="1" hidden="1">
      <c r="A225" s="1404"/>
      <c r="B225" s="264" t="s">
        <v>1160</v>
      </c>
      <c r="C225" s="1386"/>
      <c r="D225" s="415" t="s">
        <v>1186</v>
      </c>
      <c r="E225" s="380" t="s">
        <v>468</v>
      </c>
      <c r="F225" s="380" t="s">
        <v>819</v>
      </c>
      <c r="G225" s="381" t="s">
        <v>1146</v>
      </c>
      <c r="H225" s="1408"/>
      <c r="I225" s="390" t="s">
        <v>564</v>
      </c>
      <c r="J225" s="382"/>
      <c r="K225" s="269" t="s">
        <v>1015</v>
      </c>
      <c r="L225" s="219"/>
      <c r="M225" s="219"/>
      <c r="N225" s="543"/>
      <c r="O225" s="219"/>
      <c r="P225" s="219"/>
      <c r="Q225" s="219"/>
      <c r="R225" s="219"/>
      <c r="S225" s="219"/>
      <c r="T225" s="219"/>
      <c r="U225" s="219"/>
      <c r="V225" s="219"/>
      <c r="W225" s="219"/>
      <c r="X225" s="219"/>
      <c r="Y225" s="219"/>
      <c r="Z225" s="219"/>
      <c r="AA225" s="219"/>
      <c r="AB225" s="219"/>
      <c r="AC225" s="219"/>
      <c r="AD225" s="219"/>
      <c r="AE225" s="219"/>
      <c r="AF225" s="219"/>
      <c r="AG225" s="219"/>
      <c r="AH225" s="219"/>
      <c r="AI225" s="219"/>
      <c r="AJ225" s="219"/>
      <c r="AK225" s="219"/>
      <c r="AL225" s="219"/>
      <c r="AM225" s="219"/>
      <c r="AN225" s="219"/>
      <c r="AO225" s="219"/>
      <c r="AP225" s="219"/>
      <c r="AQ225" s="219"/>
      <c r="AR225" s="219"/>
      <c r="AS225" s="219"/>
      <c r="AT225" s="219"/>
      <c r="AU225" s="219"/>
      <c r="AV225" s="219"/>
      <c r="AW225" s="219"/>
      <c r="AX225" s="219"/>
      <c r="AY225" s="219"/>
      <c r="AZ225" s="219"/>
      <c r="BA225" s="219"/>
      <c r="BB225" s="219"/>
      <c r="BC225" s="219"/>
      <c r="BD225" s="219"/>
      <c r="BE225" s="219"/>
      <c r="BF225" s="219"/>
      <c r="BG225" s="219"/>
      <c r="BH225" s="219"/>
      <c r="BI225" s="219"/>
      <c r="BJ225" s="219"/>
      <c r="BK225" s="219"/>
      <c r="BL225" s="219"/>
      <c r="BM225" s="219"/>
      <c r="BN225" s="219"/>
      <c r="BO225" s="219"/>
      <c r="BP225" s="219"/>
      <c r="BQ225" s="219"/>
      <c r="BR225" s="219"/>
      <c r="BS225" s="219"/>
      <c r="BT225" s="219"/>
      <c r="BU225" s="219"/>
      <c r="BV225" s="219"/>
      <c r="BW225" s="219"/>
      <c r="BX225" s="219"/>
      <c r="BY225" s="219"/>
      <c r="BZ225" s="219"/>
      <c r="CA225" s="219"/>
      <c r="CB225" s="219"/>
      <c r="CC225" s="219"/>
      <c r="CD225" s="219"/>
      <c r="CE225" s="219"/>
      <c r="CF225" s="219"/>
      <c r="CG225" s="219"/>
      <c r="CH225" s="219"/>
      <c r="CI225" s="219"/>
      <c r="CJ225" s="219"/>
      <c r="CK225" s="219"/>
      <c r="CL225" s="219"/>
    </row>
    <row r="226" spans="1:90" s="13" customFormat="1" hidden="1">
      <c r="A226" s="1404"/>
      <c r="B226" s="264" t="s">
        <v>1161</v>
      </c>
      <c r="C226" s="1386"/>
      <c r="D226" s="415" t="s">
        <v>1188</v>
      </c>
      <c r="E226" s="380" t="s">
        <v>468</v>
      </c>
      <c r="F226" s="380" t="s">
        <v>819</v>
      </c>
      <c r="G226" s="381" t="s">
        <v>1147</v>
      </c>
      <c r="H226" s="1408"/>
      <c r="I226" s="390" t="s">
        <v>564</v>
      </c>
      <c r="J226" s="382"/>
      <c r="K226" s="269" t="s">
        <v>1015</v>
      </c>
      <c r="L226" s="219"/>
      <c r="M226" s="219"/>
      <c r="N226" s="543"/>
      <c r="O226" s="219"/>
      <c r="P226" s="219"/>
      <c r="Q226" s="219"/>
      <c r="R226" s="219"/>
      <c r="S226" s="219"/>
      <c r="T226" s="219"/>
      <c r="U226" s="219"/>
      <c r="V226" s="219"/>
      <c r="W226" s="219"/>
      <c r="X226" s="219"/>
      <c r="Y226" s="219"/>
      <c r="Z226" s="219"/>
      <c r="AA226" s="219"/>
      <c r="AB226" s="219"/>
      <c r="AC226" s="219"/>
      <c r="AD226" s="219"/>
      <c r="AE226" s="219"/>
      <c r="AF226" s="219"/>
      <c r="AG226" s="219"/>
      <c r="AH226" s="219"/>
      <c r="AI226" s="219"/>
      <c r="AJ226" s="219"/>
      <c r="AK226" s="219"/>
      <c r="AL226" s="219"/>
      <c r="AM226" s="219"/>
      <c r="AN226" s="219"/>
      <c r="AO226" s="219"/>
      <c r="AP226" s="219"/>
      <c r="AQ226" s="219"/>
      <c r="AR226" s="219"/>
      <c r="AS226" s="219"/>
      <c r="AT226" s="219"/>
      <c r="AU226" s="219"/>
      <c r="AV226" s="219"/>
      <c r="AW226" s="219"/>
      <c r="AX226" s="219"/>
      <c r="AY226" s="219"/>
      <c r="AZ226" s="219"/>
      <c r="BA226" s="219"/>
      <c r="BB226" s="219"/>
      <c r="BC226" s="219"/>
      <c r="BD226" s="219"/>
      <c r="BE226" s="219"/>
      <c r="BF226" s="219"/>
      <c r="BG226" s="219"/>
      <c r="BH226" s="219"/>
      <c r="BI226" s="219"/>
      <c r="BJ226" s="219"/>
      <c r="BK226" s="219"/>
      <c r="BL226" s="219"/>
      <c r="BM226" s="219"/>
      <c r="BN226" s="219"/>
      <c r="BO226" s="219"/>
      <c r="BP226" s="219"/>
      <c r="BQ226" s="219"/>
      <c r="BR226" s="219"/>
      <c r="BS226" s="219"/>
      <c r="BT226" s="219"/>
      <c r="BU226" s="219"/>
      <c r="BV226" s="219"/>
      <c r="BW226" s="219"/>
      <c r="BX226" s="219"/>
      <c r="BY226" s="219"/>
      <c r="BZ226" s="219"/>
      <c r="CA226" s="219"/>
      <c r="CB226" s="219"/>
      <c r="CC226" s="219"/>
      <c r="CD226" s="219"/>
      <c r="CE226" s="219"/>
      <c r="CF226" s="219"/>
      <c r="CG226" s="219"/>
      <c r="CH226" s="219"/>
      <c r="CI226" s="219"/>
      <c r="CJ226" s="219"/>
      <c r="CK226" s="219"/>
      <c r="CL226" s="219"/>
    </row>
    <row r="227" spans="1:90" s="13" customFormat="1" hidden="1">
      <c r="A227" s="1404"/>
      <c r="B227" s="264" t="s">
        <v>1162</v>
      </c>
      <c r="C227" s="1386"/>
      <c r="D227" s="415" t="s">
        <v>1189</v>
      </c>
      <c r="E227" s="380" t="s">
        <v>468</v>
      </c>
      <c r="F227" s="380" t="s">
        <v>819</v>
      </c>
      <c r="G227" s="381" t="s">
        <v>1148</v>
      </c>
      <c r="H227" s="1408"/>
      <c r="I227" s="390" t="s">
        <v>564</v>
      </c>
      <c r="J227" s="382"/>
      <c r="K227" s="269" t="s">
        <v>1015</v>
      </c>
      <c r="L227" s="219"/>
      <c r="M227" s="219"/>
      <c r="N227" s="543"/>
      <c r="O227" s="219"/>
      <c r="P227" s="219"/>
      <c r="Q227" s="219"/>
      <c r="R227" s="219"/>
      <c r="S227" s="219"/>
      <c r="T227" s="219"/>
      <c r="U227" s="219"/>
      <c r="V227" s="219"/>
      <c r="W227" s="219"/>
      <c r="X227" s="219"/>
      <c r="Y227" s="219"/>
      <c r="Z227" s="219"/>
      <c r="AA227" s="219"/>
      <c r="AB227" s="219"/>
      <c r="AC227" s="219"/>
      <c r="AD227" s="219"/>
      <c r="AE227" s="219"/>
      <c r="AF227" s="219"/>
      <c r="AG227" s="219"/>
      <c r="AH227" s="219"/>
      <c r="AI227" s="219"/>
      <c r="AJ227" s="219"/>
      <c r="AK227" s="219"/>
      <c r="AL227" s="219"/>
      <c r="AM227" s="219"/>
      <c r="AN227" s="219"/>
      <c r="AO227" s="219"/>
      <c r="AP227" s="219"/>
      <c r="AQ227" s="219"/>
      <c r="AR227" s="219"/>
      <c r="AS227" s="219"/>
      <c r="AT227" s="219"/>
      <c r="AU227" s="219"/>
      <c r="AV227" s="219"/>
      <c r="AW227" s="219"/>
      <c r="AX227" s="219"/>
      <c r="AY227" s="219"/>
      <c r="AZ227" s="219"/>
      <c r="BA227" s="219"/>
      <c r="BB227" s="219"/>
      <c r="BC227" s="219"/>
      <c r="BD227" s="219"/>
      <c r="BE227" s="219"/>
      <c r="BF227" s="219"/>
      <c r="BG227" s="219"/>
      <c r="BH227" s="219"/>
      <c r="BI227" s="219"/>
      <c r="BJ227" s="219"/>
      <c r="BK227" s="219"/>
      <c r="BL227" s="219"/>
      <c r="BM227" s="219"/>
      <c r="BN227" s="219"/>
      <c r="BO227" s="219"/>
      <c r="BP227" s="219"/>
      <c r="BQ227" s="219"/>
      <c r="BR227" s="219"/>
      <c r="BS227" s="219"/>
      <c r="BT227" s="219"/>
      <c r="BU227" s="219"/>
      <c r="BV227" s="219"/>
      <c r="BW227" s="219"/>
      <c r="BX227" s="219"/>
      <c r="BY227" s="219"/>
      <c r="BZ227" s="219"/>
      <c r="CA227" s="219"/>
      <c r="CB227" s="219"/>
      <c r="CC227" s="219"/>
      <c r="CD227" s="219"/>
      <c r="CE227" s="219"/>
      <c r="CF227" s="219"/>
      <c r="CG227" s="219"/>
      <c r="CH227" s="219"/>
      <c r="CI227" s="219"/>
      <c r="CJ227" s="219"/>
      <c r="CK227" s="219"/>
      <c r="CL227" s="219"/>
    </row>
    <row r="228" spans="1:90" s="13" customFormat="1" hidden="1">
      <c r="A228" s="1404"/>
      <c r="B228" s="264" t="s">
        <v>1163</v>
      </c>
      <c r="C228" s="1386"/>
      <c r="D228" s="415" t="s">
        <v>1190</v>
      </c>
      <c r="E228" s="380" t="s">
        <v>468</v>
      </c>
      <c r="F228" s="380" t="s">
        <v>819</v>
      </c>
      <c r="G228" s="381" t="s">
        <v>1149</v>
      </c>
      <c r="H228" s="1408"/>
      <c r="I228" s="390" t="s">
        <v>564</v>
      </c>
      <c r="J228" s="382"/>
      <c r="K228" s="269" t="s">
        <v>1015</v>
      </c>
      <c r="L228" s="219"/>
      <c r="M228" s="219"/>
      <c r="N228" s="543"/>
      <c r="O228" s="219"/>
      <c r="P228" s="219"/>
      <c r="Q228" s="219"/>
      <c r="R228" s="219"/>
      <c r="S228" s="219"/>
      <c r="T228" s="219"/>
      <c r="U228" s="219"/>
      <c r="V228" s="219"/>
      <c r="W228" s="219"/>
      <c r="X228" s="219"/>
      <c r="Y228" s="219"/>
      <c r="Z228" s="219"/>
      <c r="AA228" s="219"/>
      <c r="AB228" s="219"/>
      <c r="AC228" s="219"/>
      <c r="AD228" s="219"/>
      <c r="AE228" s="219"/>
      <c r="AF228" s="219"/>
      <c r="AG228" s="219"/>
      <c r="AH228" s="219"/>
      <c r="AI228" s="219"/>
      <c r="AJ228" s="219"/>
      <c r="AK228" s="219"/>
      <c r="AL228" s="219"/>
      <c r="AM228" s="219"/>
      <c r="AN228" s="219"/>
      <c r="AO228" s="219"/>
      <c r="AP228" s="219"/>
      <c r="AQ228" s="219"/>
      <c r="AR228" s="219"/>
      <c r="AS228" s="219"/>
      <c r="AT228" s="219"/>
      <c r="AU228" s="219"/>
      <c r="AV228" s="219"/>
      <c r="AW228" s="219"/>
      <c r="AX228" s="219"/>
      <c r="AY228" s="219"/>
      <c r="AZ228" s="219"/>
      <c r="BA228" s="219"/>
      <c r="BB228" s="219"/>
      <c r="BC228" s="219"/>
      <c r="BD228" s="219"/>
      <c r="BE228" s="219"/>
      <c r="BF228" s="219"/>
      <c r="BG228" s="219"/>
      <c r="BH228" s="219"/>
      <c r="BI228" s="219"/>
      <c r="BJ228" s="219"/>
      <c r="BK228" s="219"/>
      <c r="BL228" s="219"/>
      <c r="BM228" s="219"/>
      <c r="BN228" s="219"/>
      <c r="BO228" s="219"/>
      <c r="BP228" s="219"/>
      <c r="BQ228" s="219"/>
      <c r="BR228" s="219"/>
      <c r="BS228" s="219"/>
      <c r="BT228" s="219"/>
      <c r="BU228" s="219"/>
      <c r="BV228" s="219"/>
      <c r="BW228" s="219"/>
      <c r="BX228" s="219"/>
      <c r="BY228" s="219"/>
      <c r="BZ228" s="219"/>
      <c r="CA228" s="219"/>
      <c r="CB228" s="219"/>
      <c r="CC228" s="219"/>
      <c r="CD228" s="219"/>
      <c r="CE228" s="219"/>
      <c r="CF228" s="219"/>
      <c r="CG228" s="219"/>
      <c r="CH228" s="219"/>
      <c r="CI228" s="219"/>
      <c r="CJ228" s="219"/>
      <c r="CK228" s="219"/>
      <c r="CL228" s="219"/>
    </row>
    <row r="229" spans="1:90" s="13" customFormat="1" hidden="1">
      <c r="A229" s="1404"/>
      <c r="B229" s="264" t="s">
        <v>1164</v>
      </c>
      <c r="C229" s="1386"/>
      <c r="D229" s="415" t="s">
        <v>1192</v>
      </c>
      <c r="E229" s="380" t="s">
        <v>468</v>
      </c>
      <c r="F229" s="380" t="s">
        <v>819</v>
      </c>
      <c r="G229" s="381" t="s">
        <v>1150</v>
      </c>
      <c r="H229" s="1408"/>
      <c r="I229" s="390" t="s">
        <v>564</v>
      </c>
      <c r="J229" s="382"/>
      <c r="K229" s="269" t="s">
        <v>1015</v>
      </c>
      <c r="L229" s="219"/>
      <c r="M229" s="219"/>
      <c r="N229" s="543"/>
      <c r="O229" s="219"/>
      <c r="P229" s="219"/>
      <c r="Q229" s="219"/>
      <c r="R229" s="219"/>
      <c r="S229" s="219"/>
      <c r="T229" s="219"/>
      <c r="U229" s="219"/>
      <c r="V229" s="219"/>
      <c r="W229" s="219"/>
      <c r="X229" s="219"/>
      <c r="Y229" s="219"/>
      <c r="Z229" s="219"/>
      <c r="AA229" s="219"/>
      <c r="AB229" s="219"/>
      <c r="AC229" s="219"/>
      <c r="AD229" s="219"/>
      <c r="AE229" s="219"/>
      <c r="AF229" s="219"/>
      <c r="AG229" s="219"/>
      <c r="AH229" s="219"/>
      <c r="AI229" s="219"/>
      <c r="AJ229" s="219"/>
      <c r="AK229" s="219"/>
      <c r="AL229" s="219"/>
      <c r="AM229" s="219"/>
      <c r="AN229" s="219"/>
      <c r="AO229" s="219"/>
      <c r="AP229" s="219"/>
      <c r="AQ229" s="219"/>
      <c r="AR229" s="219"/>
      <c r="AS229" s="219"/>
      <c r="AT229" s="219"/>
      <c r="AU229" s="219"/>
      <c r="AV229" s="219"/>
      <c r="AW229" s="219"/>
      <c r="AX229" s="219"/>
      <c r="AY229" s="219"/>
      <c r="AZ229" s="219"/>
      <c r="BA229" s="219"/>
      <c r="BB229" s="219"/>
      <c r="BC229" s="219"/>
      <c r="BD229" s="219"/>
      <c r="BE229" s="219"/>
      <c r="BF229" s="219"/>
      <c r="BG229" s="219"/>
      <c r="BH229" s="219"/>
      <c r="BI229" s="219"/>
      <c r="BJ229" s="219"/>
      <c r="BK229" s="219"/>
      <c r="BL229" s="219"/>
      <c r="BM229" s="219"/>
      <c r="BN229" s="219"/>
      <c r="BO229" s="219"/>
      <c r="BP229" s="219"/>
      <c r="BQ229" s="219"/>
      <c r="BR229" s="219"/>
      <c r="BS229" s="219"/>
      <c r="BT229" s="219"/>
      <c r="BU229" s="219"/>
      <c r="BV229" s="219"/>
      <c r="BW229" s="219"/>
      <c r="BX229" s="219"/>
      <c r="BY229" s="219"/>
      <c r="BZ229" s="219"/>
      <c r="CA229" s="219"/>
      <c r="CB229" s="219"/>
      <c r="CC229" s="219"/>
      <c r="CD229" s="219"/>
      <c r="CE229" s="219"/>
      <c r="CF229" s="219"/>
      <c r="CG229" s="219"/>
      <c r="CH229" s="219"/>
      <c r="CI229" s="219"/>
      <c r="CJ229" s="219"/>
      <c r="CK229" s="219"/>
      <c r="CL229" s="219"/>
    </row>
    <row r="230" spans="1:90" s="8" customFormat="1" hidden="1">
      <c r="A230" s="1404"/>
      <c r="B230" s="264" t="s">
        <v>1165</v>
      </c>
      <c r="C230" s="1386"/>
      <c r="D230" s="415" t="s">
        <v>1191</v>
      </c>
      <c r="E230" s="380" t="s">
        <v>468</v>
      </c>
      <c r="F230" s="380" t="s">
        <v>819</v>
      </c>
      <c r="G230" s="381" t="s">
        <v>1151</v>
      </c>
      <c r="H230" s="1408"/>
      <c r="I230" s="390" t="s">
        <v>564</v>
      </c>
      <c r="J230" s="382"/>
      <c r="K230" s="269" t="s">
        <v>1015</v>
      </c>
      <c r="L230" s="219"/>
      <c r="M230" s="219"/>
      <c r="N230" s="543"/>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row>
    <row r="231" spans="1:90" s="8" customFormat="1" hidden="1">
      <c r="A231" s="1404"/>
      <c r="B231" s="264" t="s">
        <v>1166</v>
      </c>
      <c r="C231" s="1386"/>
      <c r="D231" s="415" t="s">
        <v>1193</v>
      </c>
      <c r="E231" s="380" t="s">
        <v>468</v>
      </c>
      <c r="F231" s="380" t="s">
        <v>819</v>
      </c>
      <c r="G231" s="381" t="s">
        <v>1152</v>
      </c>
      <c r="H231" s="1408"/>
      <c r="I231" s="390" t="s">
        <v>564</v>
      </c>
      <c r="J231" s="382"/>
      <c r="K231" s="269" t="s">
        <v>1015</v>
      </c>
      <c r="L231" s="219"/>
      <c r="M231" s="219"/>
      <c r="N231" s="543"/>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row>
    <row r="232" spans="1:90" s="8" customFormat="1" hidden="1">
      <c r="A232" s="1404"/>
      <c r="B232" s="264" t="s">
        <v>1167</v>
      </c>
      <c r="C232" s="1386"/>
      <c r="D232" s="415" t="s">
        <v>1194</v>
      </c>
      <c r="E232" s="380" t="s">
        <v>468</v>
      </c>
      <c r="F232" s="380" t="s">
        <v>819</v>
      </c>
      <c r="G232" s="381" t="s">
        <v>1153</v>
      </c>
      <c r="H232" s="1408"/>
      <c r="I232" s="390" t="s">
        <v>564</v>
      </c>
      <c r="J232" s="382"/>
      <c r="K232" s="269" t="s">
        <v>1015</v>
      </c>
      <c r="L232" s="219"/>
      <c r="M232" s="219"/>
      <c r="N232" s="543"/>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row>
    <row r="233" spans="1:90" s="8" customFormat="1" ht="15.9" hidden="1" thickBot="1">
      <c r="A233" s="1404"/>
      <c r="B233" s="265" t="s">
        <v>1168</v>
      </c>
      <c r="C233" s="1387"/>
      <c r="D233" s="416" t="s">
        <v>1195</v>
      </c>
      <c r="E233" s="266" t="s">
        <v>468</v>
      </c>
      <c r="F233" s="266" t="s">
        <v>819</v>
      </c>
      <c r="G233" s="287" t="s">
        <v>1154</v>
      </c>
      <c r="H233" s="1409"/>
      <c r="I233" s="391" t="s">
        <v>564</v>
      </c>
      <c r="J233" s="267"/>
      <c r="K233" s="270" t="s">
        <v>1015</v>
      </c>
      <c r="L233" s="219"/>
      <c r="M233" s="219"/>
      <c r="N233" s="543"/>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row>
    <row r="234" spans="1:90" s="8" customFormat="1" ht="15.9">
      <c r="A234" s="383"/>
      <c r="B234" s="228"/>
      <c r="C234" s="384"/>
      <c r="D234" s="417"/>
      <c r="E234" s="385"/>
      <c r="F234" s="385"/>
      <c r="G234" s="546" t="s">
        <v>1155</v>
      </c>
      <c r="H234" s="386"/>
      <c r="I234" s="387"/>
      <c r="J234" s="383"/>
      <c r="K234" s="383"/>
      <c r="L234" s="219"/>
      <c r="M234" s="219"/>
      <c r="N234" s="543"/>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row>
    <row r="235" spans="1:90" s="8" customFormat="1" ht="15.9">
      <c r="A235" s="383"/>
      <c r="B235" s="228"/>
      <c r="C235" s="384"/>
      <c r="D235" s="417"/>
      <c r="E235" s="385"/>
      <c r="F235" s="385"/>
      <c r="G235" s="546" t="s">
        <v>1156</v>
      </c>
      <c r="H235" s="383"/>
      <c r="I235" s="388"/>
      <c r="J235" s="383"/>
      <c r="K235" s="383"/>
      <c r="L235" s="219"/>
      <c r="M235" s="219"/>
      <c r="N235" s="543"/>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row>
    <row r="236" spans="1:90" s="8" customFormat="1" ht="15.9">
      <c r="A236" s="383"/>
      <c r="B236" s="228"/>
      <c r="C236" s="384"/>
      <c r="D236" s="417"/>
      <c r="E236" s="385"/>
      <c r="F236" s="385"/>
      <c r="G236" s="546" t="s">
        <v>1311</v>
      </c>
      <c r="H236" s="383"/>
      <c r="I236" s="388"/>
      <c r="J236" s="383"/>
      <c r="K236" s="383"/>
      <c r="L236" s="219"/>
      <c r="M236" s="219"/>
      <c r="N236" s="543"/>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row>
    <row r="237" spans="1:90" s="8" customFormat="1" ht="15.9">
      <c r="A237" s="383"/>
      <c r="B237" s="228"/>
      <c r="C237" s="384"/>
      <c r="D237" s="417"/>
      <c r="E237" s="385"/>
      <c r="F237" s="385"/>
      <c r="G237" s="546" t="s">
        <v>1312</v>
      </c>
      <c r="H237" s="383"/>
      <c r="I237" s="388"/>
      <c r="J237" s="383"/>
      <c r="K237" s="383"/>
      <c r="L237" s="219"/>
      <c r="M237" s="219"/>
      <c r="N237" s="543"/>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row>
    <row r="238" spans="1:90" s="8" customFormat="1" ht="15.9">
      <c r="A238" s="383"/>
      <c r="B238" s="228"/>
      <c r="C238" s="384"/>
      <c r="D238" s="417"/>
      <c r="E238" s="385"/>
      <c r="F238" s="385"/>
      <c r="G238" s="546" t="s">
        <v>1435</v>
      </c>
      <c r="H238" s="383"/>
      <c r="I238" s="388"/>
      <c r="J238" s="383"/>
      <c r="K238" s="383"/>
      <c r="L238" s="219"/>
      <c r="M238" s="219"/>
      <c r="N238" s="543"/>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row>
    <row r="239" spans="1:90" s="8" customFormat="1" ht="15.9">
      <c r="A239" s="383"/>
      <c r="B239" s="228"/>
      <c r="C239" s="384"/>
      <c r="D239" s="417"/>
      <c r="E239" s="385"/>
      <c r="F239" s="385"/>
      <c r="G239" s="546" t="s">
        <v>1436</v>
      </c>
      <c r="H239" s="383"/>
      <c r="I239" s="388"/>
      <c r="J239" s="383"/>
      <c r="K239" s="383"/>
      <c r="L239" s="219"/>
      <c r="M239" s="219"/>
      <c r="N239" s="543"/>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row>
    <row r="240" spans="1:90" s="8" customFormat="1" ht="15.9">
      <c r="A240" s="383"/>
      <c r="B240" s="228"/>
      <c r="C240" s="384"/>
      <c r="D240" s="417"/>
      <c r="E240" s="385"/>
      <c r="F240" s="385"/>
      <c r="G240" s="546" t="s">
        <v>1437</v>
      </c>
      <c r="H240" s="383"/>
      <c r="I240" s="388"/>
      <c r="J240" s="383"/>
      <c r="K240" s="383"/>
      <c r="L240" s="219"/>
      <c r="M240" s="219"/>
      <c r="N240" s="543"/>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row>
    <row r="241" spans="1:90" s="8" customFormat="1" ht="15.9">
      <c r="A241" s="383"/>
      <c r="B241" s="228"/>
      <c r="C241" s="384"/>
      <c r="D241" s="417"/>
      <c r="E241" s="385"/>
      <c r="F241" s="385"/>
      <c r="G241" s="546" t="s">
        <v>1438</v>
      </c>
      <c r="H241" s="383"/>
      <c r="I241" s="388"/>
      <c r="J241" s="383"/>
      <c r="K241" s="383"/>
      <c r="L241" s="219"/>
      <c r="M241" s="219"/>
      <c r="N241" s="543"/>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row>
    <row r="242" spans="1:90" s="8" customFormat="1" ht="16.2" thickBot="1">
      <c r="A242" s="383"/>
      <c r="B242" s="228"/>
      <c r="C242" s="384"/>
      <c r="D242" s="417"/>
      <c r="E242" s="385"/>
      <c r="F242" s="385"/>
      <c r="G242" s="546"/>
      <c r="H242" s="383"/>
      <c r="I242" s="388"/>
      <c r="J242" s="383"/>
      <c r="K242" s="383"/>
      <c r="L242" s="219"/>
      <c r="M242" s="219"/>
      <c r="N242" s="543"/>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row>
    <row r="243" spans="1:90" s="8" customFormat="1">
      <c r="A243" s="1388" t="s">
        <v>1593</v>
      </c>
      <c r="B243" s="547" t="s">
        <v>1594</v>
      </c>
      <c r="C243" s="548" t="s">
        <v>1238</v>
      </c>
      <c r="D243" s="549" t="s">
        <v>1358</v>
      </c>
      <c r="E243" s="550" t="s">
        <v>468</v>
      </c>
      <c r="F243" s="550" t="s">
        <v>755</v>
      </c>
      <c r="G243" s="551" t="s">
        <v>1239</v>
      </c>
      <c r="H243" s="1410" t="s">
        <v>1439</v>
      </c>
      <c r="I243" s="552">
        <v>1</v>
      </c>
      <c r="J243" s="553" t="s">
        <v>1395</v>
      </c>
      <c r="K243" s="554" t="s">
        <v>593</v>
      </c>
      <c r="L243" s="219"/>
      <c r="M243" s="219"/>
      <c r="N243" s="543"/>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row>
    <row r="244" spans="1:90" s="8" customFormat="1">
      <c r="A244" s="1389"/>
      <c r="B244" s="229" t="s">
        <v>1595</v>
      </c>
      <c r="C244" s="192" t="s">
        <v>1238</v>
      </c>
      <c r="D244" s="408" t="s">
        <v>1323</v>
      </c>
      <c r="E244" s="214" t="s">
        <v>468</v>
      </c>
      <c r="F244" s="214" t="s">
        <v>755</v>
      </c>
      <c r="G244" s="377" t="s">
        <v>1240</v>
      </c>
      <c r="H244" s="1411"/>
      <c r="I244" s="555">
        <v>1</v>
      </c>
      <c r="J244" s="482" t="s">
        <v>1395</v>
      </c>
      <c r="K244" s="483" t="s">
        <v>593</v>
      </c>
      <c r="L244" s="219"/>
      <c r="M244" s="219"/>
      <c r="N244" s="543"/>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row>
    <row r="245" spans="1:90" s="8" customFormat="1">
      <c r="A245" s="1389"/>
      <c r="B245" s="229" t="s">
        <v>1596</v>
      </c>
      <c r="C245" s="192" t="s">
        <v>1238</v>
      </c>
      <c r="D245" s="408" t="s">
        <v>1324</v>
      </c>
      <c r="E245" s="214" t="s">
        <v>468</v>
      </c>
      <c r="F245" s="214" t="s">
        <v>755</v>
      </c>
      <c r="G245" s="377" t="s">
        <v>1241</v>
      </c>
      <c r="H245" s="1411"/>
      <c r="I245" s="555">
        <v>1</v>
      </c>
      <c r="J245" s="482" t="s">
        <v>1395</v>
      </c>
      <c r="K245" s="483" t="s">
        <v>593</v>
      </c>
      <c r="L245" s="219"/>
      <c r="M245" s="219"/>
      <c r="N245" s="543"/>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row>
    <row r="246" spans="1:90" s="8" customFormat="1">
      <c r="A246" s="1389"/>
      <c r="B246" s="229" t="s">
        <v>1597</v>
      </c>
      <c r="C246" s="192" t="s">
        <v>1238</v>
      </c>
      <c r="D246" s="408" t="s">
        <v>1325</v>
      </c>
      <c r="E246" s="214" t="s">
        <v>468</v>
      </c>
      <c r="F246" s="214" t="s">
        <v>755</v>
      </c>
      <c r="G246" s="377" t="s">
        <v>1242</v>
      </c>
      <c r="H246" s="1411"/>
      <c r="I246" s="555">
        <v>1</v>
      </c>
      <c r="J246" s="482" t="s">
        <v>1395</v>
      </c>
      <c r="K246" s="483" t="s">
        <v>593</v>
      </c>
      <c r="L246" s="219"/>
      <c r="M246" s="219"/>
      <c r="N246" s="543"/>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row>
    <row r="247" spans="1:90" s="8" customFormat="1">
      <c r="A247" s="1389"/>
      <c r="B247" s="229" t="s">
        <v>1598</v>
      </c>
      <c r="C247" s="192" t="s">
        <v>1238</v>
      </c>
      <c r="D247" s="408" t="s">
        <v>1326</v>
      </c>
      <c r="E247" s="214" t="s">
        <v>468</v>
      </c>
      <c r="F247" s="214" t="s">
        <v>755</v>
      </c>
      <c r="G247" s="377" t="s">
        <v>1243</v>
      </c>
      <c r="H247" s="1411"/>
      <c r="I247" s="555">
        <v>1</v>
      </c>
      <c r="J247" s="482" t="s">
        <v>1395</v>
      </c>
      <c r="K247" s="483" t="s">
        <v>593</v>
      </c>
      <c r="L247" s="219"/>
      <c r="M247" s="219"/>
      <c r="N247" s="543"/>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row>
    <row r="248" spans="1:90" s="8" customFormat="1">
      <c r="A248" s="1389"/>
      <c r="B248" s="229" t="s">
        <v>1599</v>
      </c>
      <c r="C248" s="192" t="s">
        <v>1238</v>
      </c>
      <c r="D248" s="408" t="s">
        <v>1327</v>
      </c>
      <c r="E248" s="214" t="s">
        <v>468</v>
      </c>
      <c r="F248" s="214" t="s">
        <v>755</v>
      </c>
      <c r="G248" s="377" t="s">
        <v>1244</v>
      </c>
      <c r="H248" s="1411"/>
      <c r="I248" s="555">
        <v>1</v>
      </c>
      <c r="J248" s="482" t="s">
        <v>1395</v>
      </c>
      <c r="K248" s="483" t="s">
        <v>593</v>
      </c>
      <c r="L248" s="219"/>
      <c r="M248" s="219"/>
      <c r="N248" s="543"/>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row>
    <row r="249" spans="1:90" s="8" customFormat="1">
      <c r="A249" s="1389"/>
      <c r="B249" s="229" t="s">
        <v>1600</v>
      </c>
      <c r="C249" s="192" t="s">
        <v>1238</v>
      </c>
      <c r="D249" s="408" t="s">
        <v>1328</v>
      </c>
      <c r="E249" s="214" t="s">
        <v>468</v>
      </c>
      <c r="F249" s="214" t="s">
        <v>755</v>
      </c>
      <c r="G249" s="377" t="s">
        <v>1245</v>
      </c>
      <c r="H249" s="1411"/>
      <c r="I249" s="555">
        <v>1</v>
      </c>
      <c r="J249" s="482" t="s">
        <v>1395</v>
      </c>
      <c r="K249" s="483" t="s">
        <v>593</v>
      </c>
      <c r="L249" s="219"/>
      <c r="M249" s="219"/>
      <c r="N249" s="543"/>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row>
    <row r="250" spans="1:90" s="8" customFormat="1">
      <c r="A250" s="1389"/>
      <c r="B250" s="229" t="s">
        <v>1601</v>
      </c>
      <c r="C250" s="192" t="s">
        <v>1238</v>
      </c>
      <c r="D250" s="408" t="s">
        <v>1329</v>
      </c>
      <c r="E250" s="214" t="s">
        <v>468</v>
      </c>
      <c r="F250" s="214" t="s">
        <v>755</v>
      </c>
      <c r="G250" s="377" t="s">
        <v>1246</v>
      </c>
      <c r="H250" s="1411"/>
      <c r="I250" s="555">
        <v>1</v>
      </c>
      <c r="J250" s="482" t="s">
        <v>1395</v>
      </c>
      <c r="K250" s="483" t="s">
        <v>593</v>
      </c>
      <c r="L250" s="219"/>
      <c r="M250" s="219"/>
      <c r="N250" s="543"/>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row>
    <row r="251" spans="1:90" s="8" customFormat="1">
      <c r="A251" s="1389"/>
      <c r="B251" s="229" t="s">
        <v>1602</v>
      </c>
      <c r="C251" s="192" t="s">
        <v>1238</v>
      </c>
      <c r="D251" s="408" t="s">
        <v>1330</v>
      </c>
      <c r="E251" s="214" t="s">
        <v>468</v>
      </c>
      <c r="F251" s="214" t="s">
        <v>755</v>
      </c>
      <c r="G251" s="377" t="s">
        <v>1264</v>
      </c>
      <c r="H251" s="1411"/>
      <c r="I251" s="555">
        <v>1</v>
      </c>
      <c r="J251" s="482" t="s">
        <v>1395</v>
      </c>
      <c r="K251" s="483" t="s">
        <v>593</v>
      </c>
      <c r="L251" s="219"/>
      <c r="M251" s="219"/>
      <c r="N251" s="543"/>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row>
    <row r="252" spans="1:90" s="8" customFormat="1">
      <c r="A252" s="1389"/>
      <c r="B252" s="229" t="s">
        <v>1603</v>
      </c>
      <c r="C252" s="192" t="s">
        <v>1238</v>
      </c>
      <c r="D252" s="408" t="s">
        <v>1331</v>
      </c>
      <c r="E252" s="214" t="s">
        <v>468</v>
      </c>
      <c r="F252" s="214" t="s">
        <v>755</v>
      </c>
      <c r="G252" s="377" t="s">
        <v>1247</v>
      </c>
      <c r="H252" s="1411"/>
      <c r="I252" s="555">
        <v>1</v>
      </c>
      <c r="J252" s="482" t="s">
        <v>1395</v>
      </c>
      <c r="K252" s="483" t="s">
        <v>593</v>
      </c>
      <c r="L252" s="219"/>
      <c r="M252" s="219"/>
      <c r="N252" s="543"/>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row>
    <row r="253" spans="1:90" s="8" customFormat="1">
      <c r="A253" s="1389"/>
      <c r="B253" s="229" t="s">
        <v>1604</v>
      </c>
      <c r="C253" s="192" t="s">
        <v>1238</v>
      </c>
      <c r="D253" s="408" t="s">
        <v>1332</v>
      </c>
      <c r="E253" s="214" t="s">
        <v>468</v>
      </c>
      <c r="F253" s="214" t="s">
        <v>755</v>
      </c>
      <c r="G253" s="377" t="s">
        <v>1248</v>
      </c>
      <c r="H253" s="1411"/>
      <c r="I253" s="555">
        <v>1</v>
      </c>
      <c r="J253" s="482" t="s">
        <v>1395</v>
      </c>
      <c r="K253" s="483" t="s">
        <v>593</v>
      </c>
      <c r="L253" s="219"/>
      <c r="M253" s="219"/>
      <c r="N253" s="543"/>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row>
    <row r="254" spans="1:90" s="8" customFormat="1">
      <c r="A254" s="1389"/>
      <c r="B254" s="229" t="s">
        <v>1605</v>
      </c>
      <c r="C254" s="192" t="s">
        <v>1238</v>
      </c>
      <c r="D254" s="408" t="s">
        <v>1333</v>
      </c>
      <c r="E254" s="214" t="s">
        <v>468</v>
      </c>
      <c r="F254" s="214" t="s">
        <v>755</v>
      </c>
      <c r="G254" s="377" t="s">
        <v>1249</v>
      </c>
      <c r="H254" s="1411"/>
      <c r="I254" s="555">
        <v>1</v>
      </c>
      <c r="J254" s="482" t="s">
        <v>1395</v>
      </c>
      <c r="K254" s="483" t="s">
        <v>593</v>
      </c>
      <c r="L254" s="219"/>
      <c r="M254" s="219"/>
      <c r="N254" s="543"/>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row>
    <row r="255" spans="1:90" s="8" customFormat="1">
      <c r="A255" s="1389"/>
      <c r="B255" s="229" t="s">
        <v>1606</v>
      </c>
      <c r="C255" s="192" t="s">
        <v>1238</v>
      </c>
      <c r="D255" s="408" t="s">
        <v>1334</v>
      </c>
      <c r="E255" s="214" t="s">
        <v>468</v>
      </c>
      <c r="F255" s="214" t="s">
        <v>755</v>
      </c>
      <c r="G255" s="377" t="s">
        <v>1250</v>
      </c>
      <c r="H255" s="1411"/>
      <c r="I255" s="555">
        <v>1</v>
      </c>
      <c r="J255" s="482" t="s">
        <v>1395</v>
      </c>
      <c r="K255" s="483" t="s">
        <v>593</v>
      </c>
      <c r="L255" s="219"/>
      <c r="M255" s="219"/>
      <c r="N255" s="543"/>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row>
    <row r="256" spans="1:90" s="8" customFormat="1">
      <c r="A256" s="1389"/>
      <c r="B256" s="229" t="s">
        <v>1607</v>
      </c>
      <c r="C256" s="192" t="s">
        <v>1238</v>
      </c>
      <c r="D256" s="408" t="s">
        <v>1335</v>
      </c>
      <c r="E256" s="214" t="s">
        <v>468</v>
      </c>
      <c r="F256" s="214" t="s">
        <v>755</v>
      </c>
      <c r="G256" s="377" t="s">
        <v>1251</v>
      </c>
      <c r="H256" s="1411"/>
      <c r="I256" s="555">
        <v>1</v>
      </c>
      <c r="J256" s="482" t="s">
        <v>1395</v>
      </c>
      <c r="K256" s="483" t="s">
        <v>593</v>
      </c>
      <c r="L256" s="219"/>
      <c r="M256" s="219"/>
      <c r="N256" s="543"/>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row>
    <row r="257" spans="1:90" s="8" customFormat="1">
      <c r="A257" s="1389"/>
      <c r="B257" s="229" t="s">
        <v>1608</v>
      </c>
      <c r="C257" s="192" t="s">
        <v>1238</v>
      </c>
      <c r="D257" s="408" t="s">
        <v>1336</v>
      </c>
      <c r="E257" s="214" t="s">
        <v>468</v>
      </c>
      <c r="F257" s="214" t="s">
        <v>755</v>
      </c>
      <c r="G257" s="377" t="s">
        <v>1252</v>
      </c>
      <c r="H257" s="1411"/>
      <c r="I257" s="555">
        <v>1</v>
      </c>
      <c r="J257" s="482" t="s">
        <v>1395</v>
      </c>
      <c r="K257" s="483" t="s">
        <v>593</v>
      </c>
      <c r="L257" s="219"/>
      <c r="M257" s="219"/>
      <c r="N257" s="543"/>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row>
    <row r="258" spans="1:90" s="8" customFormat="1">
      <c r="A258" s="1389"/>
      <c r="B258" s="229" t="s">
        <v>1609</v>
      </c>
      <c r="C258" s="192" t="s">
        <v>1238</v>
      </c>
      <c r="D258" s="408" t="s">
        <v>1337</v>
      </c>
      <c r="E258" s="214" t="s">
        <v>468</v>
      </c>
      <c r="F258" s="214" t="s">
        <v>755</v>
      </c>
      <c r="G258" s="377" t="s">
        <v>1253</v>
      </c>
      <c r="H258" s="1411"/>
      <c r="I258" s="555">
        <v>1</v>
      </c>
      <c r="J258" s="482" t="s">
        <v>1395</v>
      </c>
      <c r="K258" s="483" t="s">
        <v>593</v>
      </c>
      <c r="L258" s="219"/>
      <c r="M258" s="219"/>
      <c r="N258" s="543"/>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row>
    <row r="259" spans="1:90" s="8" customFormat="1">
      <c r="A259" s="1389"/>
      <c r="B259" s="229" t="s">
        <v>1610</v>
      </c>
      <c r="C259" s="192" t="s">
        <v>1238</v>
      </c>
      <c r="D259" s="408" t="s">
        <v>1338</v>
      </c>
      <c r="E259" s="214" t="s">
        <v>468</v>
      </c>
      <c r="F259" s="214" t="s">
        <v>755</v>
      </c>
      <c r="G259" s="377" t="s">
        <v>1254</v>
      </c>
      <c r="H259" s="1411"/>
      <c r="I259" s="555">
        <v>1</v>
      </c>
      <c r="J259" s="482" t="s">
        <v>1395</v>
      </c>
      <c r="K259" s="483" t="s">
        <v>593</v>
      </c>
      <c r="L259" s="219"/>
      <c r="M259" s="219"/>
      <c r="N259" s="543"/>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row>
    <row r="260" spans="1:90" s="8" customFormat="1">
      <c r="A260" s="1389"/>
      <c r="B260" s="229" t="s">
        <v>1611</v>
      </c>
      <c r="C260" s="192" t="s">
        <v>1238</v>
      </c>
      <c r="D260" s="408" t="s">
        <v>1339</v>
      </c>
      <c r="E260" s="214" t="s">
        <v>468</v>
      </c>
      <c r="F260" s="214" t="s">
        <v>755</v>
      </c>
      <c r="G260" s="377" t="s">
        <v>1255</v>
      </c>
      <c r="H260" s="1411"/>
      <c r="I260" s="555">
        <v>1</v>
      </c>
      <c r="J260" s="482" t="s">
        <v>1395</v>
      </c>
      <c r="K260" s="483" t="s">
        <v>593</v>
      </c>
      <c r="L260" s="219"/>
      <c r="M260" s="219"/>
      <c r="N260" s="543"/>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row>
    <row r="261" spans="1:90" s="8" customFormat="1">
      <c r="A261" s="1389"/>
      <c r="B261" s="229" t="s">
        <v>1612</v>
      </c>
      <c r="C261" s="192" t="s">
        <v>1238</v>
      </c>
      <c r="D261" s="408" t="s">
        <v>1340</v>
      </c>
      <c r="E261" s="214" t="s">
        <v>468</v>
      </c>
      <c r="F261" s="214" t="s">
        <v>755</v>
      </c>
      <c r="G261" s="377" t="s">
        <v>1256</v>
      </c>
      <c r="H261" s="1411"/>
      <c r="I261" s="555">
        <v>1</v>
      </c>
      <c r="J261" s="482" t="s">
        <v>1395</v>
      </c>
      <c r="K261" s="483" t="s">
        <v>593</v>
      </c>
      <c r="L261" s="219"/>
      <c r="M261" s="219"/>
      <c r="N261" s="543"/>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row>
    <row r="262" spans="1:90" s="8" customFormat="1">
      <c r="A262" s="1389"/>
      <c r="B262" s="229" t="s">
        <v>1613</v>
      </c>
      <c r="C262" s="192" t="s">
        <v>1238</v>
      </c>
      <c r="D262" s="408" t="s">
        <v>1341</v>
      </c>
      <c r="E262" s="214" t="s">
        <v>468</v>
      </c>
      <c r="F262" s="214" t="s">
        <v>755</v>
      </c>
      <c r="G262" s="377" t="s">
        <v>1257</v>
      </c>
      <c r="H262" s="1411"/>
      <c r="I262" s="555">
        <v>1</v>
      </c>
      <c r="J262" s="482" t="s">
        <v>1395</v>
      </c>
      <c r="K262" s="483" t="s">
        <v>593</v>
      </c>
      <c r="L262" s="219"/>
      <c r="M262" s="219"/>
      <c r="N262" s="543"/>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row>
    <row r="263" spans="1:90" s="8" customFormat="1">
      <c r="A263" s="1389"/>
      <c r="B263" s="229" t="s">
        <v>1614</v>
      </c>
      <c r="C263" s="192" t="s">
        <v>1238</v>
      </c>
      <c r="D263" s="408" t="s">
        <v>1342</v>
      </c>
      <c r="E263" s="214" t="s">
        <v>468</v>
      </c>
      <c r="F263" s="214" t="s">
        <v>755</v>
      </c>
      <c r="G263" s="377" t="s">
        <v>1258</v>
      </c>
      <c r="H263" s="1411"/>
      <c r="I263" s="555">
        <v>1</v>
      </c>
      <c r="J263" s="482" t="s">
        <v>1395</v>
      </c>
      <c r="K263" s="483" t="s">
        <v>593</v>
      </c>
      <c r="L263" s="219"/>
      <c r="M263" s="219"/>
      <c r="N263" s="543"/>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row>
    <row r="264" spans="1:90" s="8" customFormat="1">
      <c r="A264" s="1389"/>
      <c r="B264" s="229" t="s">
        <v>1615</v>
      </c>
      <c r="C264" s="192" t="s">
        <v>1238</v>
      </c>
      <c r="D264" s="408" t="s">
        <v>1343</v>
      </c>
      <c r="E264" s="214" t="s">
        <v>468</v>
      </c>
      <c r="F264" s="214" t="s">
        <v>755</v>
      </c>
      <c r="G264" s="377" t="s">
        <v>1259</v>
      </c>
      <c r="H264" s="1411"/>
      <c r="I264" s="555">
        <v>1</v>
      </c>
      <c r="J264" s="482" t="s">
        <v>1395</v>
      </c>
      <c r="K264" s="483" t="s">
        <v>593</v>
      </c>
      <c r="L264" s="219"/>
      <c r="M264" s="219"/>
      <c r="N264" s="543"/>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row>
    <row r="265" spans="1:90" s="8" customFormat="1">
      <c r="A265" s="1389"/>
      <c r="B265" s="229" t="s">
        <v>1616</v>
      </c>
      <c r="C265" s="192" t="s">
        <v>1238</v>
      </c>
      <c r="D265" s="408" t="s">
        <v>1344</v>
      </c>
      <c r="E265" s="214" t="s">
        <v>468</v>
      </c>
      <c r="F265" s="214" t="s">
        <v>755</v>
      </c>
      <c r="G265" s="377" t="s">
        <v>1260</v>
      </c>
      <c r="H265" s="1411"/>
      <c r="I265" s="555">
        <v>1</v>
      </c>
      <c r="J265" s="482" t="s">
        <v>1395</v>
      </c>
      <c r="K265" s="483" t="s">
        <v>593</v>
      </c>
      <c r="L265" s="219"/>
      <c r="M265" s="219"/>
      <c r="N265" s="543"/>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row>
    <row r="266" spans="1:90" s="8" customFormat="1">
      <c r="A266" s="1389"/>
      <c r="B266" s="229" t="s">
        <v>1617</v>
      </c>
      <c r="C266" s="192" t="s">
        <v>1238</v>
      </c>
      <c r="D266" s="408" t="s">
        <v>1345</v>
      </c>
      <c r="E266" s="214" t="s">
        <v>468</v>
      </c>
      <c r="F266" s="214" t="s">
        <v>755</v>
      </c>
      <c r="G266" s="377" t="s">
        <v>1261</v>
      </c>
      <c r="H266" s="1411"/>
      <c r="I266" s="555">
        <v>1</v>
      </c>
      <c r="J266" s="482" t="s">
        <v>1395</v>
      </c>
      <c r="K266" s="483" t="s">
        <v>593</v>
      </c>
      <c r="L266" s="219"/>
      <c r="M266" s="219"/>
      <c r="N266" s="543"/>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row>
    <row r="267" spans="1:90" s="8" customFormat="1">
      <c r="A267" s="1389"/>
      <c r="B267" s="229" t="s">
        <v>1618</v>
      </c>
      <c r="C267" s="192" t="s">
        <v>1238</v>
      </c>
      <c r="D267" s="408" t="s">
        <v>1346</v>
      </c>
      <c r="E267" s="214" t="s">
        <v>468</v>
      </c>
      <c r="F267" s="214" t="s">
        <v>755</v>
      </c>
      <c r="G267" s="377" t="s">
        <v>1262</v>
      </c>
      <c r="H267" s="1411"/>
      <c r="I267" s="555">
        <v>1</v>
      </c>
      <c r="J267" s="482" t="s">
        <v>1395</v>
      </c>
      <c r="K267" s="483" t="s">
        <v>593</v>
      </c>
      <c r="L267" s="219"/>
      <c r="M267" s="219"/>
      <c r="N267" s="543"/>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row>
    <row r="268" spans="1:90" s="8" customFormat="1">
      <c r="A268" s="1389"/>
      <c r="B268" s="229" t="s">
        <v>1619</v>
      </c>
      <c r="C268" s="192" t="s">
        <v>1238</v>
      </c>
      <c r="D268" s="408" t="s">
        <v>1347</v>
      </c>
      <c r="E268" s="214" t="s">
        <v>468</v>
      </c>
      <c r="F268" s="214" t="s">
        <v>755</v>
      </c>
      <c r="G268" s="377" t="s">
        <v>1263</v>
      </c>
      <c r="H268" s="1411"/>
      <c r="I268" s="555">
        <v>1</v>
      </c>
      <c r="J268" s="482" t="s">
        <v>1395</v>
      </c>
      <c r="K268" s="483" t="s">
        <v>593</v>
      </c>
      <c r="L268" s="219"/>
      <c r="M268" s="219"/>
      <c r="N268" s="543"/>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row>
    <row r="269" spans="1:90" s="8" customFormat="1">
      <c r="A269" s="1389"/>
      <c r="B269" s="229" t="s">
        <v>1620</v>
      </c>
      <c r="C269" s="192" t="s">
        <v>1238</v>
      </c>
      <c r="D269" s="408" t="s">
        <v>1348</v>
      </c>
      <c r="E269" s="214" t="s">
        <v>468</v>
      </c>
      <c r="F269" s="214" t="s">
        <v>755</v>
      </c>
      <c r="G269" s="377" t="s">
        <v>1265</v>
      </c>
      <c r="H269" s="1411"/>
      <c r="I269" s="555">
        <v>1</v>
      </c>
      <c r="J269" s="482" t="s">
        <v>1395</v>
      </c>
      <c r="K269" s="483" t="s">
        <v>593</v>
      </c>
      <c r="L269" s="219"/>
      <c r="M269" s="219"/>
      <c r="N269" s="543"/>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row>
    <row r="270" spans="1:90" s="8" customFormat="1">
      <c r="A270" s="1389"/>
      <c r="B270" s="229" t="s">
        <v>1621</v>
      </c>
      <c r="C270" s="192" t="s">
        <v>1238</v>
      </c>
      <c r="D270" s="408" t="s">
        <v>1349</v>
      </c>
      <c r="E270" s="214" t="s">
        <v>468</v>
      </c>
      <c r="F270" s="214" t="s">
        <v>755</v>
      </c>
      <c r="G270" s="377" t="s">
        <v>1266</v>
      </c>
      <c r="H270" s="1411"/>
      <c r="I270" s="555">
        <v>1</v>
      </c>
      <c r="J270" s="482" t="s">
        <v>1395</v>
      </c>
      <c r="K270" s="483" t="s">
        <v>593</v>
      </c>
      <c r="L270" s="219"/>
      <c r="M270" s="219"/>
      <c r="N270" s="543"/>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row>
    <row r="271" spans="1:90" s="8" customFormat="1">
      <c r="A271" s="1389"/>
      <c r="B271" s="229" t="s">
        <v>1622</v>
      </c>
      <c r="C271" s="192" t="s">
        <v>1238</v>
      </c>
      <c r="D271" s="408" t="s">
        <v>1350</v>
      </c>
      <c r="E271" s="214" t="s">
        <v>468</v>
      </c>
      <c r="F271" s="214" t="s">
        <v>755</v>
      </c>
      <c r="G271" s="377" t="s">
        <v>1267</v>
      </c>
      <c r="H271" s="1411"/>
      <c r="I271" s="555">
        <v>1</v>
      </c>
      <c r="J271" s="482" t="s">
        <v>1395</v>
      </c>
      <c r="K271" s="483" t="s">
        <v>593</v>
      </c>
      <c r="L271" s="219"/>
      <c r="M271" s="219"/>
      <c r="N271" s="543"/>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row>
    <row r="272" spans="1:90" s="8" customFormat="1">
      <c r="A272" s="1389"/>
      <c r="B272" s="229" t="s">
        <v>1623</v>
      </c>
      <c r="C272" s="192" t="s">
        <v>1238</v>
      </c>
      <c r="D272" s="408" t="s">
        <v>1351</v>
      </c>
      <c r="E272" s="214" t="s">
        <v>468</v>
      </c>
      <c r="F272" s="214" t="s">
        <v>755</v>
      </c>
      <c r="G272" s="377" t="s">
        <v>1268</v>
      </c>
      <c r="H272" s="1411"/>
      <c r="I272" s="555">
        <v>1</v>
      </c>
      <c r="J272" s="482" t="s">
        <v>1395</v>
      </c>
      <c r="K272" s="483" t="s">
        <v>593</v>
      </c>
      <c r="L272" s="219"/>
      <c r="M272" s="219"/>
      <c r="N272" s="543"/>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row>
    <row r="273" spans="1:90" s="8" customFormat="1">
      <c r="A273" s="1389"/>
      <c r="B273" s="229" t="s">
        <v>1624</v>
      </c>
      <c r="C273" s="192" t="s">
        <v>1238</v>
      </c>
      <c r="D273" s="408" t="s">
        <v>1352</v>
      </c>
      <c r="E273" s="214" t="s">
        <v>468</v>
      </c>
      <c r="F273" s="214" t="s">
        <v>755</v>
      </c>
      <c r="G273" s="377" t="s">
        <v>1269</v>
      </c>
      <c r="H273" s="1411"/>
      <c r="I273" s="555">
        <v>1</v>
      </c>
      <c r="J273" s="482" t="s">
        <v>1395</v>
      </c>
      <c r="K273" s="483" t="s">
        <v>593</v>
      </c>
      <c r="L273" s="219"/>
      <c r="M273" s="219"/>
      <c r="N273" s="543"/>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row>
    <row r="274" spans="1:90" s="8" customFormat="1">
      <c r="A274" s="1389"/>
      <c r="B274" s="229" t="s">
        <v>1625</v>
      </c>
      <c r="C274" s="192" t="s">
        <v>1238</v>
      </c>
      <c r="D274" s="408" t="s">
        <v>1353</v>
      </c>
      <c r="E274" s="214" t="s">
        <v>468</v>
      </c>
      <c r="F274" s="214" t="s">
        <v>755</v>
      </c>
      <c r="G274" s="377" t="s">
        <v>1270</v>
      </c>
      <c r="H274" s="1411"/>
      <c r="I274" s="555">
        <v>1</v>
      </c>
      <c r="J274" s="482" t="s">
        <v>1395</v>
      </c>
      <c r="K274" s="483" t="s">
        <v>593</v>
      </c>
      <c r="L274" s="219"/>
      <c r="M274" s="219"/>
      <c r="N274" s="543"/>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row>
    <row r="275" spans="1:90" s="8" customFormat="1">
      <c r="A275" s="1389"/>
      <c r="B275" s="229" t="s">
        <v>1626</v>
      </c>
      <c r="C275" s="192" t="s">
        <v>1238</v>
      </c>
      <c r="D275" s="408" t="s">
        <v>1354</v>
      </c>
      <c r="E275" s="214" t="s">
        <v>468</v>
      </c>
      <c r="F275" s="214" t="s">
        <v>755</v>
      </c>
      <c r="G275" s="377" t="s">
        <v>1271</v>
      </c>
      <c r="H275" s="1411"/>
      <c r="I275" s="555">
        <v>1</v>
      </c>
      <c r="J275" s="482" t="s">
        <v>1395</v>
      </c>
      <c r="K275" s="483" t="s">
        <v>593</v>
      </c>
      <c r="L275" s="219"/>
      <c r="M275" s="219"/>
      <c r="N275" s="543"/>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row>
    <row r="276" spans="1:90" s="8" customFormat="1">
      <c r="A276" s="1389"/>
      <c r="B276" s="229" t="s">
        <v>1627</v>
      </c>
      <c r="C276" s="192" t="s">
        <v>1238</v>
      </c>
      <c r="D276" s="408" t="s">
        <v>1355</v>
      </c>
      <c r="E276" s="214" t="s">
        <v>468</v>
      </c>
      <c r="F276" s="214" t="s">
        <v>755</v>
      </c>
      <c r="G276" s="377" t="s">
        <v>1272</v>
      </c>
      <c r="H276" s="1411"/>
      <c r="I276" s="555">
        <v>1</v>
      </c>
      <c r="J276" s="482" t="s">
        <v>1395</v>
      </c>
      <c r="K276" s="483" t="s">
        <v>593</v>
      </c>
      <c r="L276" s="219"/>
      <c r="M276" s="219"/>
      <c r="N276" s="543"/>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row>
    <row r="277" spans="1:90" s="8" customFormat="1">
      <c r="A277" s="1389"/>
      <c r="B277" s="229" t="s">
        <v>1628</v>
      </c>
      <c r="C277" s="192" t="s">
        <v>1238</v>
      </c>
      <c r="D277" s="408" t="s">
        <v>1356</v>
      </c>
      <c r="E277" s="214" t="s">
        <v>468</v>
      </c>
      <c r="F277" s="214" t="s">
        <v>755</v>
      </c>
      <c r="G277" s="377" t="s">
        <v>1273</v>
      </c>
      <c r="H277" s="1411"/>
      <c r="I277" s="555">
        <v>1</v>
      </c>
      <c r="J277" s="482" t="s">
        <v>1395</v>
      </c>
      <c r="K277" s="483" t="s">
        <v>593</v>
      </c>
      <c r="L277" s="219"/>
      <c r="M277" s="219"/>
      <c r="N277" s="543"/>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row>
    <row r="278" spans="1:90" s="8" customFormat="1">
      <c r="A278" s="1389"/>
      <c r="B278" s="229" t="s">
        <v>1629</v>
      </c>
      <c r="C278" s="192" t="s">
        <v>1238</v>
      </c>
      <c r="D278" s="408" t="s">
        <v>1357</v>
      </c>
      <c r="E278" s="214" t="s">
        <v>468</v>
      </c>
      <c r="F278" s="214" t="s">
        <v>755</v>
      </c>
      <c r="G278" s="377" t="s">
        <v>1290</v>
      </c>
      <c r="H278" s="1411"/>
      <c r="I278" s="555">
        <v>1</v>
      </c>
      <c r="J278" s="482" t="s">
        <v>1395</v>
      </c>
      <c r="K278" s="483" t="s">
        <v>593</v>
      </c>
      <c r="L278" s="219"/>
      <c r="M278" s="219"/>
      <c r="N278" s="543"/>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row>
    <row r="279" spans="1:90" s="8" customFormat="1">
      <c r="A279" s="1389"/>
      <c r="B279" s="229" t="s">
        <v>1630</v>
      </c>
      <c r="C279" s="192" t="s">
        <v>1717</v>
      </c>
      <c r="D279" s="408" t="s">
        <v>1359</v>
      </c>
      <c r="E279" s="214" t="s">
        <v>468</v>
      </c>
      <c r="F279" s="214" t="s">
        <v>755</v>
      </c>
      <c r="G279" s="377" t="s">
        <v>1274</v>
      </c>
      <c r="H279" s="1411"/>
      <c r="I279" s="555">
        <v>1</v>
      </c>
      <c r="J279" s="482" t="s">
        <v>1395</v>
      </c>
      <c r="K279" s="483" t="s">
        <v>593</v>
      </c>
      <c r="L279" s="219"/>
      <c r="M279" s="219"/>
      <c r="N279" s="543"/>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row>
    <row r="280" spans="1:90" s="8" customFormat="1">
      <c r="A280" s="1389"/>
      <c r="B280" s="229" t="s">
        <v>1631</v>
      </c>
      <c r="C280" s="192" t="s">
        <v>1717</v>
      </c>
      <c r="D280" s="408" t="s">
        <v>1360</v>
      </c>
      <c r="E280" s="214" t="s">
        <v>468</v>
      </c>
      <c r="F280" s="214" t="s">
        <v>755</v>
      </c>
      <c r="G280" s="377" t="s">
        <v>1275</v>
      </c>
      <c r="H280" s="1411"/>
      <c r="I280" s="555">
        <v>1</v>
      </c>
      <c r="J280" s="482" t="s">
        <v>1395</v>
      </c>
      <c r="K280" s="483" t="s">
        <v>593</v>
      </c>
      <c r="L280" s="219"/>
      <c r="M280" s="219"/>
      <c r="N280" s="543"/>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row>
    <row r="281" spans="1:90" s="8" customFormat="1">
      <c r="A281" s="1389"/>
      <c r="B281" s="229" t="s">
        <v>1632</v>
      </c>
      <c r="C281" s="192" t="s">
        <v>1717</v>
      </c>
      <c r="D281" s="408" t="s">
        <v>1361</v>
      </c>
      <c r="E281" s="214" t="s">
        <v>468</v>
      </c>
      <c r="F281" s="214" t="s">
        <v>755</v>
      </c>
      <c r="G281" s="377" t="s">
        <v>1276</v>
      </c>
      <c r="H281" s="1411"/>
      <c r="I281" s="555">
        <v>1</v>
      </c>
      <c r="J281" s="482" t="s">
        <v>1395</v>
      </c>
      <c r="K281" s="483" t="s">
        <v>593</v>
      </c>
      <c r="L281" s="219"/>
      <c r="M281" s="219"/>
      <c r="N281" s="543"/>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row>
    <row r="282" spans="1:90">
      <c r="A282" s="1389"/>
      <c r="B282" s="229" t="s">
        <v>1633</v>
      </c>
      <c r="C282" s="192" t="s">
        <v>1717</v>
      </c>
      <c r="D282" s="408" t="s">
        <v>1362</v>
      </c>
      <c r="E282" s="214" t="s">
        <v>468</v>
      </c>
      <c r="F282" s="214" t="s">
        <v>755</v>
      </c>
      <c r="G282" s="377" t="s">
        <v>1277</v>
      </c>
      <c r="H282" s="1411"/>
      <c r="I282" s="555">
        <v>1</v>
      </c>
      <c r="J282" s="482" t="s">
        <v>1395</v>
      </c>
      <c r="K282" s="483" t="s">
        <v>593</v>
      </c>
      <c r="L282" s="219"/>
      <c r="M282" s="219"/>
      <c r="N282" s="543"/>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row>
    <row r="283" spans="1:90">
      <c r="A283" s="1389"/>
      <c r="B283" s="229" t="s">
        <v>1634</v>
      </c>
      <c r="C283" s="192" t="s">
        <v>1717</v>
      </c>
      <c r="D283" s="408" t="s">
        <v>1363</v>
      </c>
      <c r="E283" s="214" t="s">
        <v>468</v>
      </c>
      <c r="F283" s="214" t="s">
        <v>755</v>
      </c>
      <c r="G283" s="377" t="s">
        <v>1278</v>
      </c>
      <c r="H283" s="1411"/>
      <c r="I283" s="555">
        <v>1</v>
      </c>
      <c r="J283" s="482" t="s">
        <v>1395</v>
      </c>
      <c r="K283" s="483" t="s">
        <v>593</v>
      </c>
      <c r="L283" s="219"/>
      <c r="M283" s="219"/>
      <c r="N283" s="543"/>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row>
    <row r="284" spans="1:90">
      <c r="A284" s="1389"/>
      <c r="B284" s="229" t="s">
        <v>1635</v>
      </c>
      <c r="C284" s="192" t="s">
        <v>1717</v>
      </c>
      <c r="D284" s="408" t="s">
        <v>1364</v>
      </c>
      <c r="E284" s="214" t="s">
        <v>468</v>
      </c>
      <c r="F284" s="214" t="s">
        <v>755</v>
      </c>
      <c r="G284" s="377" t="s">
        <v>1279</v>
      </c>
      <c r="H284" s="1411"/>
      <c r="I284" s="555">
        <v>1</v>
      </c>
      <c r="J284" s="482" t="s">
        <v>1395</v>
      </c>
      <c r="K284" s="483" t="s">
        <v>593</v>
      </c>
      <c r="L284" s="219"/>
      <c r="M284" s="219"/>
      <c r="N284" s="543"/>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row>
    <row r="285" spans="1:90">
      <c r="A285" s="1389"/>
      <c r="B285" s="229" t="s">
        <v>1636</v>
      </c>
      <c r="C285" s="192" t="s">
        <v>1717</v>
      </c>
      <c r="D285" s="408" t="s">
        <v>1365</v>
      </c>
      <c r="E285" s="214" t="s">
        <v>468</v>
      </c>
      <c r="F285" s="214" t="s">
        <v>755</v>
      </c>
      <c r="G285" s="377" t="s">
        <v>1280</v>
      </c>
      <c r="H285" s="1411"/>
      <c r="I285" s="555">
        <v>1</v>
      </c>
      <c r="J285" s="482" t="s">
        <v>1395</v>
      </c>
      <c r="K285" s="483" t="s">
        <v>593</v>
      </c>
      <c r="L285" s="219"/>
      <c r="M285" s="219"/>
      <c r="N285" s="543"/>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row>
    <row r="286" spans="1:90">
      <c r="A286" s="1389"/>
      <c r="B286" s="229" t="s">
        <v>1637</v>
      </c>
      <c r="C286" s="192" t="s">
        <v>1717</v>
      </c>
      <c r="D286" s="408" t="s">
        <v>1366</v>
      </c>
      <c r="E286" s="214" t="s">
        <v>468</v>
      </c>
      <c r="F286" s="214" t="s">
        <v>755</v>
      </c>
      <c r="G286" s="377" t="s">
        <v>1281</v>
      </c>
      <c r="H286" s="1411"/>
      <c r="I286" s="555">
        <v>1</v>
      </c>
      <c r="J286" s="482" t="s">
        <v>1395</v>
      </c>
      <c r="K286" s="483" t="s">
        <v>593</v>
      </c>
      <c r="L286" s="219"/>
      <c r="M286" s="219"/>
      <c r="N286" s="543"/>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row>
    <row r="287" spans="1:90">
      <c r="A287" s="1389"/>
      <c r="B287" s="229" t="s">
        <v>1638</v>
      </c>
      <c r="C287" s="192" t="s">
        <v>1717</v>
      </c>
      <c r="D287" s="408" t="s">
        <v>1367</v>
      </c>
      <c r="E287" s="214" t="s">
        <v>468</v>
      </c>
      <c r="F287" s="214" t="s">
        <v>755</v>
      </c>
      <c r="G287" s="377" t="s">
        <v>1282</v>
      </c>
      <c r="H287" s="1411"/>
      <c r="I287" s="555">
        <v>1</v>
      </c>
      <c r="J287" s="482" t="s">
        <v>1395</v>
      </c>
      <c r="K287" s="483" t="s">
        <v>593</v>
      </c>
      <c r="L287" s="219"/>
      <c r="M287" s="219"/>
      <c r="N287" s="543"/>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row>
    <row r="288" spans="1:90">
      <c r="A288" s="1389"/>
      <c r="B288" s="229" t="s">
        <v>1639</v>
      </c>
      <c r="C288" s="192" t="s">
        <v>1717</v>
      </c>
      <c r="D288" s="408" t="s">
        <v>1368</v>
      </c>
      <c r="E288" s="214" t="s">
        <v>468</v>
      </c>
      <c r="F288" s="214" t="s">
        <v>755</v>
      </c>
      <c r="G288" s="377" t="s">
        <v>1283</v>
      </c>
      <c r="H288" s="1411"/>
      <c r="I288" s="555">
        <v>1</v>
      </c>
      <c r="J288" s="482" t="s">
        <v>1395</v>
      </c>
      <c r="K288" s="483" t="s">
        <v>593</v>
      </c>
      <c r="L288" s="219"/>
      <c r="M288" s="219"/>
      <c r="N288" s="543"/>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row>
    <row r="289" spans="1:90">
      <c r="A289" s="1389"/>
      <c r="B289" s="229" t="s">
        <v>1640</v>
      </c>
      <c r="C289" s="192" t="s">
        <v>1717</v>
      </c>
      <c r="D289" s="408" t="s">
        <v>1369</v>
      </c>
      <c r="E289" s="214" t="s">
        <v>468</v>
      </c>
      <c r="F289" s="214" t="s">
        <v>755</v>
      </c>
      <c r="G289" s="377" t="s">
        <v>1284</v>
      </c>
      <c r="H289" s="1411"/>
      <c r="I289" s="555">
        <v>1</v>
      </c>
      <c r="J289" s="482" t="s">
        <v>1395</v>
      </c>
      <c r="K289" s="483" t="s">
        <v>593</v>
      </c>
      <c r="L289" s="219"/>
      <c r="M289" s="219"/>
      <c r="N289" s="543"/>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row>
    <row r="290" spans="1:90">
      <c r="A290" s="1389"/>
      <c r="B290" s="229" t="s">
        <v>1641</v>
      </c>
      <c r="C290" s="192" t="s">
        <v>1717</v>
      </c>
      <c r="D290" s="408" t="s">
        <v>1370</v>
      </c>
      <c r="E290" s="214" t="s">
        <v>468</v>
      </c>
      <c r="F290" s="214" t="s">
        <v>755</v>
      </c>
      <c r="G290" s="377" t="s">
        <v>1285</v>
      </c>
      <c r="H290" s="1411"/>
      <c r="I290" s="555">
        <v>1</v>
      </c>
      <c r="J290" s="482" t="s">
        <v>1395</v>
      </c>
      <c r="K290" s="483" t="s">
        <v>593</v>
      </c>
      <c r="L290" s="219"/>
      <c r="M290" s="219"/>
      <c r="N290" s="543"/>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row>
    <row r="291" spans="1:90">
      <c r="A291" s="1389"/>
      <c r="B291" s="229" t="s">
        <v>1642</v>
      </c>
      <c r="C291" s="192" t="s">
        <v>1717</v>
      </c>
      <c r="D291" s="408" t="s">
        <v>1371</v>
      </c>
      <c r="E291" s="214" t="s">
        <v>468</v>
      </c>
      <c r="F291" s="214" t="s">
        <v>755</v>
      </c>
      <c r="G291" s="377" t="s">
        <v>1286</v>
      </c>
      <c r="H291" s="1411"/>
      <c r="I291" s="555">
        <v>1</v>
      </c>
      <c r="J291" s="482" t="s">
        <v>1395</v>
      </c>
      <c r="K291" s="483" t="s">
        <v>593</v>
      </c>
      <c r="L291" s="219"/>
      <c r="M291" s="219"/>
      <c r="N291" s="543"/>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row>
    <row r="292" spans="1:90">
      <c r="A292" s="1389"/>
      <c r="B292" s="229" t="s">
        <v>1643</v>
      </c>
      <c r="C292" s="192" t="s">
        <v>1717</v>
      </c>
      <c r="D292" s="408" t="s">
        <v>1372</v>
      </c>
      <c r="E292" s="214" t="s">
        <v>468</v>
      </c>
      <c r="F292" s="214" t="s">
        <v>755</v>
      </c>
      <c r="G292" s="377" t="s">
        <v>1287</v>
      </c>
      <c r="H292" s="1411"/>
      <c r="I292" s="555">
        <v>1</v>
      </c>
      <c r="J292" s="482" t="s">
        <v>1395</v>
      </c>
      <c r="K292" s="483" t="s">
        <v>593</v>
      </c>
      <c r="L292" s="219"/>
      <c r="M292" s="219"/>
      <c r="N292" s="543"/>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row>
    <row r="293" spans="1:90">
      <c r="A293" s="1389"/>
      <c r="B293" s="229" t="s">
        <v>1644</v>
      </c>
      <c r="C293" s="192" t="s">
        <v>1717</v>
      </c>
      <c r="D293" s="408" t="s">
        <v>1373</v>
      </c>
      <c r="E293" s="214" t="s">
        <v>468</v>
      </c>
      <c r="F293" s="214" t="s">
        <v>755</v>
      </c>
      <c r="G293" s="377" t="s">
        <v>1288</v>
      </c>
      <c r="H293" s="1411"/>
      <c r="I293" s="555">
        <v>1</v>
      </c>
      <c r="J293" s="482" t="s">
        <v>1395</v>
      </c>
      <c r="K293" s="483" t="s">
        <v>593</v>
      </c>
      <c r="N293" s="556"/>
    </row>
    <row r="294" spans="1:90">
      <c r="A294" s="1389"/>
      <c r="B294" s="229" t="s">
        <v>1645</v>
      </c>
      <c r="C294" s="192" t="s">
        <v>1717</v>
      </c>
      <c r="D294" s="408" t="s">
        <v>1374</v>
      </c>
      <c r="E294" s="214" t="s">
        <v>468</v>
      </c>
      <c r="F294" s="214" t="s">
        <v>755</v>
      </c>
      <c r="G294" s="377" t="s">
        <v>1289</v>
      </c>
      <c r="H294" s="1411"/>
      <c r="I294" s="555">
        <v>1</v>
      </c>
      <c r="J294" s="482" t="s">
        <v>1395</v>
      </c>
      <c r="K294" s="483" t="s">
        <v>593</v>
      </c>
      <c r="N294" s="556"/>
    </row>
    <row r="295" spans="1:90">
      <c r="A295" s="1389"/>
      <c r="B295" s="229" t="s">
        <v>1646</v>
      </c>
      <c r="C295" s="192" t="s">
        <v>1717</v>
      </c>
      <c r="D295" s="408" t="s">
        <v>1375</v>
      </c>
      <c r="E295" s="214" t="s">
        <v>468</v>
      </c>
      <c r="F295" s="214" t="s">
        <v>755</v>
      </c>
      <c r="G295" s="377" t="s">
        <v>1291</v>
      </c>
      <c r="H295" s="1411"/>
      <c r="I295" s="555">
        <v>1</v>
      </c>
      <c r="J295" s="482" t="s">
        <v>1395</v>
      </c>
      <c r="K295" s="483" t="s">
        <v>593</v>
      </c>
      <c r="N295" s="556"/>
    </row>
    <row r="296" spans="1:90">
      <c r="A296" s="1389"/>
      <c r="B296" s="229" t="s">
        <v>1647</v>
      </c>
      <c r="C296" s="192" t="s">
        <v>1717</v>
      </c>
      <c r="D296" s="408" t="s">
        <v>1376</v>
      </c>
      <c r="E296" s="214" t="s">
        <v>468</v>
      </c>
      <c r="F296" s="214" t="s">
        <v>755</v>
      </c>
      <c r="G296" s="377" t="s">
        <v>1292</v>
      </c>
      <c r="H296" s="1411"/>
      <c r="I296" s="555">
        <v>1</v>
      </c>
      <c r="J296" s="482" t="s">
        <v>1395</v>
      </c>
      <c r="K296" s="483" t="s">
        <v>593</v>
      </c>
      <c r="N296" s="556"/>
    </row>
    <row r="297" spans="1:90">
      <c r="A297" s="1389"/>
      <c r="B297" s="229" t="s">
        <v>1648</v>
      </c>
      <c r="C297" s="192" t="s">
        <v>1717</v>
      </c>
      <c r="D297" s="408" t="s">
        <v>1377</v>
      </c>
      <c r="E297" s="214" t="s">
        <v>468</v>
      </c>
      <c r="F297" s="214" t="s">
        <v>755</v>
      </c>
      <c r="G297" s="377" t="s">
        <v>1293</v>
      </c>
      <c r="H297" s="1411"/>
      <c r="I297" s="555">
        <v>1</v>
      </c>
      <c r="J297" s="482" t="s">
        <v>1395</v>
      </c>
      <c r="K297" s="483" t="s">
        <v>593</v>
      </c>
      <c r="N297" s="556"/>
    </row>
    <row r="298" spans="1:90">
      <c r="A298" s="1389"/>
      <c r="B298" s="229" t="s">
        <v>1649</v>
      </c>
      <c r="C298" s="192" t="s">
        <v>1717</v>
      </c>
      <c r="D298" s="408" t="s">
        <v>1378</v>
      </c>
      <c r="E298" s="214" t="s">
        <v>468</v>
      </c>
      <c r="F298" s="214" t="s">
        <v>755</v>
      </c>
      <c r="G298" s="377" t="s">
        <v>1294</v>
      </c>
      <c r="H298" s="1411"/>
      <c r="I298" s="555">
        <v>1</v>
      </c>
      <c r="J298" s="482" t="s">
        <v>1395</v>
      </c>
      <c r="K298" s="483" t="s">
        <v>593</v>
      </c>
      <c r="N298" s="556"/>
    </row>
    <row r="299" spans="1:90">
      <c r="A299" s="1389"/>
      <c r="B299" s="229" t="s">
        <v>1650</v>
      </c>
      <c r="C299" s="192" t="s">
        <v>1717</v>
      </c>
      <c r="D299" s="408" t="s">
        <v>1379</v>
      </c>
      <c r="E299" s="214" t="s">
        <v>468</v>
      </c>
      <c r="F299" s="214" t="s">
        <v>755</v>
      </c>
      <c r="G299" s="377" t="s">
        <v>1295</v>
      </c>
      <c r="H299" s="1411"/>
      <c r="I299" s="555">
        <v>1</v>
      </c>
      <c r="J299" s="482" t="s">
        <v>1395</v>
      </c>
      <c r="K299" s="483" t="s">
        <v>593</v>
      </c>
      <c r="N299" s="556"/>
    </row>
    <row r="300" spans="1:90">
      <c r="A300" s="1389"/>
      <c r="B300" s="229" t="s">
        <v>1651</v>
      </c>
      <c r="C300" s="192" t="s">
        <v>1717</v>
      </c>
      <c r="D300" s="408" t="s">
        <v>1380</v>
      </c>
      <c r="E300" s="214" t="s">
        <v>468</v>
      </c>
      <c r="F300" s="214" t="s">
        <v>755</v>
      </c>
      <c r="G300" s="377" t="s">
        <v>1296</v>
      </c>
      <c r="H300" s="1411"/>
      <c r="I300" s="555">
        <v>1</v>
      </c>
      <c r="J300" s="482" t="s">
        <v>1395</v>
      </c>
      <c r="K300" s="483" t="s">
        <v>593</v>
      </c>
      <c r="N300" s="556"/>
    </row>
    <row r="301" spans="1:90">
      <c r="A301" s="1389"/>
      <c r="B301" s="229" t="s">
        <v>1652</v>
      </c>
      <c r="C301" s="192" t="s">
        <v>1717</v>
      </c>
      <c r="D301" s="408" t="s">
        <v>1381</v>
      </c>
      <c r="E301" s="214" t="s">
        <v>468</v>
      </c>
      <c r="F301" s="214" t="s">
        <v>755</v>
      </c>
      <c r="G301" s="377" t="s">
        <v>1297</v>
      </c>
      <c r="H301" s="1411"/>
      <c r="I301" s="555">
        <v>1</v>
      </c>
      <c r="J301" s="482" t="s">
        <v>1395</v>
      </c>
      <c r="K301" s="483" t="s">
        <v>593</v>
      </c>
      <c r="N301" s="556"/>
    </row>
    <row r="302" spans="1:90">
      <c r="A302" s="1389"/>
      <c r="B302" s="229" t="s">
        <v>1653</v>
      </c>
      <c r="C302" s="192" t="s">
        <v>1717</v>
      </c>
      <c r="D302" s="408" t="s">
        <v>1382</v>
      </c>
      <c r="E302" s="214" t="s">
        <v>468</v>
      </c>
      <c r="F302" s="214" t="s">
        <v>755</v>
      </c>
      <c r="G302" s="377" t="s">
        <v>1298</v>
      </c>
      <c r="H302" s="1411"/>
      <c r="I302" s="555">
        <v>1</v>
      </c>
      <c r="J302" s="482" t="s">
        <v>1395</v>
      </c>
      <c r="K302" s="483" t="s">
        <v>593</v>
      </c>
      <c r="N302" s="556"/>
    </row>
    <row r="303" spans="1:90">
      <c r="A303" s="1389"/>
      <c r="B303" s="229" t="s">
        <v>1654</v>
      </c>
      <c r="C303" s="192" t="s">
        <v>1717</v>
      </c>
      <c r="D303" s="408" t="s">
        <v>1383</v>
      </c>
      <c r="E303" s="214" t="s">
        <v>468</v>
      </c>
      <c r="F303" s="214" t="s">
        <v>755</v>
      </c>
      <c r="G303" s="377" t="s">
        <v>1299</v>
      </c>
      <c r="H303" s="1411"/>
      <c r="I303" s="555">
        <v>1</v>
      </c>
      <c r="J303" s="482" t="s">
        <v>1395</v>
      </c>
      <c r="K303" s="483" t="s">
        <v>593</v>
      </c>
      <c r="N303" s="556"/>
    </row>
    <row r="304" spans="1:90">
      <c r="A304" s="1389"/>
      <c r="B304" s="229" t="s">
        <v>1655</v>
      </c>
      <c r="C304" s="192" t="s">
        <v>1717</v>
      </c>
      <c r="D304" s="408" t="s">
        <v>1384</v>
      </c>
      <c r="E304" s="214" t="s">
        <v>468</v>
      </c>
      <c r="F304" s="214" t="s">
        <v>755</v>
      </c>
      <c r="G304" s="377" t="s">
        <v>1300</v>
      </c>
      <c r="H304" s="1411"/>
      <c r="I304" s="555">
        <v>1</v>
      </c>
      <c r="J304" s="482" t="s">
        <v>1395</v>
      </c>
      <c r="K304" s="483" t="s">
        <v>593</v>
      </c>
      <c r="N304" s="556"/>
    </row>
    <row r="305" spans="1:14">
      <c r="A305" s="1389"/>
      <c r="B305" s="229" t="s">
        <v>1656</v>
      </c>
      <c r="C305" s="192" t="s">
        <v>1717</v>
      </c>
      <c r="D305" s="408" t="s">
        <v>1385</v>
      </c>
      <c r="E305" s="214" t="s">
        <v>468</v>
      </c>
      <c r="F305" s="214" t="s">
        <v>755</v>
      </c>
      <c r="G305" s="377" t="s">
        <v>1301</v>
      </c>
      <c r="H305" s="1411"/>
      <c r="I305" s="555">
        <v>1</v>
      </c>
      <c r="J305" s="482" t="s">
        <v>1395</v>
      </c>
      <c r="K305" s="483" t="s">
        <v>593</v>
      </c>
      <c r="N305" s="556"/>
    </row>
    <row r="306" spans="1:14">
      <c r="A306" s="1389"/>
      <c r="B306" s="229" t="s">
        <v>1657</v>
      </c>
      <c r="C306" s="192" t="s">
        <v>1717</v>
      </c>
      <c r="D306" s="408" t="s">
        <v>1386</v>
      </c>
      <c r="E306" s="214" t="s">
        <v>468</v>
      </c>
      <c r="F306" s="214" t="s">
        <v>755</v>
      </c>
      <c r="G306" s="377" t="s">
        <v>1302</v>
      </c>
      <c r="H306" s="1411"/>
      <c r="I306" s="555">
        <v>1</v>
      </c>
      <c r="J306" s="482" t="s">
        <v>1395</v>
      </c>
      <c r="K306" s="483" t="s">
        <v>593</v>
      </c>
      <c r="N306" s="556"/>
    </row>
    <row r="307" spans="1:14">
      <c r="A307" s="1389"/>
      <c r="B307" s="229" t="s">
        <v>1658</v>
      </c>
      <c r="C307" s="192" t="s">
        <v>1717</v>
      </c>
      <c r="D307" s="408" t="s">
        <v>1387</v>
      </c>
      <c r="E307" s="214" t="s">
        <v>468</v>
      </c>
      <c r="F307" s="214" t="s">
        <v>755</v>
      </c>
      <c r="G307" s="377" t="s">
        <v>1303</v>
      </c>
      <c r="H307" s="1411"/>
      <c r="I307" s="555">
        <v>1</v>
      </c>
      <c r="J307" s="482" t="s">
        <v>1395</v>
      </c>
      <c r="K307" s="483" t="s">
        <v>593</v>
      </c>
      <c r="N307" s="556"/>
    </row>
    <row r="308" spans="1:14">
      <c r="A308" s="1389"/>
      <c r="B308" s="229" t="s">
        <v>1659</v>
      </c>
      <c r="C308" s="192" t="s">
        <v>1717</v>
      </c>
      <c r="D308" s="408" t="s">
        <v>1388</v>
      </c>
      <c r="E308" s="214" t="s">
        <v>468</v>
      </c>
      <c r="F308" s="214" t="s">
        <v>755</v>
      </c>
      <c r="G308" s="377" t="s">
        <v>1304</v>
      </c>
      <c r="H308" s="1411"/>
      <c r="I308" s="555">
        <v>1</v>
      </c>
      <c r="J308" s="482" t="s">
        <v>1395</v>
      </c>
      <c r="K308" s="483" t="s">
        <v>593</v>
      </c>
      <c r="N308" s="556"/>
    </row>
    <row r="309" spans="1:14">
      <c r="A309" s="1389"/>
      <c r="B309" s="229" t="s">
        <v>1661</v>
      </c>
      <c r="C309" s="192" t="s">
        <v>1717</v>
      </c>
      <c r="D309" s="408" t="s">
        <v>1389</v>
      </c>
      <c r="E309" s="214" t="s">
        <v>468</v>
      </c>
      <c r="F309" s="214" t="s">
        <v>755</v>
      </c>
      <c r="G309" s="377" t="s">
        <v>1305</v>
      </c>
      <c r="H309" s="1411"/>
      <c r="I309" s="555">
        <v>1</v>
      </c>
      <c r="J309" s="482" t="s">
        <v>1395</v>
      </c>
      <c r="K309" s="483" t="s">
        <v>593</v>
      </c>
      <c r="N309" s="556"/>
    </row>
    <row r="310" spans="1:14">
      <c r="A310" s="1389"/>
      <c r="B310" s="229" t="s">
        <v>1662</v>
      </c>
      <c r="C310" s="192" t="s">
        <v>1717</v>
      </c>
      <c r="D310" s="408" t="s">
        <v>1390</v>
      </c>
      <c r="E310" s="214" t="s">
        <v>468</v>
      </c>
      <c r="F310" s="214" t="s">
        <v>755</v>
      </c>
      <c r="G310" s="377" t="s">
        <v>1306</v>
      </c>
      <c r="H310" s="1411"/>
      <c r="I310" s="555">
        <v>1</v>
      </c>
      <c r="J310" s="482" t="s">
        <v>1395</v>
      </c>
      <c r="K310" s="483" t="s">
        <v>593</v>
      </c>
      <c r="N310" s="556"/>
    </row>
    <row r="311" spans="1:14">
      <c r="A311" s="1389"/>
      <c r="B311" s="229" t="s">
        <v>1663</v>
      </c>
      <c r="C311" s="192" t="s">
        <v>1717</v>
      </c>
      <c r="D311" s="408" t="s">
        <v>1391</v>
      </c>
      <c r="E311" s="214" t="s">
        <v>468</v>
      </c>
      <c r="F311" s="214" t="s">
        <v>755</v>
      </c>
      <c r="G311" s="377" t="s">
        <v>1307</v>
      </c>
      <c r="H311" s="1411"/>
      <c r="I311" s="555">
        <v>1</v>
      </c>
      <c r="J311" s="482" t="s">
        <v>1395</v>
      </c>
      <c r="K311" s="483" t="s">
        <v>593</v>
      </c>
      <c r="N311" s="556"/>
    </row>
    <row r="312" spans="1:14">
      <c r="A312" s="1389"/>
      <c r="B312" s="229" t="s">
        <v>1664</v>
      </c>
      <c r="C312" s="192" t="s">
        <v>1717</v>
      </c>
      <c r="D312" s="408" t="s">
        <v>1392</v>
      </c>
      <c r="E312" s="214" t="s">
        <v>468</v>
      </c>
      <c r="F312" s="214" t="s">
        <v>755</v>
      </c>
      <c r="G312" s="377" t="s">
        <v>1308</v>
      </c>
      <c r="H312" s="1411"/>
      <c r="I312" s="555">
        <v>1</v>
      </c>
      <c r="J312" s="482" t="s">
        <v>1395</v>
      </c>
      <c r="K312" s="483" t="s">
        <v>593</v>
      </c>
      <c r="N312" s="556"/>
    </row>
    <row r="313" spans="1:14">
      <c r="A313" s="1389"/>
      <c r="B313" s="229" t="s">
        <v>1665</v>
      </c>
      <c r="C313" s="192" t="s">
        <v>1717</v>
      </c>
      <c r="D313" s="408" t="s">
        <v>1393</v>
      </c>
      <c r="E313" s="214" t="s">
        <v>468</v>
      </c>
      <c r="F313" s="214" t="s">
        <v>755</v>
      </c>
      <c r="G313" s="377" t="s">
        <v>1309</v>
      </c>
      <c r="H313" s="1411"/>
      <c r="I313" s="555">
        <v>1</v>
      </c>
      <c r="J313" s="482" t="s">
        <v>1395</v>
      </c>
      <c r="K313" s="483" t="s">
        <v>593</v>
      </c>
      <c r="N313" s="556"/>
    </row>
    <row r="314" spans="1:14" ht="15.9" thickBot="1">
      <c r="A314" s="1390"/>
      <c r="B314" s="557" t="s">
        <v>1660</v>
      </c>
      <c r="C314" s="558" t="s">
        <v>1717</v>
      </c>
      <c r="D314" s="559" t="s">
        <v>1394</v>
      </c>
      <c r="E314" s="560" t="s">
        <v>468</v>
      </c>
      <c r="F314" s="560" t="s">
        <v>755</v>
      </c>
      <c r="G314" s="561" t="s">
        <v>1310</v>
      </c>
      <c r="H314" s="1412"/>
      <c r="I314" s="562">
        <v>1</v>
      </c>
      <c r="J314" s="563" t="s">
        <v>1395</v>
      </c>
      <c r="K314" s="564" t="s">
        <v>593</v>
      </c>
      <c r="N314" s="556"/>
    </row>
    <row r="315" spans="1:14">
      <c r="D315"/>
      <c r="N315" s="556"/>
    </row>
    <row r="316" spans="1:14">
      <c r="D316"/>
      <c r="N316" s="556"/>
    </row>
    <row r="317" spans="1:14">
      <c r="D317"/>
      <c r="N317" s="556"/>
    </row>
    <row r="318" spans="1:14">
      <c r="D318"/>
      <c r="N318" s="556"/>
    </row>
    <row r="319" spans="1:14">
      <c r="D319"/>
      <c r="N319" s="556"/>
    </row>
    <row r="320" spans="1:14">
      <c r="D320"/>
      <c r="N320" s="556"/>
    </row>
    <row r="321" spans="4:14">
      <c r="D321"/>
      <c r="N321" s="556"/>
    </row>
    <row r="322" spans="4:14">
      <c r="D322"/>
      <c r="N322" s="556"/>
    </row>
    <row r="323" spans="4:14">
      <c r="D323"/>
      <c r="N323" s="556"/>
    </row>
    <row r="324" spans="4:14">
      <c r="D324"/>
      <c r="N324" s="556"/>
    </row>
    <row r="325" spans="4:14">
      <c r="D325"/>
      <c r="N325" s="556"/>
    </row>
    <row r="326" spans="4:14">
      <c r="D326"/>
      <c r="N326" s="556"/>
    </row>
    <row r="327" spans="4:14">
      <c r="D327"/>
      <c r="N327" s="556"/>
    </row>
    <row r="328" spans="4:14">
      <c r="D328"/>
      <c r="N328" s="556"/>
    </row>
    <row r="329" spans="4:14">
      <c r="D329"/>
      <c r="N329" s="556"/>
    </row>
    <row r="330" spans="4:14">
      <c r="D330"/>
      <c r="N330" s="556"/>
    </row>
    <row r="331" spans="4:14">
      <c r="D331"/>
      <c r="N331" s="556"/>
    </row>
    <row r="332" spans="4:14">
      <c r="D332"/>
      <c r="N332" s="556"/>
    </row>
    <row r="333" spans="4:14">
      <c r="D333"/>
      <c r="N333" s="556"/>
    </row>
    <row r="334" spans="4:14">
      <c r="D334"/>
      <c r="N334" s="556"/>
    </row>
    <row r="335" spans="4:14">
      <c r="D335"/>
      <c r="N335" s="556"/>
    </row>
    <row r="336" spans="4:14">
      <c r="D336"/>
      <c r="N336" s="556"/>
    </row>
    <row r="337" spans="4:14">
      <c r="D337"/>
      <c r="N337" s="556"/>
    </row>
    <row r="338" spans="4:14">
      <c r="D338"/>
      <c r="N338" s="556"/>
    </row>
    <row r="339" spans="4:14">
      <c r="D339"/>
      <c r="N339" s="556"/>
    </row>
    <row r="340" spans="4:14">
      <c r="D340"/>
      <c r="N340" s="556"/>
    </row>
    <row r="341" spans="4:14">
      <c r="D341"/>
      <c r="N341" s="556"/>
    </row>
    <row r="342" spans="4:14">
      <c r="D342"/>
      <c r="N342" s="556"/>
    </row>
    <row r="343" spans="4:14">
      <c r="D343"/>
      <c r="N343" s="556"/>
    </row>
    <row r="344" spans="4:14">
      <c r="D344"/>
      <c r="N344" s="556"/>
    </row>
    <row r="345" spans="4:14">
      <c r="D345"/>
      <c r="N345" s="556"/>
    </row>
    <row r="346" spans="4:14">
      <c r="D346"/>
      <c r="N346" s="556"/>
    </row>
    <row r="347" spans="4:14">
      <c r="D347"/>
      <c r="N347" s="556"/>
    </row>
    <row r="348" spans="4:14">
      <c r="D348"/>
      <c r="N348" s="556"/>
    </row>
    <row r="349" spans="4:14">
      <c r="D349"/>
      <c r="N349" s="556"/>
    </row>
    <row r="350" spans="4:14">
      <c r="D350"/>
      <c r="N350" s="556"/>
    </row>
    <row r="351" spans="4:14">
      <c r="D351"/>
      <c r="N351" s="556"/>
    </row>
    <row r="352" spans="4:14">
      <c r="D352"/>
      <c r="N352" s="556"/>
    </row>
    <row r="353" spans="4:14">
      <c r="D353"/>
      <c r="N353" s="556"/>
    </row>
    <row r="354" spans="4:14">
      <c r="D354"/>
      <c r="N354" s="556"/>
    </row>
    <row r="355" spans="4:14">
      <c r="D355"/>
      <c r="N355" s="556"/>
    </row>
    <row r="356" spans="4:14">
      <c r="D356"/>
      <c r="N356" s="556"/>
    </row>
    <row r="357" spans="4:14">
      <c r="D357"/>
      <c r="N357" s="556"/>
    </row>
    <row r="358" spans="4:14">
      <c r="D358"/>
      <c r="N358" s="556"/>
    </row>
    <row r="359" spans="4:14">
      <c r="D359"/>
      <c r="N359" s="556"/>
    </row>
    <row r="360" spans="4:14">
      <c r="D360"/>
      <c r="N360" s="556"/>
    </row>
    <row r="361" spans="4:14">
      <c r="D361"/>
      <c r="N361" s="556"/>
    </row>
    <row r="362" spans="4:14">
      <c r="D362"/>
      <c r="N362" s="556"/>
    </row>
    <row r="363" spans="4:14">
      <c r="D363"/>
      <c r="N363" s="556"/>
    </row>
    <row r="364" spans="4:14">
      <c r="D364"/>
      <c r="N364" s="556"/>
    </row>
    <row r="365" spans="4:14">
      <c r="D365"/>
      <c r="N365" s="556"/>
    </row>
    <row r="366" spans="4:14">
      <c r="D366"/>
      <c r="N366" s="556"/>
    </row>
    <row r="367" spans="4:14">
      <c r="D367"/>
      <c r="N367" s="556"/>
    </row>
    <row r="368" spans="4:14">
      <c r="D368"/>
      <c r="N368" s="556"/>
    </row>
    <row r="369" spans="4:14">
      <c r="D369"/>
      <c r="N369" s="556"/>
    </row>
    <row r="370" spans="4:14">
      <c r="D370"/>
      <c r="N370" s="556"/>
    </row>
    <row r="371" spans="4:14">
      <c r="D371"/>
      <c r="N371" s="556"/>
    </row>
    <row r="372" spans="4:14">
      <c r="D372"/>
      <c r="N372" s="556"/>
    </row>
    <row r="373" spans="4:14">
      <c r="D373"/>
      <c r="N373" s="556"/>
    </row>
    <row r="374" spans="4:14">
      <c r="D374"/>
      <c r="N374" s="556"/>
    </row>
    <row r="375" spans="4:14">
      <c r="D375"/>
      <c r="N375" s="556"/>
    </row>
    <row r="376" spans="4:14">
      <c r="D376"/>
      <c r="N376" s="556"/>
    </row>
    <row r="377" spans="4:14">
      <c r="D377"/>
      <c r="N377" s="556"/>
    </row>
    <row r="378" spans="4:14">
      <c r="D378"/>
      <c r="N378" s="556"/>
    </row>
    <row r="379" spans="4:14">
      <c r="D379"/>
      <c r="N379" s="556"/>
    </row>
    <row r="380" spans="4:14">
      <c r="D380"/>
      <c r="N380" s="556"/>
    </row>
    <row r="381" spans="4:14">
      <c r="D381"/>
      <c r="N381" s="556"/>
    </row>
    <row r="382" spans="4:14">
      <c r="D382"/>
      <c r="N382" s="556"/>
    </row>
    <row r="383" spans="4:14">
      <c r="D383"/>
      <c r="N383" s="556"/>
    </row>
    <row r="384" spans="4:14">
      <c r="D384"/>
      <c r="N384" s="556"/>
    </row>
    <row r="385" spans="4:14">
      <c r="D385"/>
      <c r="N385" s="556"/>
    </row>
    <row r="386" spans="4:14">
      <c r="D386"/>
      <c r="N386" s="556"/>
    </row>
    <row r="387" spans="4:14">
      <c r="D387"/>
      <c r="N387" s="556"/>
    </row>
    <row r="388" spans="4:14">
      <c r="D388"/>
      <c r="N388" s="556"/>
    </row>
    <row r="389" spans="4:14">
      <c r="D389"/>
      <c r="N389" s="556"/>
    </row>
    <row r="390" spans="4:14">
      <c r="D390"/>
      <c r="N390" s="556"/>
    </row>
    <row r="391" spans="4:14">
      <c r="D391"/>
      <c r="N391" s="556"/>
    </row>
    <row r="392" spans="4:14">
      <c r="D392"/>
      <c r="N392" s="556"/>
    </row>
    <row r="393" spans="4:14">
      <c r="D393"/>
      <c r="N393" s="556"/>
    </row>
    <row r="394" spans="4:14">
      <c r="D394"/>
      <c r="N394" s="556"/>
    </row>
    <row r="395" spans="4:14">
      <c r="D395"/>
      <c r="N395" s="556"/>
    </row>
    <row r="396" spans="4:14">
      <c r="D396"/>
      <c r="N396" s="556"/>
    </row>
    <row r="397" spans="4:14">
      <c r="D397"/>
      <c r="N397" s="556"/>
    </row>
    <row r="398" spans="4:14">
      <c r="D398"/>
      <c r="N398" s="556"/>
    </row>
    <row r="399" spans="4:14">
      <c r="D399"/>
      <c r="N399" s="556"/>
    </row>
    <row r="400" spans="4:14">
      <c r="D400"/>
      <c r="N400" s="556"/>
    </row>
    <row r="401" spans="4:14">
      <c r="D401"/>
      <c r="N401" s="556"/>
    </row>
    <row r="402" spans="4:14">
      <c r="D402"/>
      <c r="N402" s="556"/>
    </row>
    <row r="403" spans="4:14">
      <c r="D403"/>
      <c r="N403" s="556"/>
    </row>
    <row r="404" spans="4:14">
      <c r="D404"/>
      <c r="N404" s="556"/>
    </row>
    <row r="405" spans="4:14">
      <c r="D405"/>
      <c r="N405" s="556"/>
    </row>
    <row r="406" spans="4:14">
      <c r="D406"/>
      <c r="N406" s="556"/>
    </row>
    <row r="407" spans="4:14">
      <c r="D407"/>
      <c r="N407" s="556"/>
    </row>
    <row r="408" spans="4:14">
      <c r="D408"/>
      <c r="N408" s="556"/>
    </row>
    <row r="409" spans="4:14">
      <c r="D409"/>
      <c r="N409" s="556"/>
    </row>
    <row r="410" spans="4:14">
      <c r="D410"/>
      <c r="N410" s="556"/>
    </row>
    <row r="411" spans="4:14">
      <c r="D411"/>
      <c r="N411" s="556"/>
    </row>
    <row r="412" spans="4:14">
      <c r="D412"/>
      <c r="N412" s="556"/>
    </row>
    <row r="413" spans="4:14">
      <c r="D413"/>
      <c r="N413" s="556"/>
    </row>
    <row r="414" spans="4:14">
      <c r="D414"/>
      <c r="N414" s="556"/>
    </row>
    <row r="415" spans="4:14">
      <c r="D415"/>
      <c r="N415" s="556"/>
    </row>
    <row r="416" spans="4:14">
      <c r="D416"/>
      <c r="N416" s="556"/>
    </row>
    <row r="417" spans="4:14">
      <c r="D417"/>
      <c r="N417" s="556"/>
    </row>
    <row r="418" spans="4:14">
      <c r="N418" s="556"/>
    </row>
    <row r="419" spans="4:14">
      <c r="N419" s="556"/>
    </row>
    <row r="420" spans="4:14">
      <c r="N420" s="556"/>
    </row>
    <row r="421" spans="4:14" ht="15.9" thickBot="1">
      <c r="N421" s="565"/>
    </row>
    <row r="422" spans="4:14" ht="15.9" thickTop="1">
      <c r="N422" s="566"/>
    </row>
    <row r="423" spans="4:14">
      <c r="N423" s="566"/>
    </row>
    <row r="424" spans="4:14">
      <c r="N424" s="566"/>
    </row>
    <row r="425" spans="4:14">
      <c r="N425" s="566"/>
    </row>
    <row r="426" spans="4:14">
      <c r="N426" s="566"/>
    </row>
    <row r="427" spans="4:14">
      <c r="N427" s="566"/>
    </row>
    <row r="428" spans="4:14">
      <c r="N428" s="566"/>
    </row>
    <row r="429" spans="4:14">
      <c r="N429" s="566"/>
    </row>
    <row r="430" spans="4:14">
      <c r="N430" s="566"/>
    </row>
    <row r="431" spans="4:14">
      <c r="N431" s="566"/>
    </row>
    <row r="432" spans="4:14">
      <c r="N432" s="566"/>
    </row>
    <row r="433" spans="14:14">
      <c r="N433" s="566"/>
    </row>
    <row r="434" spans="14:14">
      <c r="N434" s="566"/>
    </row>
    <row r="435" spans="14:14">
      <c r="N435" s="566"/>
    </row>
    <row r="436" spans="14:14">
      <c r="N436" s="566"/>
    </row>
    <row r="437" spans="14:14">
      <c r="N437" s="566"/>
    </row>
    <row r="438" spans="14:14">
      <c r="N438" s="566"/>
    </row>
    <row r="439" spans="14:14">
      <c r="N439" s="566"/>
    </row>
    <row r="440" spans="14:14">
      <c r="N440" s="566"/>
    </row>
    <row r="441" spans="14:14">
      <c r="N441" s="566"/>
    </row>
    <row r="442" spans="14:14">
      <c r="N442" s="566"/>
    </row>
    <row r="443" spans="14:14">
      <c r="N443" s="566"/>
    </row>
    <row r="444" spans="14:14">
      <c r="N444" s="566"/>
    </row>
    <row r="445" spans="14:14">
      <c r="N445" s="566"/>
    </row>
    <row r="446" spans="14:14">
      <c r="N446" s="566"/>
    </row>
    <row r="447" spans="14:14">
      <c r="N447" s="566"/>
    </row>
    <row r="448" spans="14:14">
      <c r="N448" s="566"/>
    </row>
    <row r="449" spans="14:14">
      <c r="N449" s="566"/>
    </row>
    <row r="450" spans="14:14">
      <c r="N450" s="566"/>
    </row>
    <row r="451" spans="14:14">
      <c r="N451" s="566"/>
    </row>
    <row r="452" spans="14:14">
      <c r="N452" s="566"/>
    </row>
    <row r="453" spans="14:14">
      <c r="N453" s="566"/>
    </row>
    <row r="454" spans="14:14">
      <c r="N454" s="566"/>
    </row>
    <row r="455" spans="14:14">
      <c r="N455" s="566"/>
    </row>
    <row r="456" spans="14:14">
      <c r="N456" s="566"/>
    </row>
    <row r="457" spans="14:14">
      <c r="N457" s="566"/>
    </row>
    <row r="458" spans="14:14">
      <c r="N458" s="566"/>
    </row>
    <row r="459" spans="14:14">
      <c r="N459" s="566"/>
    </row>
    <row r="460" spans="14:14">
      <c r="N460" s="566"/>
    </row>
    <row r="461" spans="14:14">
      <c r="N461" s="566"/>
    </row>
    <row r="462" spans="14:14">
      <c r="N462" s="566"/>
    </row>
    <row r="463" spans="14:14">
      <c r="N463" s="566"/>
    </row>
    <row r="464" spans="14:14">
      <c r="N464" s="566"/>
    </row>
    <row r="465" spans="14:14">
      <c r="N465" s="566"/>
    </row>
    <row r="466" spans="14:14">
      <c r="N466" s="566"/>
    </row>
    <row r="467" spans="14:14">
      <c r="N467" s="566"/>
    </row>
    <row r="468" spans="14:14">
      <c r="N468" s="566"/>
    </row>
    <row r="469" spans="14:14">
      <c r="N469" s="566"/>
    </row>
    <row r="470" spans="14:14">
      <c r="N470" s="566"/>
    </row>
    <row r="471" spans="14:14">
      <c r="N471" s="566"/>
    </row>
    <row r="472" spans="14:14">
      <c r="N472" s="566"/>
    </row>
    <row r="473" spans="14:14">
      <c r="N473" s="566"/>
    </row>
    <row r="474" spans="14:14">
      <c r="N474" s="566"/>
    </row>
    <row r="475" spans="14:14">
      <c r="N475" s="566"/>
    </row>
    <row r="476" spans="14:14">
      <c r="N476" s="566"/>
    </row>
    <row r="477" spans="14:14">
      <c r="N477" s="566"/>
    </row>
    <row r="478" spans="14:14">
      <c r="N478" s="566"/>
    </row>
    <row r="479" spans="14:14">
      <c r="N479" s="566"/>
    </row>
    <row r="480" spans="14:14">
      <c r="N480" s="566"/>
    </row>
    <row r="481" spans="14:14">
      <c r="N481" s="566"/>
    </row>
    <row r="482" spans="14:14">
      <c r="N482" s="566"/>
    </row>
    <row r="483" spans="14:14">
      <c r="N483" s="566"/>
    </row>
    <row r="484" spans="14:14">
      <c r="N484" s="566"/>
    </row>
    <row r="485" spans="14:14">
      <c r="N485" s="566"/>
    </row>
    <row r="486" spans="14:14">
      <c r="N486" s="566"/>
    </row>
    <row r="487" spans="14:14">
      <c r="N487" s="566"/>
    </row>
    <row r="488" spans="14:14">
      <c r="N488" s="566"/>
    </row>
    <row r="489" spans="14:14">
      <c r="N489" s="566"/>
    </row>
    <row r="490" spans="14:14">
      <c r="N490" s="566"/>
    </row>
    <row r="491" spans="14:14">
      <c r="N491" s="566"/>
    </row>
    <row r="492" spans="14:14">
      <c r="N492" s="566"/>
    </row>
    <row r="493" spans="14:14">
      <c r="N493" s="566"/>
    </row>
    <row r="494" spans="14:14">
      <c r="N494" s="566"/>
    </row>
    <row r="495" spans="14:14">
      <c r="N495" s="566"/>
    </row>
    <row r="496" spans="14:14">
      <c r="N496" s="566"/>
    </row>
    <row r="497" spans="14:14">
      <c r="N497" s="566"/>
    </row>
    <row r="498" spans="14:14">
      <c r="N498" s="566"/>
    </row>
    <row r="499" spans="14:14">
      <c r="N499" s="566"/>
    </row>
    <row r="500" spans="14:14">
      <c r="N500" s="566"/>
    </row>
    <row r="501" spans="14:14">
      <c r="N501" s="566"/>
    </row>
    <row r="502" spans="14:14">
      <c r="N502" s="566"/>
    </row>
    <row r="503" spans="14:14">
      <c r="N503" s="566"/>
    </row>
    <row r="504" spans="14:14">
      <c r="N504" s="566"/>
    </row>
    <row r="505" spans="14:14">
      <c r="N505" s="566"/>
    </row>
    <row r="506" spans="14:14">
      <c r="N506" s="566"/>
    </row>
    <row r="507" spans="14:14">
      <c r="N507" s="566"/>
    </row>
    <row r="508" spans="14:14">
      <c r="N508" s="566"/>
    </row>
    <row r="509" spans="14:14">
      <c r="N509" s="566"/>
    </row>
    <row r="510" spans="14:14">
      <c r="N510" s="566"/>
    </row>
    <row r="511" spans="14:14">
      <c r="N511" s="566"/>
    </row>
    <row r="512" spans="14:14">
      <c r="N512" s="566"/>
    </row>
    <row r="513" spans="14:14">
      <c r="N513" s="566"/>
    </row>
    <row r="514" spans="14:14">
      <c r="N514" s="566"/>
    </row>
    <row r="515" spans="14:14">
      <c r="N515" s="566"/>
    </row>
    <row r="516" spans="14:14">
      <c r="N516" s="566"/>
    </row>
    <row r="517" spans="14:14">
      <c r="N517" s="566"/>
    </row>
    <row r="518" spans="14:14">
      <c r="N518" s="566"/>
    </row>
    <row r="519" spans="14:14">
      <c r="N519" s="566"/>
    </row>
    <row r="520" spans="14:14">
      <c r="N520" s="566"/>
    </row>
    <row r="521" spans="14:14">
      <c r="N521" s="566"/>
    </row>
    <row r="522" spans="14:14">
      <c r="N522" s="566"/>
    </row>
    <row r="523" spans="14:14">
      <c r="N523" s="566"/>
    </row>
    <row r="524" spans="14:14">
      <c r="N524" s="566"/>
    </row>
    <row r="525" spans="14:14">
      <c r="N525" s="566"/>
    </row>
    <row r="526" spans="14:14">
      <c r="N526" s="566"/>
    </row>
    <row r="527" spans="14:14">
      <c r="N527" s="566"/>
    </row>
    <row r="528" spans="14:14">
      <c r="N528" s="566"/>
    </row>
    <row r="529" spans="14:14">
      <c r="N529" s="566"/>
    </row>
    <row r="530" spans="14:14">
      <c r="N530" s="566"/>
    </row>
    <row r="531" spans="14:14">
      <c r="N531" s="566"/>
    </row>
    <row r="532" spans="14:14">
      <c r="N532" s="566"/>
    </row>
    <row r="533" spans="14:14">
      <c r="N533" s="566"/>
    </row>
    <row r="534" spans="14:14">
      <c r="N534" s="566"/>
    </row>
    <row r="535" spans="14:14">
      <c r="N535" s="566"/>
    </row>
    <row r="536" spans="14:14">
      <c r="N536" s="566"/>
    </row>
    <row r="537" spans="14:14">
      <c r="N537" s="566"/>
    </row>
    <row r="538" spans="14:14">
      <c r="N538" s="566"/>
    </row>
    <row r="539" spans="14:14">
      <c r="N539" s="566"/>
    </row>
    <row r="540" spans="14:14">
      <c r="N540" s="566"/>
    </row>
    <row r="541" spans="14:14">
      <c r="N541" s="566"/>
    </row>
    <row r="542" spans="14:14">
      <c r="N542" s="566"/>
    </row>
    <row r="543" spans="14:14">
      <c r="N543" s="566"/>
    </row>
    <row r="544" spans="14:14">
      <c r="N544" s="566"/>
    </row>
    <row r="545" spans="14:14">
      <c r="N545" s="566"/>
    </row>
    <row r="546" spans="14:14">
      <c r="N546" s="566"/>
    </row>
    <row r="547" spans="14:14">
      <c r="N547" s="566"/>
    </row>
    <row r="548" spans="14:14">
      <c r="N548" s="566"/>
    </row>
    <row r="549" spans="14:14">
      <c r="N549" s="566"/>
    </row>
    <row r="550" spans="14:14">
      <c r="N550" s="566"/>
    </row>
    <row r="551" spans="14:14">
      <c r="N551" s="566"/>
    </row>
    <row r="552" spans="14:14">
      <c r="N552" s="566"/>
    </row>
    <row r="553" spans="14:14">
      <c r="N553" s="566"/>
    </row>
    <row r="554" spans="14:14">
      <c r="N554" s="566"/>
    </row>
    <row r="555" spans="14:14">
      <c r="N555" s="566"/>
    </row>
    <row r="556" spans="14:14">
      <c r="N556" s="566"/>
    </row>
    <row r="557" spans="14:14">
      <c r="N557" s="566"/>
    </row>
    <row r="558" spans="14:14">
      <c r="N558" s="566"/>
    </row>
    <row r="559" spans="14:14">
      <c r="N559" s="566"/>
    </row>
    <row r="560" spans="14:14">
      <c r="N560" s="566"/>
    </row>
    <row r="561" spans="14:14">
      <c r="N561" s="566"/>
    </row>
    <row r="562" spans="14:14">
      <c r="N562" s="566"/>
    </row>
    <row r="563" spans="14:14">
      <c r="N563" s="566"/>
    </row>
    <row r="564" spans="14:14">
      <c r="N564" s="566"/>
    </row>
    <row r="565" spans="14:14">
      <c r="N565" s="566"/>
    </row>
    <row r="566" spans="14:14">
      <c r="N566" s="566"/>
    </row>
    <row r="567" spans="14:14">
      <c r="N567" s="566"/>
    </row>
    <row r="568" spans="14:14">
      <c r="N568" s="566"/>
    </row>
    <row r="569" spans="14:14">
      <c r="N569" s="566"/>
    </row>
    <row r="570" spans="14:14">
      <c r="N570" s="566"/>
    </row>
    <row r="571" spans="14:14">
      <c r="N571" s="566"/>
    </row>
    <row r="572" spans="14:14">
      <c r="N572" s="566"/>
    </row>
    <row r="573" spans="14:14">
      <c r="N573" s="566"/>
    </row>
    <row r="574" spans="14:14">
      <c r="N574" s="566"/>
    </row>
    <row r="575" spans="14:14">
      <c r="N575" s="566"/>
    </row>
    <row r="576" spans="14:14">
      <c r="N576" s="566"/>
    </row>
    <row r="577" spans="14:14">
      <c r="N577" s="566"/>
    </row>
    <row r="578" spans="14:14">
      <c r="N578" s="566"/>
    </row>
    <row r="579" spans="14:14">
      <c r="N579" s="566"/>
    </row>
    <row r="580" spans="14:14">
      <c r="N580" s="566"/>
    </row>
    <row r="581" spans="14:14">
      <c r="N581" s="566"/>
    </row>
    <row r="582" spans="14:14">
      <c r="N582" s="566"/>
    </row>
    <row r="583" spans="14:14">
      <c r="N583" s="566"/>
    </row>
    <row r="584" spans="14:14">
      <c r="N584" s="566"/>
    </row>
    <row r="585" spans="14:14">
      <c r="N585" s="566"/>
    </row>
    <row r="586" spans="14:14">
      <c r="N586" s="566"/>
    </row>
    <row r="587" spans="14:14">
      <c r="N587" s="566"/>
    </row>
    <row r="588" spans="14:14">
      <c r="N588" s="566"/>
    </row>
    <row r="589" spans="14:14">
      <c r="N589" s="566"/>
    </row>
    <row r="590" spans="14:14">
      <c r="N590" s="566"/>
    </row>
    <row r="591" spans="14:14">
      <c r="N591" s="566"/>
    </row>
    <row r="592" spans="14:14">
      <c r="N592" s="566"/>
    </row>
    <row r="593" spans="14:14">
      <c r="N593" s="566"/>
    </row>
    <row r="594" spans="14:14">
      <c r="N594" s="566"/>
    </row>
    <row r="595" spans="14:14">
      <c r="N595" s="566"/>
    </row>
    <row r="596" spans="14:14">
      <c r="N596" s="566"/>
    </row>
    <row r="597" spans="14:14">
      <c r="N597" s="566"/>
    </row>
    <row r="598" spans="14:14">
      <c r="N598" s="566"/>
    </row>
    <row r="599" spans="14:14">
      <c r="N599" s="566"/>
    </row>
    <row r="600" spans="14:14">
      <c r="N600" s="566"/>
    </row>
    <row r="601" spans="14:14">
      <c r="N601" s="566"/>
    </row>
    <row r="602" spans="14:14">
      <c r="N602" s="566"/>
    </row>
    <row r="603" spans="14:14">
      <c r="N603" s="566"/>
    </row>
    <row r="604" spans="14:14">
      <c r="N604" s="566"/>
    </row>
    <row r="605" spans="14:14">
      <c r="N605" s="566"/>
    </row>
    <row r="606" spans="14:14">
      <c r="N606" s="566"/>
    </row>
    <row r="1048231" spans="6:6">
      <c r="F1048231" s="85" t="s">
        <v>499</v>
      </c>
    </row>
  </sheetData>
  <sheetProtection selectLockedCells="1"/>
  <mergeCells count="17">
    <mergeCell ref="A133:A137"/>
    <mergeCell ref="A3:A31"/>
    <mergeCell ref="A32:A42"/>
    <mergeCell ref="A43:A74"/>
    <mergeCell ref="A75:A118"/>
    <mergeCell ref="A119:A132"/>
    <mergeCell ref="A138:A148"/>
    <mergeCell ref="A149:A174"/>
    <mergeCell ref="A175:A192"/>
    <mergeCell ref="A193:A201"/>
    <mergeCell ref="A202:A211"/>
    <mergeCell ref="C212:C233"/>
    <mergeCell ref="H212:H222"/>
    <mergeCell ref="H223:H233"/>
    <mergeCell ref="A243:A314"/>
    <mergeCell ref="H243:H314"/>
    <mergeCell ref="A212:A233"/>
  </mergeCell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8C6-45C8-A146-B468-9AFA3FA5255F}">
  <dimension ref="A1"/>
  <sheetViews>
    <sheetView workbookViewId="0"/>
  </sheetViews>
  <sheetFormatPr defaultColWidth="10.796875" defaultRowHeight="15.6"/>
  <cols>
    <col min="1" max="1" width="13.34765625" customWidth="1"/>
    <col min="2" max="2" width="108.34765625" customWidth="1"/>
    <col min="13" max="13" width="137.6484375" customWidth="1"/>
  </cols>
  <sheetData/>
  <pageMargins left="0.7" right="0.7" top="0.75" bottom="0.75" header="0.3" footer="0.3"/>
  <pageSetup orientation="portrait" horizontalDpi="0" verticalDpi="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3D19-896C-984A-A424-6E74C8D05269}">
  <dimension ref="A1:BJ393"/>
  <sheetViews>
    <sheetView workbookViewId="0">
      <selection activeCell="N3" sqref="N3"/>
    </sheetView>
  </sheetViews>
  <sheetFormatPr defaultColWidth="10.796875" defaultRowHeight="15.6"/>
  <cols>
    <col min="15" max="15" width="35.84765625" customWidth="1"/>
  </cols>
  <sheetData>
    <row r="1" spans="1:62" ht="48" customHeight="1">
      <c r="A1" s="102"/>
      <c r="B1" s="1419" t="s">
        <v>757</v>
      </c>
      <c r="C1" s="1419"/>
      <c r="D1" s="1419"/>
      <c r="E1" s="1419"/>
      <c r="F1" s="1419"/>
      <c r="G1" s="1419"/>
      <c r="H1" s="1419"/>
      <c r="I1" s="1419"/>
      <c r="J1" s="1419"/>
      <c r="K1" s="1419"/>
      <c r="L1" s="1419"/>
      <c r="M1" s="1419"/>
      <c r="N1" s="102"/>
      <c r="O1" s="1421" t="s">
        <v>1832</v>
      </c>
      <c r="P1" s="1421"/>
      <c r="Q1" s="1421"/>
      <c r="R1" s="1421"/>
      <c r="S1" s="1421"/>
      <c r="T1" s="1421"/>
      <c r="U1" s="1421"/>
      <c r="V1" s="1421"/>
      <c r="W1" s="1421"/>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02"/>
      <c r="BH1" s="102"/>
      <c r="BI1" s="102"/>
      <c r="BJ1" s="102"/>
    </row>
    <row r="2" spans="1:62" ht="48" customHeight="1">
      <c r="A2" s="102"/>
      <c r="B2" s="1420" t="s">
        <v>1430</v>
      </c>
      <c r="C2" s="1420"/>
      <c r="D2" s="1420"/>
      <c r="E2" s="1420"/>
      <c r="F2" s="1420"/>
      <c r="G2" s="1420"/>
      <c r="H2" s="1420"/>
      <c r="I2" s="1420"/>
      <c r="J2" s="1420"/>
      <c r="K2" s="1420"/>
      <c r="L2" s="1420"/>
      <c r="M2" s="1420"/>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c r="BG2" s="102"/>
      <c r="BH2" s="102"/>
      <c r="BI2" s="102"/>
      <c r="BJ2" s="102"/>
    </row>
    <row r="3" spans="1:62" ht="59.05" customHeight="1">
      <c r="A3" s="102"/>
      <c r="B3" s="1420"/>
      <c r="C3" s="1420"/>
      <c r="D3" s="1420"/>
      <c r="E3" s="1420"/>
      <c r="F3" s="1420"/>
      <c r="G3" s="1420"/>
      <c r="H3" s="1420"/>
      <c r="I3" s="1420"/>
      <c r="J3" s="1420"/>
      <c r="K3" s="1420"/>
      <c r="L3" s="1420"/>
      <c r="M3" s="1420"/>
      <c r="N3" s="102"/>
      <c r="O3" s="102"/>
      <c r="P3" s="102"/>
      <c r="Q3" s="102"/>
      <c r="R3" s="102"/>
      <c r="S3" s="102"/>
      <c r="T3" s="102"/>
      <c r="U3" s="102"/>
      <c r="V3" s="102"/>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c r="BG3" s="102"/>
      <c r="BH3" s="102"/>
      <c r="BI3" s="102"/>
      <c r="BJ3" s="102"/>
    </row>
    <row r="4" spans="1:62" ht="15.9">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c r="BG4" s="102"/>
      <c r="BH4" s="102"/>
      <c r="BI4" s="102"/>
      <c r="BJ4" s="102"/>
    </row>
    <row r="5" spans="1:62" ht="15.9">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c r="AQ5" s="102"/>
      <c r="AR5" s="102"/>
      <c r="AS5" s="102"/>
      <c r="AT5" s="102"/>
      <c r="AU5" s="102"/>
      <c r="AV5" s="102"/>
      <c r="AW5" s="102"/>
      <c r="AX5" s="102"/>
      <c r="AY5" s="102"/>
      <c r="AZ5" s="102"/>
      <c r="BA5" s="102"/>
      <c r="BB5" s="102"/>
      <c r="BC5" s="102"/>
      <c r="BD5" s="102"/>
      <c r="BE5" s="102"/>
      <c r="BF5" s="102"/>
      <c r="BG5" s="102"/>
      <c r="BH5" s="102"/>
      <c r="BI5" s="102"/>
      <c r="BJ5" s="102"/>
    </row>
    <row r="6" spans="1:62" ht="39" customHeight="1">
      <c r="A6" s="102"/>
      <c r="B6" s="102"/>
      <c r="C6" s="102"/>
      <c r="D6" s="102"/>
      <c r="E6" s="102"/>
      <c r="F6" s="102"/>
      <c r="G6" s="102"/>
      <c r="H6" s="102"/>
      <c r="I6" s="102"/>
      <c r="J6" s="102"/>
      <c r="K6" s="102"/>
      <c r="L6" s="102"/>
      <c r="M6" s="102"/>
      <c r="N6" s="102"/>
      <c r="O6" s="103" t="s">
        <v>57</v>
      </c>
      <c r="P6" s="102"/>
      <c r="Q6" s="102"/>
      <c r="R6" s="102"/>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c r="BG6" s="102"/>
      <c r="BH6" s="102"/>
      <c r="BI6" s="102"/>
      <c r="BJ6" s="102"/>
    </row>
    <row r="7" spans="1:62" ht="15.9">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row>
    <row r="8" spans="1:62" ht="15.9">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row>
    <row r="9" spans="1:62" ht="15.9">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c r="BG9" s="102"/>
      <c r="BH9" s="102"/>
      <c r="BI9" s="102"/>
      <c r="BJ9" s="102"/>
    </row>
    <row r="10" spans="1:62" ht="15.9">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c r="BG10" s="102"/>
      <c r="BH10" s="102"/>
      <c r="BI10" s="102"/>
      <c r="BJ10" s="102"/>
    </row>
    <row r="11" spans="1:62" ht="15.9">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c r="BG11" s="102"/>
      <c r="BH11" s="102"/>
      <c r="BI11" s="102"/>
      <c r="BJ11" s="102"/>
    </row>
    <row r="12" spans="1:62" ht="15.9">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c r="BG12" s="102"/>
      <c r="BH12" s="102"/>
      <c r="BI12" s="102"/>
      <c r="BJ12" s="102"/>
    </row>
    <row r="13" spans="1:62" ht="15.9">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row>
    <row r="14" spans="1:62" ht="15.9">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row>
    <row r="15" spans="1:62" ht="15.9">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row>
    <row r="16" spans="1:62" ht="15.9">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row>
    <row r="17" spans="1:62" ht="15.9">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row>
    <row r="18" spans="1:62" ht="15.9">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row>
    <row r="19" spans="1:62" ht="15.9">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row>
    <row r="20" spans="1:62" ht="15.9">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row>
    <row r="21" spans="1:62" ht="15.9">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row>
    <row r="22" spans="1:62" ht="15.9">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row>
    <row r="23" spans="1:62" ht="15.9">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row>
    <row r="24" spans="1:62" ht="15.9">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row>
    <row r="25" spans="1:62" ht="15.9">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row>
    <row r="26" spans="1:62" ht="15.9">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row>
    <row r="27" spans="1:62" ht="15.9">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row>
    <row r="28" spans="1:62" ht="15.9">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row>
    <row r="29" spans="1:62" ht="15.9">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row>
    <row r="30" spans="1:62" ht="15.9">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row>
    <row r="31" spans="1:62" ht="15.9">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row>
    <row r="32" spans="1:62" ht="15.9">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row>
    <row r="33" spans="1:62" ht="15.9">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row>
    <row r="34" spans="1:62" ht="15.9">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row>
    <row r="35" spans="1:62" ht="15.9">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row>
    <row r="36" spans="1:62" ht="15.9">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row>
    <row r="37" spans="1:62" ht="15.9">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c r="BG37" s="102"/>
      <c r="BH37" s="102"/>
      <c r="BI37" s="102"/>
      <c r="BJ37" s="102"/>
    </row>
    <row r="38" spans="1:62" ht="15.9">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c r="BG38" s="102"/>
      <c r="BH38" s="102"/>
      <c r="BI38" s="102"/>
      <c r="BJ38" s="102"/>
    </row>
    <row r="39" spans="1:62" ht="15.9">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2"/>
      <c r="BI39" s="102"/>
      <c r="BJ39" s="102"/>
    </row>
    <row r="40" spans="1:62" ht="15.9">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c r="BG40" s="102"/>
      <c r="BH40" s="102"/>
      <c r="BI40" s="102"/>
      <c r="BJ40" s="102"/>
    </row>
    <row r="41" spans="1:62" ht="15.9">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c r="BG41" s="102"/>
      <c r="BH41" s="102"/>
      <c r="BI41" s="102"/>
      <c r="BJ41" s="102"/>
    </row>
    <row r="42" spans="1:62" ht="15.9">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c r="BG42" s="102"/>
      <c r="BH42" s="102"/>
      <c r="BI42" s="102"/>
      <c r="BJ42" s="102"/>
    </row>
    <row r="43" spans="1:62" ht="15.9">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c r="BG43" s="102"/>
      <c r="BH43" s="102"/>
      <c r="BI43" s="102"/>
      <c r="BJ43" s="102"/>
    </row>
    <row r="44" spans="1:62" ht="15.9">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row>
    <row r="45" spans="1:62" ht="15.9">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c r="BG45" s="102"/>
      <c r="BH45" s="102"/>
      <c r="BI45" s="102"/>
      <c r="BJ45" s="102"/>
    </row>
    <row r="46" spans="1:62" ht="15.9">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c r="BG46" s="102"/>
      <c r="BH46" s="102"/>
      <c r="BI46" s="102"/>
      <c r="BJ46" s="102"/>
    </row>
    <row r="47" spans="1:62" ht="15.9">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c r="BG47" s="102"/>
      <c r="BH47" s="102"/>
      <c r="BI47" s="102"/>
      <c r="BJ47" s="102"/>
    </row>
    <row r="48" spans="1:62" ht="15.9">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c r="BG48" s="102"/>
      <c r="BH48" s="102"/>
      <c r="BI48" s="102"/>
      <c r="BJ48" s="102"/>
    </row>
    <row r="49" spans="1:62" ht="15.9">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c r="BG49" s="102"/>
      <c r="BH49" s="102"/>
      <c r="BI49" s="102"/>
      <c r="BJ49" s="102"/>
    </row>
    <row r="50" spans="1:62" ht="15.9">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c r="BG50" s="102"/>
      <c r="BH50" s="102"/>
      <c r="BI50" s="102"/>
      <c r="BJ50" s="102"/>
    </row>
    <row r="51" spans="1:62" ht="15.9">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row>
    <row r="52" spans="1:62" ht="15.9">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2"/>
      <c r="AL52" s="102"/>
      <c r="AM52" s="102"/>
      <c r="AN52" s="102"/>
      <c r="AO52" s="102"/>
      <c r="AP52" s="102"/>
      <c r="AQ52" s="102"/>
      <c r="AR52" s="102"/>
      <c r="AS52" s="102"/>
      <c r="AT52" s="102"/>
      <c r="AU52" s="102"/>
      <c r="AV52" s="102"/>
      <c r="AW52" s="102"/>
      <c r="AX52" s="102"/>
      <c r="AY52" s="102"/>
      <c r="AZ52" s="102"/>
      <c r="BA52" s="102"/>
      <c r="BB52" s="102"/>
      <c r="BC52" s="102"/>
      <c r="BD52" s="102"/>
      <c r="BE52" s="102"/>
      <c r="BF52" s="102"/>
      <c r="BG52" s="102"/>
      <c r="BH52" s="102"/>
      <c r="BI52" s="102"/>
      <c r="BJ52" s="102"/>
    </row>
    <row r="53" spans="1:62" ht="15.9">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row>
    <row r="54" spans="1:62" ht="15.9">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2"/>
      <c r="AL54" s="102"/>
      <c r="AM54" s="102"/>
      <c r="AN54" s="102"/>
      <c r="AO54" s="102"/>
      <c r="AP54" s="102"/>
      <c r="AQ54" s="102"/>
      <c r="AR54" s="102"/>
      <c r="AS54" s="102"/>
      <c r="AT54" s="102"/>
      <c r="AU54" s="102"/>
      <c r="AV54" s="102"/>
      <c r="AW54" s="102"/>
      <c r="AX54" s="102"/>
      <c r="AY54" s="102"/>
      <c r="AZ54" s="102"/>
      <c r="BA54" s="102"/>
      <c r="BB54" s="102"/>
      <c r="BC54" s="102"/>
      <c r="BD54" s="102"/>
      <c r="BE54" s="102"/>
      <c r="BF54" s="102"/>
      <c r="BG54" s="102"/>
      <c r="BH54" s="102"/>
      <c r="BI54" s="102"/>
      <c r="BJ54" s="102"/>
    </row>
    <row r="55" spans="1:62" ht="15.9">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2"/>
      <c r="AL55" s="102"/>
      <c r="AM55" s="102"/>
      <c r="AN55" s="102"/>
      <c r="AO55" s="102"/>
      <c r="AP55" s="102"/>
      <c r="AQ55" s="102"/>
      <c r="AR55" s="102"/>
      <c r="AS55" s="102"/>
      <c r="AT55" s="102"/>
      <c r="AU55" s="102"/>
      <c r="AV55" s="102"/>
      <c r="AW55" s="102"/>
      <c r="AX55" s="102"/>
      <c r="AY55" s="102"/>
      <c r="AZ55" s="102"/>
      <c r="BA55" s="102"/>
      <c r="BB55" s="102"/>
      <c r="BC55" s="102"/>
      <c r="BD55" s="102"/>
      <c r="BE55" s="102"/>
      <c r="BF55" s="102"/>
      <c r="BG55" s="102"/>
      <c r="BH55" s="102"/>
      <c r="BI55" s="102"/>
      <c r="BJ55" s="102"/>
    </row>
    <row r="56" spans="1:62" ht="15.9">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02"/>
      <c r="AH56" s="102"/>
      <c r="AI56" s="102"/>
      <c r="AJ56" s="102"/>
      <c r="AK56" s="102"/>
      <c r="AL56" s="102"/>
      <c r="AM56" s="102"/>
      <c r="AN56" s="102"/>
      <c r="AO56" s="102"/>
      <c r="AP56" s="102"/>
      <c r="AQ56" s="102"/>
      <c r="AR56" s="102"/>
      <c r="AS56" s="102"/>
      <c r="AT56" s="102"/>
      <c r="AU56" s="102"/>
      <c r="AV56" s="102"/>
      <c r="AW56" s="102"/>
      <c r="AX56" s="102"/>
      <c r="AY56" s="102"/>
      <c r="AZ56" s="102"/>
      <c r="BA56" s="102"/>
      <c r="BB56" s="102"/>
      <c r="BC56" s="102"/>
      <c r="BD56" s="102"/>
      <c r="BE56" s="102"/>
      <c r="BF56" s="102"/>
      <c r="BG56" s="102"/>
      <c r="BH56" s="102"/>
      <c r="BI56" s="102"/>
      <c r="BJ56" s="102"/>
    </row>
    <row r="57" spans="1:62" ht="15.9">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2"/>
      <c r="AL57" s="102"/>
      <c r="AM57" s="102"/>
      <c r="AN57" s="102"/>
      <c r="AO57" s="102"/>
      <c r="AP57" s="102"/>
      <c r="AQ57" s="102"/>
      <c r="AR57" s="102"/>
      <c r="AS57" s="102"/>
      <c r="AT57" s="102"/>
      <c r="AU57" s="102"/>
      <c r="AV57" s="102"/>
      <c r="AW57" s="102"/>
      <c r="AX57" s="102"/>
      <c r="AY57" s="102"/>
      <c r="AZ57" s="102"/>
      <c r="BA57" s="102"/>
      <c r="BB57" s="102"/>
      <c r="BC57" s="102"/>
      <c r="BD57" s="102"/>
      <c r="BE57" s="102"/>
      <c r="BF57" s="102"/>
      <c r="BG57" s="102"/>
      <c r="BH57" s="102"/>
      <c r="BI57" s="102"/>
      <c r="BJ57" s="102"/>
    </row>
    <row r="58" spans="1:62" ht="15.9">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02"/>
      <c r="AH58" s="102"/>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2"/>
      <c r="BI58" s="102"/>
      <c r="BJ58" s="102"/>
    </row>
    <row r="59" spans="1:62" ht="15.9">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2"/>
      <c r="AL59" s="102"/>
      <c r="AM59" s="102"/>
      <c r="AN59" s="102"/>
      <c r="AO59" s="102"/>
      <c r="AP59" s="102"/>
      <c r="AQ59" s="102"/>
      <c r="AR59" s="102"/>
      <c r="AS59" s="102"/>
      <c r="AT59" s="102"/>
      <c r="AU59" s="102"/>
      <c r="AV59" s="102"/>
      <c r="AW59" s="102"/>
      <c r="AX59" s="102"/>
      <c r="AY59" s="102"/>
      <c r="AZ59" s="102"/>
      <c r="BA59" s="102"/>
      <c r="BB59" s="102"/>
      <c r="BC59" s="102"/>
      <c r="BD59" s="102"/>
      <c r="BE59" s="102"/>
      <c r="BF59" s="102"/>
      <c r="BG59" s="102"/>
      <c r="BH59" s="102"/>
      <c r="BI59" s="102"/>
      <c r="BJ59" s="102"/>
    </row>
    <row r="60" spans="1:62" ht="15.9">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2"/>
      <c r="AL60" s="102"/>
      <c r="AM60" s="102"/>
      <c r="AN60" s="102"/>
      <c r="AO60" s="102"/>
      <c r="AP60" s="102"/>
      <c r="AQ60" s="102"/>
      <c r="AR60" s="102"/>
      <c r="AS60" s="102"/>
      <c r="AT60" s="102"/>
      <c r="AU60" s="102"/>
      <c r="AV60" s="102"/>
      <c r="AW60" s="102"/>
      <c r="AX60" s="102"/>
      <c r="AY60" s="102"/>
      <c r="AZ60" s="102"/>
      <c r="BA60" s="102"/>
      <c r="BB60" s="102"/>
      <c r="BC60" s="102"/>
      <c r="BD60" s="102"/>
      <c r="BE60" s="102"/>
      <c r="BF60" s="102"/>
      <c r="BG60" s="102"/>
      <c r="BH60" s="102"/>
      <c r="BI60" s="102"/>
      <c r="BJ60" s="102"/>
    </row>
    <row r="61" spans="1:62" ht="15.9">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02"/>
      <c r="AK61" s="102"/>
      <c r="AL61" s="102"/>
      <c r="AM61" s="102"/>
      <c r="AN61" s="102"/>
      <c r="AO61" s="102"/>
      <c r="AP61" s="102"/>
      <c r="AQ61" s="102"/>
      <c r="AR61" s="102"/>
      <c r="AS61" s="102"/>
      <c r="AT61" s="102"/>
      <c r="AU61" s="102"/>
      <c r="AV61" s="102"/>
      <c r="AW61" s="102"/>
      <c r="AX61" s="102"/>
      <c r="AY61" s="102"/>
      <c r="AZ61" s="102"/>
      <c r="BA61" s="102"/>
      <c r="BB61" s="102"/>
      <c r="BC61" s="102"/>
      <c r="BD61" s="102"/>
      <c r="BE61" s="102"/>
      <c r="BF61" s="102"/>
      <c r="BG61" s="102"/>
      <c r="BH61" s="102"/>
      <c r="BI61" s="102"/>
      <c r="BJ61" s="102"/>
    </row>
    <row r="62" spans="1:62" ht="15.9">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02"/>
      <c r="AK62" s="102"/>
      <c r="AL62" s="102"/>
      <c r="AM62" s="102"/>
      <c r="AN62" s="102"/>
      <c r="AO62" s="102"/>
      <c r="AP62" s="102"/>
      <c r="AQ62" s="102"/>
      <c r="AR62" s="102"/>
      <c r="AS62" s="102"/>
      <c r="AT62" s="102"/>
      <c r="AU62" s="102"/>
      <c r="AV62" s="102"/>
      <c r="AW62" s="102"/>
      <c r="AX62" s="102"/>
      <c r="AY62" s="102"/>
      <c r="AZ62" s="102"/>
      <c r="BA62" s="102"/>
      <c r="BB62" s="102"/>
      <c r="BC62" s="102"/>
      <c r="BD62" s="102"/>
      <c r="BE62" s="102"/>
      <c r="BF62" s="102"/>
      <c r="BG62" s="102"/>
      <c r="BH62" s="102"/>
      <c r="BI62" s="102"/>
      <c r="BJ62" s="102"/>
    </row>
    <row r="63" spans="1:62" ht="15.9">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c r="BG63" s="102"/>
      <c r="BH63" s="102"/>
      <c r="BI63" s="102"/>
      <c r="BJ63" s="102"/>
    </row>
    <row r="64" spans="1:62" ht="15.9">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c r="BG64" s="102"/>
      <c r="BH64" s="102"/>
      <c r="BI64" s="102"/>
      <c r="BJ64" s="102"/>
    </row>
    <row r="65" spans="1:62" ht="15.9">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c r="BG65" s="102"/>
      <c r="BH65" s="102"/>
      <c r="BI65" s="102"/>
      <c r="BJ65" s="102"/>
    </row>
    <row r="66" spans="1:62" ht="15.9">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c r="BG66" s="102"/>
      <c r="BH66" s="102"/>
      <c r="BI66" s="102"/>
      <c r="BJ66" s="102"/>
    </row>
    <row r="67" spans="1:62" ht="15.9">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c r="BG67" s="102"/>
      <c r="BH67" s="102"/>
      <c r="BI67" s="102"/>
      <c r="BJ67" s="102"/>
    </row>
    <row r="68" spans="1:62" ht="15.9">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c r="BG68" s="102"/>
      <c r="BH68" s="102"/>
      <c r="BI68" s="102"/>
      <c r="BJ68" s="102"/>
    </row>
    <row r="69" spans="1:62" ht="15.9">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c r="BG69" s="102"/>
      <c r="BH69" s="102"/>
      <c r="BI69" s="102"/>
      <c r="BJ69" s="102"/>
    </row>
    <row r="70" spans="1:62" ht="15.9">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c r="BG70" s="102"/>
      <c r="BH70" s="102"/>
      <c r="BI70" s="102"/>
      <c r="BJ70" s="102"/>
    </row>
    <row r="71" spans="1:62" ht="15.9">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c r="BG71" s="102"/>
      <c r="BH71" s="102"/>
      <c r="BI71" s="102"/>
      <c r="BJ71" s="102"/>
    </row>
    <row r="72" spans="1:62" ht="15.9">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c r="BG72" s="102"/>
      <c r="BH72" s="102"/>
      <c r="BI72" s="102"/>
      <c r="BJ72" s="102"/>
    </row>
    <row r="73" spans="1:62" ht="15.9">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row>
    <row r="74" spans="1:62" ht="15.9">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c r="BG74" s="102"/>
      <c r="BH74" s="102"/>
      <c r="BI74" s="102"/>
      <c r="BJ74" s="102"/>
    </row>
    <row r="75" spans="1:62" ht="15.9">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c r="BG75" s="102"/>
      <c r="BH75" s="102"/>
      <c r="BI75" s="102"/>
      <c r="BJ75" s="102"/>
    </row>
    <row r="76" spans="1:62" ht="15.9">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row>
    <row r="77" spans="1:62" ht="15.9">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c r="BG77" s="102"/>
      <c r="BH77" s="102"/>
      <c r="BI77" s="102"/>
      <c r="BJ77" s="102"/>
    </row>
    <row r="78" spans="1:62" ht="15.9">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c r="BG78" s="102"/>
      <c r="BH78" s="102"/>
      <c r="BI78" s="102"/>
      <c r="BJ78" s="102"/>
    </row>
    <row r="79" spans="1:62" ht="15.9">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c r="BG79" s="102"/>
      <c r="BH79" s="102"/>
      <c r="BI79" s="102"/>
      <c r="BJ79" s="102"/>
    </row>
    <row r="80" spans="1:62" ht="15.9">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c r="BG80" s="102"/>
      <c r="BH80" s="102"/>
      <c r="BI80" s="102"/>
      <c r="BJ80" s="102"/>
    </row>
    <row r="81" spans="1:62" ht="15.9">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c r="BG81" s="102"/>
      <c r="BH81" s="102"/>
      <c r="BI81" s="102"/>
      <c r="BJ81" s="102"/>
    </row>
    <row r="82" spans="1:62" ht="15.9">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c r="BG82" s="102"/>
      <c r="BH82" s="102"/>
      <c r="BI82" s="102"/>
      <c r="BJ82" s="102"/>
    </row>
    <row r="83" spans="1:62" ht="15.9">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c r="BG83" s="102"/>
      <c r="BH83" s="102"/>
      <c r="BI83" s="102"/>
      <c r="BJ83" s="102"/>
    </row>
    <row r="84" spans="1:62" ht="15.9">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c r="BG84" s="102"/>
      <c r="BH84" s="102"/>
      <c r="BI84" s="102"/>
      <c r="BJ84" s="102"/>
    </row>
    <row r="85" spans="1:62" ht="15.9">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c r="BG85" s="102"/>
      <c r="BH85" s="102"/>
      <c r="BI85" s="102"/>
      <c r="BJ85" s="102"/>
    </row>
    <row r="86" spans="1:62" ht="15.9">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102"/>
    </row>
    <row r="87" spans="1:62" ht="15.9">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row>
    <row r="88" spans="1:62" ht="15.9">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c r="BG88" s="102"/>
      <c r="BH88" s="102"/>
      <c r="BI88" s="102"/>
      <c r="BJ88" s="102"/>
    </row>
    <row r="89" spans="1:62" ht="15.9">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row>
    <row r="90" spans="1:62" ht="15.9">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c r="BG90" s="102"/>
      <c r="BH90" s="102"/>
      <c r="BI90" s="102"/>
      <c r="BJ90" s="102"/>
    </row>
    <row r="91" spans="1:62" ht="15.9">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c r="BG91" s="102"/>
      <c r="BH91" s="102"/>
      <c r="BI91" s="102"/>
      <c r="BJ91" s="102"/>
    </row>
    <row r="92" spans="1:62" ht="15.9">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c r="BG92" s="102"/>
      <c r="BH92" s="102"/>
      <c r="BI92" s="102"/>
      <c r="BJ92" s="102"/>
    </row>
    <row r="93" spans="1:62" ht="15.9">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row>
    <row r="94" spans="1:62" ht="15.9">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c r="BG94" s="102"/>
      <c r="BH94" s="102"/>
      <c r="BI94" s="102"/>
      <c r="BJ94" s="102"/>
    </row>
    <row r="95" spans="1:62" ht="15.9">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c r="BG95" s="102"/>
      <c r="BH95" s="102"/>
      <c r="BI95" s="102"/>
      <c r="BJ95" s="102"/>
    </row>
    <row r="96" spans="1:62" ht="15.9">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c r="BG96" s="102"/>
      <c r="BH96" s="102"/>
      <c r="BI96" s="102"/>
      <c r="BJ96" s="102"/>
    </row>
    <row r="97" spans="1:62" ht="15.9">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c r="BG97" s="102"/>
      <c r="BH97" s="102"/>
      <c r="BI97" s="102"/>
      <c r="BJ97" s="102"/>
    </row>
    <row r="98" spans="1:62" ht="15.9">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row>
    <row r="99" spans="1:62" ht="15.9">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row>
    <row r="100" spans="1:62" ht="15.9">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row>
    <row r="101" spans="1:62" ht="15.9">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row>
    <row r="102" spans="1:62" ht="15.9">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02"/>
      <c r="AH102" s="102"/>
      <c r="AI102" s="102"/>
      <c r="AJ102" s="102"/>
      <c r="AK102" s="102"/>
      <c r="AL102" s="102"/>
      <c r="AM102" s="102"/>
      <c r="AN102" s="102"/>
      <c r="AO102" s="102"/>
      <c r="AP102" s="102"/>
      <c r="AQ102" s="102"/>
      <c r="AR102" s="102"/>
      <c r="AS102" s="102"/>
      <c r="AT102" s="102"/>
      <c r="AU102" s="102"/>
      <c r="AV102" s="102"/>
      <c r="AW102" s="102"/>
      <c r="AX102" s="102"/>
      <c r="AY102" s="102"/>
      <c r="AZ102" s="102"/>
      <c r="BA102" s="102"/>
      <c r="BB102" s="102"/>
      <c r="BC102" s="102"/>
      <c r="BD102" s="102"/>
      <c r="BE102" s="102"/>
      <c r="BF102" s="102"/>
      <c r="BG102" s="102"/>
      <c r="BH102" s="102"/>
      <c r="BI102" s="102"/>
      <c r="BJ102" s="102"/>
    </row>
    <row r="103" spans="1:62" ht="15.9">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02"/>
      <c r="AH103" s="102"/>
      <c r="AI103" s="102"/>
      <c r="AJ103" s="102"/>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row>
    <row r="104" spans="1:62" ht="15.9">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02"/>
      <c r="AH104" s="102"/>
      <c r="AI104" s="102"/>
      <c r="AJ104" s="102"/>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row>
    <row r="105" spans="1:62" ht="15.9">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02"/>
      <c r="AH105" s="102"/>
      <c r="AI105" s="102"/>
      <c r="AJ105" s="102"/>
      <c r="AK105" s="102"/>
      <c r="AL105" s="102"/>
      <c r="AM105" s="102"/>
      <c r="AN105" s="102"/>
      <c r="AO105" s="102"/>
      <c r="AP105" s="102"/>
      <c r="AQ105" s="102"/>
      <c r="AR105" s="102"/>
      <c r="AS105" s="102"/>
      <c r="AT105" s="102"/>
      <c r="AU105" s="102"/>
      <c r="AV105" s="102"/>
      <c r="AW105" s="102"/>
      <c r="AX105" s="102"/>
      <c r="AY105" s="102"/>
      <c r="AZ105" s="102"/>
      <c r="BA105" s="102"/>
      <c r="BB105" s="102"/>
      <c r="BC105" s="102"/>
      <c r="BD105" s="102"/>
      <c r="BE105" s="102"/>
      <c r="BF105" s="102"/>
      <c r="BG105" s="102"/>
      <c r="BH105" s="102"/>
      <c r="BI105" s="102"/>
      <c r="BJ105" s="102"/>
    </row>
    <row r="106" spans="1:62" ht="15.9">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02"/>
      <c r="AH106" s="102"/>
      <c r="AI106" s="102"/>
      <c r="AJ106" s="102"/>
      <c r="AK106" s="102"/>
      <c r="AL106" s="102"/>
      <c r="AM106" s="102"/>
      <c r="AN106" s="102"/>
      <c r="AO106" s="102"/>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row>
    <row r="107" spans="1:62" ht="15.9">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2"/>
      <c r="AK107" s="102"/>
      <c r="AL107" s="102"/>
      <c r="AM107" s="102"/>
      <c r="AN107" s="102"/>
      <c r="AO107" s="102"/>
      <c r="AP107" s="102"/>
      <c r="AQ107" s="102"/>
      <c r="AR107" s="102"/>
      <c r="AS107" s="102"/>
      <c r="AT107" s="102"/>
      <c r="AU107" s="102"/>
      <c r="AV107" s="102"/>
      <c r="AW107" s="102"/>
      <c r="AX107" s="102"/>
      <c r="AY107" s="102"/>
      <c r="AZ107" s="102"/>
      <c r="BA107" s="102"/>
      <c r="BB107" s="102"/>
      <c r="BC107" s="102"/>
      <c r="BD107" s="102"/>
      <c r="BE107" s="102"/>
      <c r="BF107" s="102"/>
      <c r="BG107" s="102"/>
      <c r="BH107" s="102"/>
      <c r="BI107" s="102"/>
      <c r="BJ107" s="102"/>
    </row>
    <row r="108" spans="1:62" ht="15.9">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c r="AK108" s="102"/>
      <c r="AL108" s="102"/>
      <c r="AM108" s="102"/>
      <c r="AN108" s="102"/>
      <c r="AO108" s="102"/>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row>
    <row r="109" spans="1:62" ht="15.9">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02"/>
      <c r="AH109" s="102"/>
      <c r="AI109" s="102"/>
      <c r="AJ109" s="102"/>
      <c r="AK109" s="102"/>
      <c r="AL109" s="102"/>
      <c r="AM109" s="102"/>
      <c r="AN109" s="102"/>
      <c r="AO109" s="102"/>
      <c r="AP109" s="102"/>
      <c r="AQ109" s="102"/>
      <c r="AR109" s="102"/>
      <c r="AS109" s="102"/>
      <c r="AT109" s="102"/>
      <c r="AU109" s="102"/>
      <c r="AV109" s="102"/>
      <c r="AW109" s="102"/>
      <c r="AX109" s="102"/>
      <c r="AY109" s="102"/>
      <c r="AZ109" s="102"/>
      <c r="BA109" s="102"/>
      <c r="BB109" s="102"/>
      <c r="BC109" s="102"/>
      <c r="BD109" s="102"/>
      <c r="BE109" s="102"/>
      <c r="BF109" s="102"/>
      <c r="BG109" s="102"/>
      <c r="BH109" s="102"/>
      <c r="BI109" s="102"/>
      <c r="BJ109" s="102"/>
    </row>
    <row r="110" spans="1:62" ht="15.9">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02"/>
      <c r="AH110" s="102"/>
      <c r="AI110" s="102"/>
      <c r="AJ110" s="102"/>
      <c r="AK110" s="102"/>
      <c r="AL110" s="102"/>
      <c r="AM110" s="102"/>
      <c r="AN110" s="102"/>
      <c r="AO110" s="102"/>
      <c r="AP110" s="102"/>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row>
    <row r="111" spans="1:62" ht="15.9">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2"/>
      <c r="AZ111" s="102"/>
      <c r="BA111" s="102"/>
      <c r="BB111" s="102"/>
      <c r="BC111" s="102"/>
      <c r="BD111" s="102"/>
      <c r="BE111" s="102"/>
      <c r="BF111" s="102"/>
      <c r="BG111" s="102"/>
      <c r="BH111" s="102"/>
      <c r="BI111" s="102"/>
      <c r="BJ111" s="102"/>
    </row>
    <row r="112" spans="1:62" ht="15.9">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row>
    <row r="113" spans="1:62" ht="15.9">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c r="AA113" s="102"/>
      <c r="AB113" s="102"/>
      <c r="AC113" s="102"/>
      <c r="AD113" s="102"/>
      <c r="AE113" s="102"/>
      <c r="AF113" s="102"/>
      <c r="AG113" s="102"/>
      <c r="AH113" s="102"/>
      <c r="AI113" s="102"/>
      <c r="AJ113" s="102"/>
      <c r="AK113" s="102"/>
      <c r="AL113" s="102"/>
      <c r="AM113" s="102"/>
      <c r="AN113" s="102"/>
      <c r="AO113" s="102"/>
      <c r="AP113" s="102"/>
      <c r="AQ113" s="102"/>
      <c r="AR113" s="102"/>
      <c r="AS113" s="102"/>
      <c r="AT113" s="102"/>
      <c r="AU113" s="102"/>
      <c r="AV113" s="102"/>
      <c r="AW113" s="102"/>
      <c r="AX113" s="102"/>
      <c r="AY113" s="102"/>
      <c r="AZ113" s="102"/>
      <c r="BA113" s="102"/>
      <c r="BB113" s="102"/>
      <c r="BC113" s="102"/>
      <c r="BD113" s="102"/>
      <c r="BE113" s="102"/>
      <c r="BF113" s="102"/>
      <c r="BG113" s="102"/>
      <c r="BH113" s="102"/>
      <c r="BI113" s="102"/>
      <c r="BJ113" s="102"/>
    </row>
    <row r="114" spans="1:62" ht="15.9">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c r="AA114" s="102"/>
      <c r="AB114" s="102"/>
      <c r="AC114" s="102"/>
      <c r="AD114" s="102"/>
      <c r="AE114" s="102"/>
      <c r="AF114" s="102"/>
      <c r="AG114" s="102"/>
      <c r="AH114" s="102"/>
      <c r="AI114" s="102"/>
      <c r="AJ114" s="102"/>
      <c r="AK114" s="102"/>
      <c r="AL114" s="102"/>
      <c r="AM114" s="102"/>
      <c r="AN114" s="102"/>
      <c r="AO114" s="102"/>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row>
    <row r="115" spans="1:62" ht="15.9">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row>
    <row r="116" spans="1:62" ht="15.9">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row>
    <row r="117" spans="1:62" ht="15.9">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row>
    <row r="118" spans="1:62" ht="15.9">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row>
    <row r="119" spans="1:62" ht="15.9">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row>
    <row r="120" spans="1:62" ht="15.9">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02"/>
      <c r="BH120" s="102"/>
      <c r="BI120" s="102"/>
      <c r="BJ120" s="102"/>
    </row>
    <row r="121" spans="1:62" ht="15.9">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row>
    <row r="122" spans="1:62" ht="15.9">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02"/>
      <c r="BH122" s="102"/>
      <c r="BI122" s="102"/>
      <c r="BJ122" s="102"/>
    </row>
    <row r="123" spans="1:62" ht="15.9">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5.9">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row>
    <row r="125" spans="1:62" ht="15.9">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02"/>
      <c r="BG125" s="102"/>
      <c r="BH125" s="102"/>
      <c r="BI125" s="102"/>
      <c r="BJ125" s="102"/>
    </row>
    <row r="126" spans="1:62" ht="15.9">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02"/>
      <c r="BG126" s="102"/>
      <c r="BH126" s="102"/>
      <c r="BI126" s="102"/>
      <c r="BJ126" s="102"/>
    </row>
    <row r="127" spans="1:62" ht="15.9">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c r="AA127" s="102"/>
      <c r="AB127" s="102"/>
      <c r="AC127" s="102"/>
      <c r="AD127" s="102"/>
      <c r="AE127" s="102"/>
      <c r="AF127" s="102"/>
      <c r="AG127" s="102"/>
      <c r="AH127" s="102"/>
      <c r="AI127" s="102"/>
      <c r="AJ127" s="102"/>
      <c r="AK127" s="102"/>
      <c r="AL127" s="102"/>
      <c r="AM127" s="102"/>
      <c r="AN127" s="102"/>
      <c r="AO127" s="102"/>
      <c r="AP127" s="102"/>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row>
    <row r="128" spans="1:62" ht="15.9">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c r="AA128" s="102"/>
      <c r="AB128" s="102"/>
      <c r="AC128" s="102"/>
      <c r="AD128" s="102"/>
      <c r="AE128" s="102"/>
      <c r="AF128" s="102"/>
      <c r="AG128" s="102"/>
      <c r="AH128" s="102"/>
      <c r="AI128" s="102"/>
      <c r="AJ128" s="102"/>
      <c r="AK128" s="102"/>
      <c r="AL128" s="102"/>
      <c r="AM128" s="102"/>
      <c r="AN128" s="102"/>
      <c r="AO128" s="102"/>
      <c r="AP128" s="102"/>
      <c r="AQ128" s="102"/>
      <c r="AR128" s="102"/>
      <c r="AS128" s="102"/>
      <c r="AT128" s="102"/>
      <c r="AU128" s="102"/>
      <c r="AV128" s="102"/>
      <c r="AW128" s="102"/>
      <c r="AX128" s="102"/>
      <c r="AY128" s="102"/>
      <c r="AZ128" s="102"/>
      <c r="BA128" s="102"/>
      <c r="BB128" s="102"/>
      <c r="BC128" s="102"/>
      <c r="BD128" s="102"/>
      <c r="BE128" s="102"/>
      <c r="BF128" s="102"/>
      <c r="BG128" s="102"/>
      <c r="BH128" s="102"/>
      <c r="BI128" s="102"/>
      <c r="BJ128" s="102"/>
    </row>
    <row r="129" spans="1:62" ht="15.9">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c r="AA129" s="102"/>
      <c r="AB129" s="102"/>
      <c r="AC129" s="102"/>
      <c r="AD129" s="102"/>
      <c r="AE129" s="102"/>
      <c r="AF129" s="102"/>
      <c r="AG129" s="102"/>
      <c r="AH129" s="102"/>
      <c r="AI129" s="102"/>
      <c r="AJ129" s="102"/>
      <c r="AK129" s="102"/>
      <c r="AL129" s="102"/>
      <c r="AM129" s="102"/>
      <c r="AN129" s="102"/>
      <c r="AO129" s="102"/>
      <c r="AP129" s="102"/>
      <c r="AQ129" s="102"/>
      <c r="AR129" s="102"/>
      <c r="AS129" s="102"/>
      <c r="AT129" s="102"/>
      <c r="AU129" s="102"/>
      <c r="AV129" s="102"/>
      <c r="AW129" s="102"/>
      <c r="AX129" s="102"/>
      <c r="AY129" s="102"/>
      <c r="AZ129" s="102"/>
      <c r="BA129" s="102"/>
      <c r="BB129" s="102"/>
      <c r="BC129" s="102"/>
      <c r="BD129" s="102"/>
      <c r="BE129" s="102"/>
      <c r="BF129" s="102"/>
      <c r="BG129" s="102"/>
      <c r="BH129" s="102"/>
      <c r="BI129" s="102"/>
      <c r="BJ129" s="102"/>
    </row>
    <row r="130" spans="1:62" ht="15.9">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c r="AA130" s="102"/>
      <c r="AB130" s="102"/>
      <c r="AC130" s="102"/>
      <c r="AD130" s="102"/>
      <c r="AE130" s="102"/>
      <c r="AF130" s="102"/>
      <c r="AG130" s="102"/>
      <c r="AH130" s="102"/>
      <c r="AI130" s="102"/>
      <c r="AJ130" s="102"/>
      <c r="AK130" s="102"/>
      <c r="AL130" s="102"/>
      <c r="AM130" s="102"/>
      <c r="AN130" s="102"/>
      <c r="AO130" s="102"/>
      <c r="AP130" s="102"/>
      <c r="AQ130" s="102"/>
      <c r="AR130" s="102"/>
      <c r="AS130" s="102"/>
      <c r="AT130" s="102"/>
      <c r="AU130" s="102"/>
      <c r="AV130" s="102"/>
      <c r="AW130" s="102"/>
      <c r="AX130" s="102"/>
      <c r="AY130" s="102"/>
      <c r="AZ130" s="102"/>
      <c r="BA130" s="102"/>
      <c r="BB130" s="102"/>
      <c r="BC130" s="102"/>
      <c r="BD130" s="102"/>
      <c r="BE130" s="102"/>
      <c r="BF130" s="102"/>
      <c r="BG130" s="102"/>
      <c r="BH130" s="102"/>
      <c r="BI130" s="102"/>
      <c r="BJ130" s="102"/>
    </row>
    <row r="131" spans="1:62" ht="15.9">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c r="AA131" s="102"/>
      <c r="AB131" s="102"/>
      <c r="AC131" s="102"/>
      <c r="AD131" s="102"/>
      <c r="AE131" s="102"/>
      <c r="AF131" s="102"/>
      <c r="AG131" s="102"/>
      <c r="AH131" s="102"/>
      <c r="AI131" s="102"/>
      <c r="AJ131" s="102"/>
      <c r="AK131" s="102"/>
      <c r="AL131" s="102"/>
      <c r="AM131" s="102"/>
      <c r="AN131" s="102"/>
      <c r="AO131" s="102"/>
      <c r="AP131" s="102"/>
      <c r="AQ131" s="102"/>
      <c r="AR131" s="102"/>
      <c r="AS131" s="102"/>
      <c r="AT131" s="102"/>
      <c r="AU131" s="102"/>
      <c r="AV131" s="102"/>
      <c r="AW131" s="102"/>
      <c r="AX131" s="102"/>
      <c r="AY131" s="102"/>
      <c r="AZ131" s="102"/>
      <c r="BA131" s="102"/>
      <c r="BB131" s="102"/>
      <c r="BC131" s="102"/>
      <c r="BD131" s="102"/>
      <c r="BE131" s="102"/>
      <c r="BF131" s="102"/>
      <c r="BG131" s="102"/>
      <c r="BH131" s="102"/>
      <c r="BI131" s="102"/>
      <c r="BJ131" s="102"/>
    </row>
    <row r="132" spans="1:62" ht="15.9">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c r="AA132" s="102"/>
      <c r="AB132" s="102"/>
      <c r="AC132" s="102"/>
      <c r="AD132" s="102"/>
      <c r="AE132" s="102"/>
      <c r="AF132" s="102"/>
      <c r="AG132" s="102"/>
      <c r="AH132" s="102"/>
      <c r="AI132" s="102"/>
      <c r="AJ132" s="102"/>
      <c r="AK132" s="102"/>
      <c r="AL132" s="102"/>
      <c r="AM132" s="102"/>
      <c r="AN132" s="102"/>
      <c r="AO132" s="102"/>
      <c r="AP132" s="102"/>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row>
    <row r="133" spans="1:62" ht="15.9">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row>
    <row r="134" spans="1:62" ht="15.9">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c r="AK134" s="102"/>
      <c r="AL134" s="102"/>
      <c r="AM134" s="102"/>
      <c r="AN134" s="102"/>
      <c r="AO134" s="102"/>
      <c r="AP134" s="102"/>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row>
    <row r="135" spans="1:62" ht="15.9">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c r="AK135" s="102"/>
      <c r="AL135" s="102"/>
      <c r="AM135" s="102"/>
      <c r="AN135" s="102"/>
      <c r="AO135" s="102"/>
      <c r="AP135" s="102"/>
      <c r="AQ135" s="102"/>
      <c r="AR135" s="102"/>
      <c r="AS135" s="102"/>
      <c r="AT135" s="102"/>
      <c r="AU135" s="102"/>
      <c r="AV135" s="102"/>
      <c r="AW135" s="102"/>
      <c r="AX135" s="102"/>
      <c r="AY135" s="102"/>
      <c r="AZ135" s="102"/>
      <c r="BA135" s="102"/>
      <c r="BB135" s="102"/>
      <c r="BC135" s="102"/>
      <c r="BD135" s="102"/>
      <c r="BE135" s="102"/>
      <c r="BF135" s="102"/>
      <c r="BG135" s="102"/>
      <c r="BH135" s="102"/>
      <c r="BI135" s="102"/>
      <c r="BJ135" s="102"/>
    </row>
    <row r="136" spans="1:62" ht="15.9">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c r="AA136" s="102"/>
      <c r="AB136" s="102"/>
      <c r="AC136" s="102"/>
      <c r="AD136" s="102"/>
      <c r="AE136" s="102"/>
      <c r="AF136" s="102"/>
      <c r="AG136" s="102"/>
      <c r="AH136" s="102"/>
      <c r="AI136" s="102"/>
      <c r="AJ136" s="102"/>
      <c r="AK136" s="102"/>
      <c r="AL136" s="102"/>
      <c r="AM136" s="102"/>
      <c r="AN136" s="102"/>
      <c r="AO136" s="102"/>
      <c r="AP136" s="102"/>
      <c r="AQ136" s="102"/>
      <c r="AR136" s="102"/>
      <c r="AS136" s="102"/>
      <c r="AT136" s="102"/>
      <c r="AU136" s="102"/>
      <c r="AV136" s="102"/>
      <c r="AW136" s="102"/>
      <c r="AX136" s="102"/>
      <c r="AY136" s="102"/>
      <c r="AZ136" s="102"/>
      <c r="BA136" s="102"/>
      <c r="BB136" s="102"/>
      <c r="BC136" s="102"/>
      <c r="BD136" s="102"/>
      <c r="BE136" s="102"/>
      <c r="BF136" s="102"/>
      <c r="BG136" s="102"/>
      <c r="BH136" s="102"/>
      <c r="BI136" s="102"/>
      <c r="BJ136" s="102"/>
    </row>
    <row r="137" spans="1:62" ht="15.9">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c r="AA137" s="102"/>
      <c r="AB137" s="102"/>
      <c r="AC137" s="102"/>
      <c r="AD137" s="102"/>
      <c r="AE137" s="102"/>
      <c r="AF137" s="102"/>
      <c r="AG137" s="102"/>
      <c r="AH137" s="102"/>
      <c r="AI137" s="102"/>
      <c r="AJ137" s="102"/>
      <c r="AK137" s="102"/>
      <c r="AL137" s="102"/>
      <c r="AM137" s="102"/>
      <c r="AN137" s="102"/>
      <c r="AO137" s="102"/>
      <c r="AP137" s="102"/>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row>
    <row r="138" spans="1:62" ht="15.9">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c r="AA138" s="102"/>
      <c r="AB138" s="102"/>
      <c r="AC138" s="102"/>
      <c r="AD138" s="102"/>
      <c r="AE138" s="102"/>
      <c r="AF138" s="102"/>
      <c r="AG138" s="102"/>
      <c r="AH138" s="102"/>
      <c r="AI138" s="102"/>
      <c r="AJ138" s="102"/>
      <c r="AK138" s="102"/>
      <c r="AL138" s="102"/>
      <c r="AM138" s="102"/>
      <c r="AN138" s="102"/>
      <c r="AO138" s="102"/>
      <c r="AP138" s="102"/>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row>
    <row r="139" spans="1:62" ht="15.9">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c r="AA139" s="102"/>
      <c r="AB139" s="102"/>
      <c r="AC139" s="102"/>
      <c r="AD139" s="102"/>
      <c r="AE139" s="102"/>
      <c r="AF139" s="102"/>
      <c r="AG139" s="102"/>
      <c r="AH139" s="102"/>
      <c r="AI139" s="102"/>
      <c r="AJ139" s="102"/>
      <c r="AK139" s="102"/>
      <c r="AL139" s="102"/>
      <c r="AM139" s="102"/>
      <c r="AN139" s="102"/>
      <c r="AO139" s="102"/>
      <c r="AP139" s="102"/>
      <c r="AQ139" s="102"/>
      <c r="AR139" s="102"/>
      <c r="AS139" s="102"/>
      <c r="AT139" s="102"/>
      <c r="AU139" s="102"/>
      <c r="AV139" s="102"/>
      <c r="AW139" s="102"/>
      <c r="AX139" s="102"/>
      <c r="AY139" s="102"/>
      <c r="AZ139" s="102"/>
      <c r="BA139" s="102"/>
      <c r="BB139" s="102"/>
      <c r="BC139" s="102"/>
      <c r="BD139" s="102"/>
      <c r="BE139" s="102"/>
      <c r="BF139" s="102"/>
      <c r="BG139" s="102"/>
      <c r="BH139" s="102"/>
      <c r="BI139" s="102"/>
      <c r="BJ139" s="102"/>
    </row>
    <row r="140" spans="1:62" ht="15.9">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c r="AG140" s="102"/>
      <c r="AH140" s="102"/>
      <c r="AI140" s="102"/>
      <c r="AJ140" s="102"/>
      <c r="AK140" s="102"/>
      <c r="AL140" s="102"/>
      <c r="AM140" s="102"/>
      <c r="AN140" s="102"/>
      <c r="AO140" s="102"/>
      <c r="AP140" s="102"/>
      <c r="AQ140" s="102"/>
      <c r="AR140" s="102"/>
      <c r="AS140" s="102"/>
      <c r="AT140" s="102"/>
      <c r="AU140" s="102"/>
      <c r="AV140" s="102"/>
      <c r="AW140" s="102"/>
      <c r="AX140" s="102"/>
      <c r="AY140" s="102"/>
      <c r="AZ140" s="102"/>
      <c r="BA140" s="102"/>
      <c r="BB140" s="102"/>
      <c r="BC140" s="102"/>
      <c r="BD140" s="102"/>
      <c r="BE140" s="102"/>
      <c r="BF140" s="102"/>
      <c r="BG140" s="102"/>
      <c r="BH140" s="102"/>
      <c r="BI140" s="102"/>
      <c r="BJ140" s="102"/>
    </row>
    <row r="141" spans="1:62" ht="15.9">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c r="AA141" s="102"/>
      <c r="AB141" s="102"/>
      <c r="AC141" s="102"/>
      <c r="AD141" s="102"/>
      <c r="AE141" s="102"/>
      <c r="AF141" s="102"/>
      <c r="AG141" s="102"/>
      <c r="AH141" s="102"/>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row>
    <row r="142" spans="1:62" ht="15.9">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c r="AA142" s="102"/>
      <c r="AB142" s="102"/>
      <c r="AC142" s="102"/>
      <c r="AD142" s="102"/>
      <c r="AE142" s="102"/>
      <c r="AF142" s="102"/>
      <c r="AG142" s="102"/>
      <c r="AH142" s="102"/>
      <c r="AI142" s="102"/>
      <c r="AJ142" s="102"/>
      <c r="AK142" s="102"/>
      <c r="AL142" s="102"/>
      <c r="AM142" s="102"/>
      <c r="AN142" s="102"/>
      <c r="AO142" s="102"/>
      <c r="AP142" s="102"/>
      <c r="AQ142" s="102"/>
      <c r="AR142" s="102"/>
      <c r="AS142" s="102"/>
      <c r="AT142" s="102"/>
      <c r="AU142" s="102"/>
      <c r="AV142" s="102"/>
      <c r="AW142" s="102"/>
      <c r="AX142" s="102"/>
      <c r="AY142" s="102"/>
      <c r="AZ142" s="102"/>
      <c r="BA142" s="102"/>
      <c r="BB142" s="102"/>
      <c r="BC142" s="102"/>
      <c r="BD142" s="102"/>
      <c r="BE142" s="102"/>
      <c r="BF142" s="102"/>
      <c r="BG142" s="102"/>
      <c r="BH142" s="102"/>
      <c r="BI142" s="102"/>
      <c r="BJ142" s="102"/>
    </row>
    <row r="143" spans="1:62" ht="15.9">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row>
    <row r="144" spans="1:62" ht="15.9">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c r="AI144" s="102"/>
      <c r="AJ144" s="102"/>
      <c r="AK144" s="102"/>
      <c r="AL144" s="102"/>
      <c r="AM144" s="102"/>
      <c r="AN144" s="102"/>
      <c r="AO144" s="102"/>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row>
    <row r="145" spans="1:62" ht="15.9">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02"/>
      <c r="AH145" s="102"/>
      <c r="AI145" s="102"/>
      <c r="AJ145" s="102"/>
      <c r="AK145" s="102"/>
      <c r="AL145" s="102"/>
      <c r="AM145" s="102"/>
      <c r="AN145" s="102"/>
      <c r="AO145" s="102"/>
      <c r="AP145" s="102"/>
      <c r="AQ145" s="102"/>
      <c r="AR145" s="102"/>
      <c r="AS145" s="102"/>
      <c r="AT145" s="102"/>
      <c r="AU145" s="102"/>
      <c r="AV145" s="102"/>
      <c r="AW145" s="102"/>
      <c r="AX145" s="102"/>
      <c r="AY145" s="102"/>
      <c r="AZ145" s="102"/>
      <c r="BA145" s="102"/>
      <c r="BB145" s="102"/>
      <c r="BC145" s="102"/>
      <c r="BD145" s="102"/>
      <c r="BE145" s="102"/>
      <c r="BF145" s="102"/>
      <c r="BG145" s="102"/>
      <c r="BH145" s="102"/>
      <c r="BI145" s="102"/>
      <c r="BJ145" s="102"/>
    </row>
    <row r="146" spans="1:62" ht="15.9">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02"/>
      <c r="AH146" s="102"/>
      <c r="AI146" s="102"/>
      <c r="AJ146" s="102"/>
      <c r="AK146" s="102"/>
      <c r="AL146" s="102"/>
      <c r="AM146" s="102"/>
      <c r="AN146" s="102"/>
      <c r="AO146" s="102"/>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row>
    <row r="147" spans="1:62" ht="15.9">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02"/>
      <c r="AH147" s="102"/>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row>
    <row r="148" spans="1:62" ht="15.9">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02"/>
      <c r="AH148" s="102"/>
      <c r="AI148" s="102"/>
      <c r="AJ148" s="102"/>
      <c r="AK148" s="102"/>
      <c r="AL148" s="102"/>
      <c r="AM148" s="102"/>
      <c r="AN148" s="102"/>
      <c r="AO148" s="102"/>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row>
    <row r="149" spans="1:62" ht="15.9">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02"/>
      <c r="AH149" s="102"/>
      <c r="AI149" s="102"/>
      <c r="AJ149" s="102"/>
      <c r="AK149" s="102"/>
      <c r="AL149" s="102"/>
      <c r="AM149" s="102"/>
      <c r="AN149" s="102"/>
      <c r="AO149" s="102"/>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row>
    <row r="150" spans="1:62" ht="15.9">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02"/>
      <c r="AH150" s="102"/>
      <c r="AI150" s="102"/>
      <c r="AJ150" s="102"/>
      <c r="AK150" s="102"/>
      <c r="AL150" s="102"/>
      <c r="AM150" s="102"/>
      <c r="AN150" s="102"/>
      <c r="AO150" s="102"/>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row>
    <row r="151" spans="1:62" ht="15.9">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row>
    <row r="152" spans="1:62" ht="15.9">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c r="AI152" s="102"/>
      <c r="AJ152" s="102"/>
      <c r="AK152" s="102"/>
      <c r="AL152" s="102"/>
      <c r="AM152" s="102"/>
      <c r="AN152" s="102"/>
      <c r="AO152" s="102"/>
      <c r="AP152" s="102"/>
      <c r="AQ152" s="102"/>
      <c r="AR152" s="102"/>
      <c r="AS152" s="102"/>
      <c r="AT152" s="102"/>
      <c r="AU152" s="102"/>
      <c r="AV152" s="102"/>
      <c r="AW152" s="102"/>
      <c r="AX152" s="102"/>
      <c r="AY152" s="102"/>
      <c r="AZ152" s="102"/>
      <c r="BA152" s="102"/>
      <c r="BB152" s="102"/>
      <c r="BC152" s="102"/>
      <c r="BD152" s="102"/>
      <c r="BE152" s="102"/>
      <c r="BF152" s="102"/>
      <c r="BG152" s="102"/>
      <c r="BH152" s="102"/>
      <c r="BI152" s="102"/>
      <c r="BJ152" s="102"/>
    </row>
    <row r="153" spans="1:62" ht="15.9">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02"/>
      <c r="AH153" s="102"/>
      <c r="AI153" s="102"/>
      <c r="AJ153" s="102"/>
      <c r="AK153" s="102"/>
      <c r="AL153" s="102"/>
      <c r="AM153" s="102"/>
      <c r="AN153" s="102"/>
      <c r="AO153" s="102"/>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row>
    <row r="154" spans="1:62" ht="15.9">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02"/>
      <c r="AH154" s="102"/>
      <c r="AI154" s="102"/>
      <c r="AJ154" s="102"/>
      <c r="AK154" s="102"/>
      <c r="AL154" s="102"/>
      <c r="AM154" s="102"/>
      <c r="AN154" s="102"/>
      <c r="AO154" s="102"/>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row>
    <row r="155" spans="1:62" ht="15.9">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02"/>
      <c r="AH155" s="102"/>
      <c r="AI155" s="102"/>
      <c r="AJ155" s="102"/>
      <c r="AK155" s="102"/>
      <c r="AL155" s="102"/>
      <c r="AM155" s="102"/>
      <c r="AN155" s="102"/>
      <c r="AO155" s="102"/>
      <c r="AP155" s="102"/>
      <c r="AQ155" s="102"/>
      <c r="AR155" s="102"/>
      <c r="AS155" s="102"/>
      <c r="AT155" s="102"/>
      <c r="AU155" s="102"/>
      <c r="AV155" s="102"/>
      <c r="AW155" s="102"/>
      <c r="AX155" s="102"/>
      <c r="AY155" s="102"/>
      <c r="AZ155" s="102"/>
      <c r="BA155" s="102"/>
      <c r="BB155" s="102"/>
      <c r="BC155" s="102"/>
      <c r="BD155" s="102"/>
      <c r="BE155" s="102"/>
      <c r="BF155" s="102"/>
      <c r="BG155" s="102"/>
      <c r="BH155" s="102"/>
      <c r="BI155" s="102"/>
      <c r="BJ155" s="102"/>
    </row>
    <row r="156" spans="1:62" ht="15.9">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02"/>
      <c r="AH156" s="102"/>
      <c r="AI156" s="102"/>
      <c r="AJ156" s="102"/>
      <c r="AK156" s="102"/>
      <c r="AL156" s="102"/>
      <c r="AM156" s="102"/>
      <c r="AN156" s="102"/>
      <c r="AO156" s="102"/>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row>
    <row r="157" spans="1:62" ht="15.9">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02"/>
      <c r="AH157" s="102"/>
      <c r="AI157" s="102"/>
      <c r="AJ157" s="102"/>
      <c r="AK157" s="102"/>
      <c r="AL157" s="102"/>
      <c r="AM157" s="102"/>
      <c r="AN157" s="102"/>
      <c r="AO157" s="102"/>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row>
    <row r="158" spans="1:62" ht="15.9">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row>
    <row r="159" spans="1:62" ht="15.9">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c r="AI159" s="102"/>
      <c r="AJ159" s="102"/>
      <c r="AK159" s="102"/>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row>
    <row r="160" spans="1:62" ht="15.9">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102"/>
      <c r="AI160" s="102"/>
      <c r="AJ160" s="102"/>
      <c r="AK160" s="102"/>
      <c r="AL160" s="102"/>
      <c r="AM160" s="102"/>
      <c r="AN160" s="102"/>
      <c r="AO160" s="102"/>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row>
    <row r="161" spans="1:62" ht="15.9">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c r="AA161" s="102"/>
      <c r="AB161" s="102"/>
      <c r="AC161" s="102"/>
      <c r="AD161" s="102"/>
      <c r="AE161" s="102"/>
      <c r="AF161" s="102"/>
      <c r="AG161" s="102"/>
      <c r="AH161" s="102"/>
      <c r="AI161" s="102"/>
      <c r="AJ161" s="102"/>
      <c r="AK161" s="102"/>
      <c r="AL161" s="102"/>
      <c r="AM161" s="102"/>
      <c r="AN161" s="102"/>
      <c r="AO161" s="102"/>
      <c r="AP161" s="102"/>
      <c r="AQ161" s="102"/>
      <c r="AR161" s="102"/>
      <c r="AS161" s="102"/>
      <c r="AT161" s="102"/>
      <c r="AU161" s="102"/>
      <c r="AV161" s="102"/>
      <c r="AW161" s="102"/>
      <c r="AX161" s="102"/>
      <c r="AY161" s="102"/>
      <c r="AZ161" s="102"/>
      <c r="BA161" s="102"/>
      <c r="BB161" s="102"/>
      <c r="BC161" s="102"/>
      <c r="BD161" s="102"/>
      <c r="BE161" s="102"/>
      <c r="BF161" s="102"/>
      <c r="BG161" s="102"/>
      <c r="BH161" s="102"/>
      <c r="BI161" s="102"/>
      <c r="BJ161" s="102"/>
    </row>
    <row r="162" spans="1:62" ht="15.9">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c r="AA162" s="102"/>
      <c r="AB162" s="102"/>
      <c r="AC162" s="102"/>
      <c r="AD162" s="102"/>
      <c r="AE162" s="102"/>
      <c r="AF162" s="102"/>
      <c r="AG162" s="102"/>
      <c r="AH162" s="102"/>
      <c r="AI162" s="102"/>
      <c r="AJ162" s="102"/>
      <c r="AK162" s="102"/>
      <c r="AL162" s="102"/>
      <c r="AM162" s="102"/>
      <c r="AN162" s="102"/>
      <c r="AO162" s="102"/>
      <c r="AP162" s="102"/>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row>
    <row r="163" spans="1:62" ht="15.9">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c r="AA163" s="102"/>
      <c r="AB163" s="102"/>
      <c r="AC163" s="102"/>
      <c r="AD163" s="102"/>
      <c r="AE163" s="102"/>
      <c r="AF163" s="102"/>
      <c r="AG163" s="102"/>
      <c r="AH163" s="102"/>
      <c r="AI163" s="102"/>
      <c r="AJ163" s="102"/>
      <c r="AK163" s="102"/>
      <c r="AL163" s="102"/>
      <c r="AM163" s="102"/>
      <c r="AN163" s="102"/>
      <c r="AO163" s="102"/>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row>
    <row r="164" spans="1:62" ht="15.9">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row>
    <row r="165" spans="1:62" ht="15.9">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c r="AA165" s="102"/>
      <c r="AB165" s="102"/>
      <c r="AC165" s="102"/>
      <c r="AD165" s="102"/>
      <c r="AE165" s="102"/>
      <c r="AF165" s="102"/>
      <c r="AG165" s="102"/>
      <c r="AH165" s="102"/>
      <c r="AI165" s="102"/>
      <c r="AJ165" s="102"/>
      <c r="AK165" s="102"/>
      <c r="AL165" s="102"/>
      <c r="AM165" s="102"/>
      <c r="AN165" s="102"/>
      <c r="AO165" s="102"/>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row>
    <row r="166" spans="1:62" ht="15.9">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c r="AA166" s="102"/>
      <c r="AB166" s="102"/>
      <c r="AC166" s="102"/>
      <c r="AD166" s="102"/>
      <c r="AE166" s="102"/>
      <c r="AF166" s="102"/>
      <c r="AG166" s="102"/>
      <c r="AH166" s="102"/>
      <c r="AI166" s="102"/>
      <c r="AJ166" s="102"/>
      <c r="AK166" s="102"/>
      <c r="AL166" s="102"/>
      <c r="AM166" s="102"/>
      <c r="AN166" s="102"/>
      <c r="AO166" s="102"/>
      <c r="AP166" s="102"/>
      <c r="AQ166" s="102"/>
      <c r="AR166" s="102"/>
      <c r="AS166" s="102"/>
      <c r="AT166" s="102"/>
      <c r="AU166" s="102"/>
      <c r="AV166" s="102"/>
      <c r="AW166" s="102"/>
      <c r="AX166" s="102"/>
      <c r="AY166" s="102"/>
      <c r="AZ166" s="102"/>
      <c r="BA166" s="102"/>
      <c r="BB166" s="102"/>
      <c r="BC166" s="102"/>
      <c r="BD166" s="102"/>
      <c r="BE166" s="102"/>
      <c r="BF166" s="102"/>
      <c r="BG166" s="102"/>
      <c r="BH166" s="102"/>
      <c r="BI166" s="102"/>
      <c r="BJ166" s="102"/>
    </row>
    <row r="167" spans="1:62" ht="15.9">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102"/>
    </row>
    <row r="168" spans="1:62" ht="15.9">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c r="AA168" s="102"/>
      <c r="AB168" s="102"/>
      <c r="AC168" s="102"/>
      <c r="AD168" s="102"/>
      <c r="AE168" s="102"/>
      <c r="AF168" s="102"/>
      <c r="AG168" s="102"/>
      <c r="AH168" s="102"/>
      <c r="AI168" s="102"/>
      <c r="AJ168" s="102"/>
      <c r="AK168" s="102"/>
      <c r="AL168" s="102"/>
      <c r="AM168" s="102"/>
      <c r="AN168" s="102"/>
      <c r="AO168" s="102"/>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row>
    <row r="169" spans="1:62" ht="15.9">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R169" s="102"/>
      <c r="AS169" s="102"/>
      <c r="AT169" s="102"/>
      <c r="AU169" s="102"/>
      <c r="AV169" s="102"/>
      <c r="AW169" s="102"/>
      <c r="AX169" s="102"/>
      <c r="AY169" s="102"/>
      <c r="AZ169" s="102"/>
      <c r="BA169" s="102"/>
      <c r="BB169" s="102"/>
      <c r="BC169" s="102"/>
      <c r="BD169" s="102"/>
      <c r="BE169" s="102"/>
      <c r="BF169" s="102"/>
      <c r="BG169" s="102"/>
      <c r="BH169" s="102"/>
      <c r="BI169" s="102"/>
      <c r="BJ169" s="102"/>
    </row>
    <row r="170" spans="1:62" ht="15.9">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c r="AA170" s="102"/>
      <c r="AB170" s="102"/>
      <c r="AC170" s="102"/>
      <c r="AD170" s="102"/>
      <c r="AE170" s="102"/>
      <c r="AF170" s="102"/>
      <c r="AG170" s="102"/>
      <c r="AH170" s="102"/>
      <c r="AI170" s="102"/>
      <c r="AJ170" s="102"/>
      <c r="AK170" s="102"/>
      <c r="AL170" s="102"/>
      <c r="AM170" s="102"/>
      <c r="AN170" s="102"/>
      <c r="AO170" s="102"/>
      <c r="AP170" s="102"/>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row>
    <row r="171" spans="1:62" ht="15.9">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H171" s="102"/>
      <c r="AI171" s="102"/>
      <c r="AJ171" s="102"/>
      <c r="AK171" s="102"/>
      <c r="AL171" s="102"/>
      <c r="AM171" s="102"/>
      <c r="AN171" s="102"/>
      <c r="AO171" s="102"/>
      <c r="AP171" s="102"/>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row>
    <row r="172" spans="1:62" ht="15.9">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c r="AA172" s="102"/>
      <c r="AB172" s="102"/>
      <c r="AC172" s="102"/>
      <c r="AD172" s="102"/>
      <c r="AE172" s="102"/>
      <c r="AF172" s="102"/>
      <c r="AG172" s="102"/>
      <c r="AH172" s="102"/>
      <c r="AI172" s="102"/>
      <c r="AJ172" s="102"/>
      <c r="AK172" s="102"/>
      <c r="AL172" s="102"/>
      <c r="AM172" s="102"/>
      <c r="AN172" s="102"/>
      <c r="AO172" s="102"/>
      <c r="AP172" s="102"/>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row>
    <row r="173" spans="1:62" ht="15.9">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c r="AA173" s="102"/>
      <c r="AB173" s="102"/>
      <c r="AC173" s="102"/>
      <c r="AD173" s="102"/>
      <c r="AE173" s="102"/>
      <c r="AF173" s="102"/>
      <c r="AG173" s="102"/>
      <c r="AH173" s="102"/>
      <c r="AI173" s="102"/>
      <c r="AJ173" s="102"/>
      <c r="AK173" s="102"/>
      <c r="AL173" s="102"/>
      <c r="AM173" s="102"/>
      <c r="AN173" s="102"/>
      <c r="AO173" s="102"/>
      <c r="AP173" s="102"/>
      <c r="AQ173" s="102"/>
      <c r="AR173" s="102"/>
      <c r="AS173" s="102"/>
      <c r="AT173" s="102"/>
      <c r="AU173" s="102"/>
      <c r="AV173" s="102"/>
      <c r="AW173" s="102"/>
      <c r="AX173" s="102"/>
      <c r="AY173" s="102"/>
      <c r="AZ173" s="102"/>
      <c r="BA173" s="102"/>
      <c r="BB173" s="102"/>
      <c r="BC173" s="102"/>
      <c r="BD173" s="102"/>
      <c r="BE173" s="102"/>
      <c r="BF173" s="102"/>
      <c r="BG173" s="102"/>
      <c r="BH173" s="102"/>
      <c r="BI173" s="102"/>
      <c r="BJ173" s="102"/>
    </row>
    <row r="174" spans="1:62" ht="15.9">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c r="AA174" s="102"/>
      <c r="AB174" s="102"/>
      <c r="AC174" s="102"/>
      <c r="AD174" s="102"/>
      <c r="AE174" s="102"/>
      <c r="AF174" s="102"/>
      <c r="AG174" s="102"/>
      <c r="AH174" s="102"/>
      <c r="AI174" s="102"/>
      <c r="AJ174" s="102"/>
      <c r="AK174" s="102"/>
      <c r="AL174" s="102"/>
      <c r="AM174" s="102"/>
      <c r="AN174" s="102"/>
      <c r="AO174" s="102"/>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row>
    <row r="175" spans="1:62" ht="15.9">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102"/>
      <c r="AI175" s="102"/>
      <c r="AJ175" s="102"/>
      <c r="AK175" s="102"/>
      <c r="AL175" s="102"/>
      <c r="AM175" s="102"/>
      <c r="AN175" s="102"/>
      <c r="AO175" s="102"/>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row>
    <row r="176" spans="1:62" ht="15.9">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c r="AA176" s="102"/>
      <c r="AB176" s="102"/>
      <c r="AC176" s="102"/>
      <c r="AD176" s="102"/>
      <c r="AE176" s="102"/>
      <c r="AF176" s="102"/>
      <c r="AG176" s="102"/>
      <c r="AH176" s="102"/>
      <c r="AI176" s="102"/>
      <c r="AJ176" s="102"/>
      <c r="AK176" s="102"/>
      <c r="AL176" s="102"/>
      <c r="AM176" s="102"/>
      <c r="AN176" s="102"/>
      <c r="AO176" s="102"/>
      <c r="AP176" s="102"/>
      <c r="AQ176" s="102"/>
      <c r="AR176" s="102"/>
      <c r="AS176" s="102"/>
      <c r="AT176" s="102"/>
      <c r="AU176" s="102"/>
      <c r="AV176" s="102"/>
      <c r="AW176" s="102"/>
      <c r="AX176" s="102"/>
      <c r="AY176" s="102"/>
      <c r="AZ176" s="102"/>
      <c r="BA176" s="102"/>
      <c r="BB176" s="102"/>
      <c r="BC176" s="102"/>
      <c r="BD176" s="102"/>
      <c r="BE176" s="102"/>
      <c r="BF176" s="102"/>
      <c r="BG176" s="102"/>
      <c r="BH176" s="102"/>
      <c r="BI176" s="102"/>
      <c r="BJ176" s="102"/>
    </row>
    <row r="177" spans="1:62" ht="15.9">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c r="AA177" s="102"/>
      <c r="AB177" s="102"/>
      <c r="AC177" s="102"/>
      <c r="AD177" s="102"/>
      <c r="AE177" s="102"/>
      <c r="AF177" s="102"/>
      <c r="AG177" s="102"/>
      <c r="AH177" s="102"/>
      <c r="AI177" s="102"/>
      <c r="AJ177" s="102"/>
      <c r="AK177" s="102"/>
      <c r="AL177" s="102"/>
      <c r="AM177" s="102"/>
      <c r="AN177" s="102"/>
      <c r="AO177" s="102"/>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row>
    <row r="178" spans="1:62" ht="15.9">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c r="AA178" s="102"/>
      <c r="AB178" s="102"/>
      <c r="AC178" s="102"/>
      <c r="AD178" s="102"/>
      <c r="AE178" s="102"/>
      <c r="AF178" s="102"/>
      <c r="AG178" s="102"/>
      <c r="AH178" s="102"/>
      <c r="AI178" s="102"/>
      <c r="AJ178" s="102"/>
      <c r="AK178" s="102"/>
      <c r="AL178" s="102"/>
      <c r="AM178" s="102"/>
      <c r="AN178" s="102"/>
      <c r="AO178" s="102"/>
      <c r="AP178" s="102"/>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row>
    <row r="179" spans="1:62" ht="15.9">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c r="AA179" s="102"/>
      <c r="AB179" s="102"/>
      <c r="AC179" s="102"/>
      <c r="AD179" s="102"/>
      <c r="AE179" s="102"/>
      <c r="AF179" s="102"/>
      <c r="AG179" s="102"/>
      <c r="AH179" s="102"/>
      <c r="AI179" s="102"/>
      <c r="AJ179" s="102"/>
      <c r="AK179" s="102"/>
      <c r="AL179" s="102"/>
      <c r="AM179" s="102"/>
      <c r="AN179" s="102"/>
      <c r="AO179" s="102"/>
      <c r="AP179" s="102"/>
      <c r="AQ179" s="102"/>
      <c r="AR179" s="102"/>
      <c r="AS179" s="102"/>
      <c r="AT179" s="102"/>
      <c r="AU179" s="102"/>
      <c r="AV179" s="102"/>
      <c r="AW179" s="102"/>
      <c r="AX179" s="102"/>
      <c r="AY179" s="102"/>
      <c r="AZ179" s="102"/>
      <c r="BA179" s="102"/>
      <c r="BB179" s="102"/>
      <c r="BC179" s="102"/>
      <c r="BD179" s="102"/>
      <c r="BE179" s="102"/>
      <c r="BF179" s="102"/>
      <c r="BG179" s="102"/>
      <c r="BH179" s="102"/>
      <c r="BI179" s="102"/>
      <c r="BJ179" s="102"/>
    </row>
    <row r="180" spans="1:62" ht="15.9">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c r="AA180" s="102"/>
      <c r="AB180" s="102"/>
      <c r="AC180" s="102"/>
      <c r="AD180" s="102"/>
      <c r="AE180" s="102"/>
      <c r="AF180" s="102"/>
      <c r="AG180" s="102"/>
      <c r="AH180" s="102"/>
      <c r="AI180" s="102"/>
      <c r="AJ180" s="102"/>
      <c r="AK180" s="102"/>
      <c r="AL180" s="102"/>
      <c r="AM180" s="102"/>
      <c r="AN180" s="102"/>
      <c r="AO180" s="102"/>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row>
    <row r="181" spans="1:62" ht="15.9">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c r="AA181" s="102"/>
      <c r="AB181" s="102"/>
      <c r="AC181" s="102"/>
      <c r="AD181" s="102"/>
      <c r="AE181" s="102"/>
      <c r="AF181" s="102"/>
      <c r="AG181" s="102"/>
      <c r="AH181" s="102"/>
      <c r="AI181" s="102"/>
      <c r="AJ181" s="102"/>
      <c r="AK181" s="102"/>
      <c r="AL181" s="102"/>
      <c r="AM181" s="102"/>
      <c r="AN181" s="102"/>
      <c r="AO181" s="102"/>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row>
    <row r="182" spans="1:62" ht="15.9">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c r="AA182" s="102"/>
      <c r="AB182" s="102"/>
      <c r="AC182" s="102"/>
      <c r="AD182" s="102"/>
      <c r="AE182" s="102"/>
      <c r="AF182" s="102"/>
      <c r="AG182" s="102"/>
      <c r="AH182" s="102"/>
      <c r="AI182" s="102"/>
      <c r="AJ182" s="102"/>
      <c r="AK182" s="102"/>
      <c r="AL182" s="102"/>
      <c r="AM182" s="102"/>
      <c r="AN182" s="102"/>
      <c r="AO182" s="102"/>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row>
    <row r="183" spans="1:62" ht="15.9">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c r="AA183" s="102"/>
      <c r="AB183" s="102"/>
      <c r="AC183" s="102"/>
      <c r="AD183" s="102"/>
      <c r="AE183" s="102"/>
      <c r="AF183" s="102"/>
      <c r="AG183" s="102"/>
      <c r="AH183" s="102"/>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row>
    <row r="184" spans="1:62" ht="15.9">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row>
    <row r="185" spans="1:62" ht="15.9">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row>
    <row r="186" spans="1:62" ht="15.9">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row>
    <row r="187" spans="1:62" ht="15.9">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c r="AA187" s="102"/>
      <c r="AB187" s="102"/>
      <c r="AC187" s="102"/>
      <c r="AD187" s="102"/>
      <c r="AE187" s="102"/>
      <c r="AF187" s="102"/>
      <c r="AG187" s="102"/>
      <c r="AH187" s="102"/>
      <c r="AI187" s="102"/>
      <c r="AJ187" s="102"/>
      <c r="AK187" s="102"/>
      <c r="AL187" s="102"/>
      <c r="AM187" s="102"/>
      <c r="AN187" s="102"/>
      <c r="AO187" s="102"/>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row>
    <row r="188" spans="1:62" ht="15.9">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c r="AA188" s="102"/>
      <c r="AB188" s="102"/>
      <c r="AC188" s="102"/>
      <c r="AD188" s="102"/>
      <c r="AE188" s="102"/>
      <c r="AF188" s="102"/>
      <c r="AG188" s="102"/>
      <c r="AH188" s="102"/>
      <c r="AI188" s="102"/>
      <c r="AJ188" s="102"/>
      <c r="AK188" s="102"/>
      <c r="AL188" s="102"/>
      <c r="AM188" s="102"/>
      <c r="AN188" s="102"/>
      <c r="AO188" s="102"/>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row>
    <row r="189" spans="1:62" ht="15.9">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c r="AA189" s="102"/>
      <c r="AB189" s="102"/>
      <c r="AC189" s="102"/>
      <c r="AD189" s="102"/>
      <c r="AE189" s="102"/>
      <c r="AF189" s="102"/>
      <c r="AG189" s="102"/>
      <c r="AH189" s="102"/>
      <c r="AI189" s="102"/>
      <c r="AJ189" s="102"/>
      <c r="AK189" s="102"/>
      <c r="AL189" s="102"/>
      <c r="AM189" s="102"/>
      <c r="AN189" s="102"/>
      <c r="AO189" s="102"/>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row>
    <row r="190" spans="1:62" ht="15.9">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c r="AA190" s="102"/>
      <c r="AB190" s="102"/>
      <c r="AC190" s="102"/>
      <c r="AD190" s="102"/>
      <c r="AE190" s="102"/>
      <c r="AF190" s="102"/>
      <c r="AG190" s="102"/>
      <c r="AH190" s="102"/>
      <c r="AI190" s="102"/>
      <c r="AJ190" s="102"/>
      <c r="AK190" s="102"/>
      <c r="AL190" s="102"/>
      <c r="AM190" s="102"/>
      <c r="AN190" s="102"/>
      <c r="AO190" s="102"/>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row>
    <row r="191" spans="1:62" ht="15.9">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c r="AA191" s="102"/>
      <c r="AB191" s="102"/>
      <c r="AC191" s="102"/>
      <c r="AD191" s="102"/>
      <c r="AE191" s="102"/>
      <c r="AF191" s="102"/>
      <c r="AG191" s="102"/>
      <c r="AH191" s="102"/>
      <c r="AI191" s="102"/>
      <c r="AJ191" s="102"/>
      <c r="AK191" s="102"/>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row>
    <row r="192" spans="1:62" ht="15.9">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row>
    <row r="193" spans="1:62" ht="15.9">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c r="AA193" s="102"/>
      <c r="AB193" s="102"/>
      <c r="AC193" s="102"/>
      <c r="AD193" s="102"/>
      <c r="AE193" s="102"/>
      <c r="AF193" s="102"/>
      <c r="AG193" s="102"/>
      <c r="AH193" s="102"/>
      <c r="AI193" s="102"/>
      <c r="AJ193" s="102"/>
      <c r="AK193" s="102"/>
      <c r="AL193" s="102"/>
      <c r="AM193" s="102"/>
      <c r="AN193" s="102"/>
      <c r="AO193" s="102"/>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row>
    <row r="194" spans="1:62" ht="15.9">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row>
    <row r="195" spans="1:62" ht="15.9">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H195" s="102"/>
      <c r="AI195" s="102"/>
      <c r="AJ195" s="102"/>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row>
    <row r="196" spans="1:62" ht="15.9">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02"/>
      <c r="AH196" s="102"/>
      <c r="AI196" s="102"/>
      <c r="AJ196" s="102"/>
      <c r="AK196" s="102"/>
      <c r="AL196" s="102"/>
      <c r="AM196" s="102"/>
      <c r="AN196" s="102"/>
      <c r="AO196" s="102"/>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row>
    <row r="197" spans="1:62" ht="15.9">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c r="AK197" s="102"/>
      <c r="AL197" s="102"/>
      <c r="AM197" s="102"/>
      <c r="AN197" s="102"/>
      <c r="AO197" s="102"/>
      <c r="AP197" s="102"/>
      <c r="AQ197" s="102"/>
      <c r="AR197" s="102"/>
      <c r="AS197" s="102"/>
      <c r="AT197" s="102"/>
      <c r="AU197" s="102"/>
      <c r="AV197" s="102"/>
      <c r="AW197" s="102"/>
      <c r="AX197" s="102"/>
      <c r="AY197" s="102"/>
      <c r="AZ197" s="102"/>
      <c r="BA197" s="102"/>
      <c r="BB197" s="102"/>
      <c r="BC197" s="102"/>
      <c r="BD197" s="102"/>
      <c r="BE197" s="102"/>
      <c r="BF197" s="102"/>
      <c r="BG197" s="102"/>
      <c r="BH197" s="102"/>
      <c r="BI197" s="102"/>
      <c r="BJ197" s="102"/>
    </row>
    <row r="198" spans="1:62" ht="15.9">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c r="AK198" s="102"/>
      <c r="AL198" s="102"/>
      <c r="AM198" s="102"/>
      <c r="AN198" s="102"/>
      <c r="AO198" s="102"/>
      <c r="AP198" s="102"/>
      <c r="AQ198" s="102"/>
      <c r="AR198" s="102"/>
      <c r="AS198" s="102"/>
      <c r="AT198" s="102"/>
      <c r="AU198" s="102"/>
      <c r="AV198" s="102"/>
      <c r="AW198" s="102"/>
      <c r="AX198" s="102"/>
      <c r="AY198" s="102"/>
      <c r="AZ198" s="102"/>
      <c r="BA198" s="102"/>
      <c r="BB198" s="102"/>
      <c r="BC198" s="102"/>
      <c r="BD198" s="102"/>
      <c r="BE198" s="102"/>
      <c r="BF198" s="102"/>
      <c r="BG198" s="102"/>
      <c r="BH198" s="102"/>
      <c r="BI198" s="102"/>
      <c r="BJ198" s="102"/>
    </row>
    <row r="199" spans="1:62" ht="15.9">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02"/>
      <c r="AH199" s="102"/>
      <c r="AI199" s="102"/>
      <c r="AJ199" s="102"/>
      <c r="AK199" s="102"/>
      <c r="AL199" s="102"/>
      <c r="AM199" s="102"/>
      <c r="AN199" s="102"/>
      <c r="AO199" s="102"/>
      <c r="AP199" s="102"/>
      <c r="AQ199" s="102"/>
      <c r="AR199" s="102"/>
      <c r="AS199" s="102"/>
      <c r="AT199" s="102"/>
      <c r="AU199" s="102"/>
      <c r="AV199" s="102"/>
      <c r="AW199" s="102"/>
      <c r="AX199" s="102"/>
      <c r="AY199" s="102"/>
      <c r="AZ199" s="102"/>
      <c r="BA199" s="102"/>
      <c r="BB199" s="102"/>
      <c r="BC199" s="102"/>
      <c r="BD199" s="102"/>
      <c r="BE199" s="102"/>
      <c r="BF199" s="102"/>
      <c r="BG199" s="102"/>
      <c r="BH199" s="102"/>
      <c r="BI199" s="102"/>
      <c r="BJ199" s="102"/>
    </row>
    <row r="200" spans="1:62" ht="15.9">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02"/>
      <c r="AH200" s="102"/>
      <c r="AI200" s="102"/>
      <c r="AJ200" s="102"/>
      <c r="AK200" s="102"/>
      <c r="AL200" s="102"/>
      <c r="AM200" s="102"/>
      <c r="AN200" s="102"/>
      <c r="AO200" s="102"/>
      <c r="AP200" s="102"/>
      <c r="AQ200" s="102"/>
      <c r="AR200" s="102"/>
      <c r="AS200" s="102"/>
      <c r="AT200" s="102"/>
      <c r="AU200" s="102"/>
      <c r="AV200" s="102"/>
      <c r="AW200" s="102"/>
      <c r="AX200" s="102"/>
      <c r="AY200" s="102"/>
      <c r="AZ200" s="102"/>
      <c r="BA200" s="102"/>
      <c r="BB200" s="102"/>
      <c r="BC200" s="102"/>
      <c r="BD200" s="102"/>
      <c r="BE200" s="102"/>
      <c r="BF200" s="102"/>
      <c r="BG200" s="102"/>
      <c r="BH200" s="102"/>
      <c r="BI200" s="102"/>
      <c r="BJ200" s="102"/>
    </row>
    <row r="201" spans="1:62" ht="15.9">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02"/>
      <c r="AH201" s="102"/>
      <c r="AI201" s="102"/>
      <c r="AJ201" s="102"/>
      <c r="AK201" s="102"/>
      <c r="AL201" s="102"/>
      <c r="AM201" s="102"/>
      <c r="AN201" s="102"/>
      <c r="AO201" s="102"/>
      <c r="AP201" s="102"/>
      <c r="AQ201" s="102"/>
      <c r="AR201" s="102"/>
      <c r="AS201" s="102"/>
      <c r="AT201" s="102"/>
      <c r="AU201" s="102"/>
      <c r="AV201" s="102"/>
      <c r="AW201" s="102"/>
      <c r="AX201" s="102"/>
      <c r="AY201" s="102"/>
      <c r="AZ201" s="102"/>
      <c r="BA201" s="102"/>
      <c r="BB201" s="102"/>
      <c r="BC201" s="102"/>
      <c r="BD201" s="102"/>
      <c r="BE201" s="102"/>
      <c r="BF201" s="102"/>
      <c r="BG201" s="102"/>
      <c r="BH201" s="102"/>
      <c r="BI201" s="102"/>
      <c r="BJ201" s="102"/>
    </row>
    <row r="202" spans="1:62" ht="15.9">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02"/>
      <c r="AH202" s="102"/>
      <c r="AI202" s="102"/>
      <c r="AJ202" s="102"/>
      <c r="AK202" s="102"/>
      <c r="AL202" s="102"/>
      <c r="AM202" s="102"/>
      <c r="AN202" s="102"/>
      <c r="AO202" s="102"/>
      <c r="AP202" s="102"/>
      <c r="AQ202" s="102"/>
      <c r="AR202" s="102"/>
      <c r="AS202" s="102"/>
      <c r="AT202" s="102"/>
      <c r="AU202" s="102"/>
      <c r="AV202" s="102"/>
      <c r="AW202" s="102"/>
      <c r="AX202" s="102"/>
      <c r="AY202" s="102"/>
      <c r="AZ202" s="102"/>
      <c r="BA202" s="102"/>
      <c r="BB202" s="102"/>
      <c r="BC202" s="102"/>
      <c r="BD202" s="102"/>
      <c r="BE202" s="102"/>
      <c r="BF202" s="102"/>
      <c r="BG202" s="102"/>
      <c r="BH202" s="102"/>
      <c r="BI202" s="102"/>
      <c r="BJ202" s="102"/>
    </row>
    <row r="203" spans="1:62" ht="15.9">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c r="AS203" s="102"/>
      <c r="AT203" s="102"/>
      <c r="AU203" s="102"/>
      <c r="AV203" s="102"/>
      <c r="AW203" s="102"/>
      <c r="AX203" s="102"/>
      <c r="AY203" s="102"/>
      <c r="AZ203" s="102"/>
      <c r="BA203" s="102"/>
      <c r="BB203" s="102"/>
      <c r="BC203" s="102"/>
      <c r="BD203" s="102"/>
      <c r="BE203" s="102"/>
      <c r="BF203" s="102"/>
      <c r="BG203" s="102"/>
      <c r="BH203" s="102"/>
      <c r="BI203" s="102"/>
      <c r="BJ203" s="102"/>
    </row>
    <row r="204" spans="1:62" ht="15.9">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c r="AS204" s="102"/>
      <c r="AT204" s="102"/>
      <c r="AU204" s="102"/>
      <c r="AV204" s="102"/>
      <c r="AW204" s="102"/>
      <c r="AX204" s="102"/>
      <c r="AY204" s="102"/>
      <c r="AZ204" s="102"/>
      <c r="BA204" s="102"/>
      <c r="BB204" s="102"/>
      <c r="BC204" s="102"/>
      <c r="BD204" s="102"/>
      <c r="BE204" s="102"/>
      <c r="BF204" s="102"/>
      <c r="BG204" s="102"/>
      <c r="BH204" s="102"/>
      <c r="BI204" s="102"/>
      <c r="BJ204" s="102"/>
    </row>
    <row r="205" spans="1:62" ht="15.9">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c r="AS205" s="102"/>
      <c r="AT205" s="102"/>
      <c r="AU205" s="102"/>
      <c r="AV205" s="102"/>
      <c r="AW205" s="102"/>
      <c r="AX205" s="102"/>
      <c r="AY205" s="102"/>
      <c r="AZ205" s="102"/>
      <c r="BA205" s="102"/>
      <c r="BB205" s="102"/>
      <c r="BC205" s="102"/>
      <c r="BD205" s="102"/>
      <c r="BE205" s="102"/>
      <c r="BF205" s="102"/>
      <c r="BG205" s="102"/>
      <c r="BH205" s="102"/>
      <c r="BI205" s="102"/>
      <c r="BJ205" s="102"/>
    </row>
    <row r="206" spans="1:62" ht="15.9">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02"/>
      <c r="AH206" s="102"/>
      <c r="AI206" s="102"/>
      <c r="AJ206" s="102"/>
      <c r="AK206" s="102"/>
      <c r="AL206" s="102"/>
      <c r="AM206" s="102"/>
      <c r="AN206" s="102"/>
      <c r="AO206" s="102"/>
      <c r="AP206" s="102"/>
      <c r="AQ206" s="102"/>
      <c r="AR206" s="102"/>
      <c r="AS206" s="102"/>
      <c r="AT206" s="102"/>
      <c r="AU206" s="102"/>
      <c r="AV206" s="102"/>
      <c r="AW206" s="102"/>
      <c r="AX206" s="102"/>
      <c r="AY206" s="102"/>
      <c r="AZ206" s="102"/>
      <c r="BA206" s="102"/>
      <c r="BB206" s="102"/>
      <c r="BC206" s="102"/>
      <c r="BD206" s="102"/>
      <c r="BE206" s="102"/>
      <c r="BF206" s="102"/>
      <c r="BG206" s="102"/>
      <c r="BH206" s="102"/>
      <c r="BI206" s="102"/>
      <c r="BJ206" s="102"/>
    </row>
    <row r="207" spans="1:62" ht="15.9">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row>
    <row r="208" spans="1:62" ht="15.9">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c r="AS208" s="102"/>
      <c r="AT208" s="102"/>
      <c r="AU208" s="102"/>
      <c r="AV208" s="102"/>
      <c r="AW208" s="102"/>
      <c r="AX208" s="102"/>
      <c r="AY208" s="102"/>
      <c r="AZ208" s="102"/>
      <c r="BA208" s="102"/>
      <c r="BB208" s="102"/>
      <c r="BC208" s="102"/>
      <c r="BD208" s="102"/>
      <c r="BE208" s="102"/>
      <c r="BF208" s="102"/>
      <c r="BG208" s="102"/>
      <c r="BH208" s="102"/>
      <c r="BI208" s="102"/>
      <c r="BJ208" s="102"/>
    </row>
    <row r="209" spans="1:62" ht="15.9">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02"/>
      <c r="BG209" s="102"/>
      <c r="BH209" s="102"/>
      <c r="BI209" s="102"/>
      <c r="BJ209" s="102"/>
    </row>
    <row r="210" spans="1:62" ht="15.9">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02"/>
      <c r="BG210" s="102"/>
      <c r="BH210" s="102"/>
      <c r="BI210" s="102"/>
      <c r="BJ210" s="102"/>
    </row>
    <row r="211" spans="1:62" ht="15.9">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02"/>
      <c r="BG211" s="102"/>
      <c r="BH211" s="102"/>
      <c r="BI211" s="102"/>
      <c r="BJ211" s="102"/>
    </row>
    <row r="212" spans="1:62" ht="15.9">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02"/>
      <c r="BG212" s="102"/>
      <c r="BH212" s="102"/>
      <c r="BI212" s="102"/>
      <c r="BJ212" s="102"/>
    </row>
    <row r="213" spans="1:62" ht="15.9">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02"/>
      <c r="BG213" s="102"/>
      <c r="BH213" s="102"/>
      <c r="BI213" s="102"/>
      <c r="BJ213" s="102"/>
    </row>
    <row r="214" spans="1:62" ht="15.9">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02"/>
      <c r="BG214" s="102"/>
      <c r="BH214" s="102"/>
      <c r="BI214" s="102"/>
      <c r="BJ214" s="102"/>
    </row>
    <row r="215" spans="1:62" ht="15.9">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02"/>
      <c r="BG215" s="102"/>
      <c r="BH215" s="102"/>
      <c r="BI215" s="102"/>
      <c r="BJ215" s="102"/>
    </row>
    <row r="216" spans="1:62" ht="15.9">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02"/>
      <c r="BG216" s="102"/>
      <c r="BH216" s="102"/>
      <c r="BI216" s="102"/>
      <c r="BJ216" s="102"/>
    </row>
    <row r="217" spans="1:62" ht="15.9">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c r="AS217" s="102"/>
      <c r="AT217" s="102"/>
      <c r="AU217" s="102"/>
      <c r="AV217" s="102"/>
      <c r="AW217" s="102"/>
      <c r="AX217" s="102"/>
      <c r="AY217" s="102"/>
      <c r="AZ217" s="102"/>
      <c r="BA217" s="102"/>
      <c r="BB217" s="102"/>
      <c r="BC217" s="102"/>
      <c r="BD217" s="102"/>
      <c r="BE217" s="102"/>
      <c r="BF217" s="102"/>
      <c r="BG217" s="102"/>
      <c r="BH217" s="102"/>
      <c r="BI217" s="102"/>
      <c r="BJ217" s="102"/>
    </row>
    <row r="218" spans="1:62" ht="15.9">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c r="BG218" s="102"/>
      <c r="BH218" s="102"/>
      <c r="BI218" s="102"/>
      <c r="BJ218" s="102"/>
    </row>
    <row r="219" spans="1:62" ht="15.9">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c r="AS219" s="102"/>
      <c r="AT219" s="102"/>
      <c r="AU219" s="102"/>
      <c r="AV219" s="102"/>
      <c r="AW219" s="102"/>
      <c r="AX219" s="102"/>
      <c r="AY219" s="102"/>
      <c r="AZ219" s="102"/>
      <c r="BA219" s="102"/>
      <c r="BB219" s="102"/>
      <c r="BC219" s="102"/>
      <c r="BD219" s="102"/>
      <c r="BE219" s="102"/>
      <c r="BF219" s="102"/>
      <c r="BG219" s="102"/>
      <c r="BH219" s="102"/>
      <c r="BI219" s="102"/>
      <c r="BJ219" s="102"/>
    </row>
    <row r="220" spans="1:62" ht="15.9">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c r="AS220" s="102"/>
      <c r="AT220" s="102"/>
      <c r="AU220" s="102"/>
      <c r="AV220" s="102"/>
      <c r="AW220" s="102"/>
      <c r="AX220" s="102"/>
      <c r="AY220" s="102"/>
      <c r="AZ220" s="102"/>
      <c r="BA220" s="102"/>
      <c r="BB220" s="102"/>
      <c r="BC220" s="102"/>
      <c r="BD220" s="102"/>
      <c r="BE220" s="102"/>
      <c r="BF220" s="102"/>
      <c r="BG220" s="102"/>
      <c r="BH220" s="102"/>
      <c r="BI220" s="102"/>
      <c r="BJ220" s="102"/>
    </row>
    <row r="221" spans="1:62" ht="15.9">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c r="AS221" s="102"/>
      <c r="AT221" s="102"/>
      <c r="AU221" s="102"/>
      <c r="AV221" s="102"/>
      <c r="AW221" s="102"/>
      <c r="AX221" s="102"/>
      <c r="AY221" s="102"/>
      <c r="AZ221" s="102"/>
      <c r="BA221" s="102"/>
      <c r="BB221" s="102"/>
      <c r="BC221" s="102"/>
      <c r="BD221" s="102"/>
      <c r="BE221" s="102"/>
      <c r="BF221" s="102"/>
      <c r="BG221" s="102"/>
      <c r="BH221" s="102"/>
      <c r="BI221" s="102"/>
      <c r="BJ221" s="102"/>
    </row>
    <row r="222" spans="1:62" ht="15.9">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c r="AA222" s="102"/>
      <c r="AB222" s="102"/>
      <c r="AC222" s="102"/>
      <c r="AD222" s="102"/>
      <c r="AE222" s="102"/>
      <c r="AF222" s="102"/>
      <c r="AG222" s="102"/>
      <c r="AH222" s="102"/>
      <c r="AI222" s="102"/>
      <c r="AJ222" s="102"/>
      <c r="AK222" s="102"/>
      <c r="AL222" s="102"/>
      <c r="AM222" s="102"/>
      <c r="AN222" s="102"/>
      <c r="AO222" s="102"/>
      <c r="AP222" s="102"/>
      <c r="AQ222" s="102"/>
      <c r="AR222" s="102"/>
      <c r="AS222" s="102"/>
      <c r="AT222" s="102"/>
      <c r="AU222" s="102"/>
      <c r="AV222" s="102"/>
      <c r="AW222" s="102"/>
      <c r="AX222" s="102"/>
      <c r="AY222" s="102"/>
      <c r="AZ222" s="102"/>
      <c r="BA222" s="102"/>
      <c r="BB222" s="102"/>
      <c r="BC222" s="102"/>
      <c r="BD222" s="102"/>
      <c r="BE222" s="102"/>
      <c r="BF222" s="102"/>
      <c r="BG222" s="102"/>
      <c r="BH222" s="102"/>
      <c r="BI222" s="102"/>
      <c r="BJ222" s="102"/>
    </row>
    <row r="223" spans="1:62" ht="15.9">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c r="AA223" s="102"/>
      <c r="AB223" s="102"/>
      <c r="AC223" s="102"/>
      <c r="AD223" s="102"/>
      <c r="AE223" s="102"/>
      <c r="AF223" s="102"/>
      <c r="AG223" s="102"/>
      <c r="AH223" s="102"/>
      <c r="AI223" s="102"/>
      <c r="AJ223" s="102"/>
      <c r="AK223" s="102"/>
      <c r="AL223" s="102"/>
      <c r="AM223" s="102"/>
      <c r="AN223" s="102"/>
      <c r="AO223" s="102"/>
      <c r="AP223" s="102"/>
      <c r="AQ223" s="102"/>
      <c r="AR223" s="102"/>
      <c r="AS223" s="102"/>
      <c r="AT223" s="102"/>
      <c r="AU223" s="102"/>
      <c r="AV223" s="102"/>
      <c r="AW223" s="102"/>
      <c r="AX223" s="102"/>
      <c r="AY223" s="102"/>
      <c r="AZ223" s="102"/>
      <c r="BA223" s="102"/>
      <c r="BB223" s="102"/>
      <c r="BC223" s="102"/>
      <c r="BD223" s="102"/>
      <c r="BE223" s="102"/>
      <c r="BF223" s="102"/>
      <c r="BG223" s="102"/>
      <c r="BH223" s="102"/>
      <c r="BI223" s="102"/>
      <c r="BJ223" s="102"/>
    </row>
    <row r="224" spans="1:62" ht="15.9">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c r="AA224" s="102"/>
      <c r="AB224" s="102"/>
      <c r="AC224" s="102"/>
      <c r="AD224" s="102"/>
      <c r="AE224" s="102"/>
      <c r="AF224" s="102"/>
      <c r="AG224" s="102"/>
      <c r="AH224" s="102"/>
      <c r="AI224" s="102"/>
      <c r="AJ224" s="102"/>
      <c r="AK224" s="102"/>
      <c r="AL224" s="102"/>
      <c r="AM224" s="102"/>
      <c r="AN224" s="102"/>
      <c r="AO224" s="102"/>
      <c r="AP224" s="102"/>
      <c r="AQ224" s="102"/>
      <c r="AR224" s="102"/>
      <c r="AS224" s="102"/>
      <c r="AT224" s="102"/>
      <c r="AU224" s="102"/>
      <c r="AV224" s="102"/>
      <c r="AW224" s="102"/>
      <c r="AX224" s="102"/>
      <c r="AY224" s="102"/>
      <c r="AZ224" s="102"/>
      <c r="BA224" s="102"/>
      <c r="BB224" s="102"/>
      <c r="BC224" s="102"/>
      <c r="BD224" s="102"/>
      <c r="BE224" s="102"/>
      <c r="BF224" s="102"/>
      <c r="BG224" s="102"/>
      <c r="BH224" s="102"/>
      <c r="BI224" s="102"/>
      <c r="BJ224" s="102"/>
    </row>
    <row r="225" spans="1:62" ht="15.9">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c r="AA225" s="102"/>
      <c r="AB225" s="102"/>
      <c r="AC225" s="102"/>
      <c r="AD225" s="102"/>
      <c r="AE225" s="102"/>
      <c r="AF225" s="102"/>
      <c r="AG225" s="102"/>
      <c r="AH225" s="102"/>
      <c r="AI225" s="102"/>
      <c r="AJ225" s="102"/>
      <c r="AK225" s="102"/>
      <c r="AL225" s="102"/>
      <c r="AM225" s="102"/>
      <c r="AN225" s="102"/>
      <c r="AO225" s="102"/>
      <c r="AP225" s="102"/>
      <c r="AQ225" s="102"/>
      <c r="AR225" s="102"/>
      <c r="AS225" s="102"/>
      <c r="AT225" s="102"/>
      <c r="AU225" s="102"/>
      <c r="AV225" s="102"/>
      <c r="AW225" s="102"/>
      <c r="AX225" s="102"/>
      <c r="AY225" s="102"/>
      <c r="AZ225" s="102"/>
      <c r="BA225" s="102"/>
      <c r="BB225" s="102"/>
      <c r="BC225" s="102"/>
      <c r="BD225" s="102"/>
      <c r="BE225" s="102"/>
      <c r="BF225" s="102"/>
      <c r="BG225" s="102"/>
      <c r="BH225" s="102"/>
      <c r="BI225" s="102"/>
      <c r="BJ225" s="102"/>
    </row>
    <row r="226" spans="1:62" ht="15.9">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c r="AA226" s="102"/>
      <c r="AB226" s="102"/>
      <c r="AC226" s="102"/>
      <c r="AD226" s="102"/>
      <c r="AE226" s="102"/>
      <c r="AF226" s="102"/>
      <c r="AG226" s="102"/>
      <c r="AH226" s="102"/>
      <c r="AI226" s="102"/>
      <c r="AJ226" s="102"/>
      <c r="AK226" s="102"/>
      <c r="AL226" s="102"/>
      <c r="AM226" s="102"/>
      <c r="AN226" s="102"/>
      <c r="AO226" s="102"/>
      <c r="AP226" s="102"/>
      <c r="AQ226" s="102"/>
      <c r="AR226" s="102"/>
      <c r="AS226" s="102"/>
      <c r="AT226" s="102"/>
      <c r="AU226" s="102"/>
      <c r="AV226" s="102"/>
      <c r="AW226" s="102"/>
      <c r="AX226" s="102"/>
      <c r="AY226" s="102"/>
      <c r="AZ226" s="102"/>
      <c r="BA226" s="102"/>
      <c r="BB226" s="102"/>
      <c r="BC226" s="102"/>
      <c r="BD226" s="102"/>
      <c r="BE226" s="102"/>
      <c r="BF226" s="102"/>
      <c r="BG226" s="102"/>
      <c r="BH226" s="102"/>
      <c r="BI226" s="102"/>
      <c r="BJ226" s="102"/>
    </row>
    <row r="227" spans="1:62" ht="15.9">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c r="AA227" s="102"/>
      <c r="AB227" s="102"/>
      <c r="AC227" s="102"/>
      <c r="AD227" s="102"/>
      <c r="AE227" s="102"/>
      <c r="AF227" s="102"/>
      <c r="AG227" s="102"/>
      <c r="AH227" s="102"/>
      <c r="AI227" s="102"/>
      <c r="AJ227" s="102"/>
      <c r="AK227" s="102"/>
      <c r="AL227" s="102"/>
      <c r="AM227" s="102"/>
      <c r="AN227" s="102"/>
      <c r="AO227" s="102"/>
      <c r="AP227" s="102"/>
      <c r="AQ227" s="102"/>
      <c r="AR227" s="102"/>
      <c r="AS227" s="102"/>
      <c r="AT227" s="102"/>
      <c r="AU227" s="102"/>
      <c r="AV227" s="102"/>
      <c r="AW227" s="102"/>
      <c r="AX227" s="102"/>
      <c r="AY227" s="102"/>
      <c r="AZ227" s="102"/>
      <c r="BA227" s="102"/>
      <c r="BB227" s="102"/>
      <c r="BC227" s="102"/>
      <c r="BD227" s="102"/>
      <c r="BE227" s="102"/>
      <c r="BF227" s="102"/>
      <c r="BG227" s="102"/>
      <c r="BH227" s="102"/>
      <c r="BI227" s="102"/>
      <c r="BJ227" s="102"/>
    </row>
    <row r="228" spans="1:62" ht="15.9">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c r="AA228" s="102"/>
      <c r="AB228" s="102"/>
      <c r="AC228" s="102"/>
      <c r="AD228" s="102"/>
      <c r="AE228" s="102"/>
      <c r="AF228" s="102"/>
      <c r="AG228" s="102"/>
      <c r="AH228" s="102"/>
      <c r="AI228" s="102"/>
      <c r="AJ228" s="102"/>
      <c r="AK228" s="102"/>
      <c r="AL228" s="102"/>
      <c r="AM228" s="102"/>
      <c r="AN228" s="102"/>
      <c r="AO228" s="102"/>
      <c r="AP228" s="102"/>
      <c r="AQ228" s="102"/>
      <c r="AR228" s="102"/>
      <c r="AS228" s="102"/>
      <c r="AT228" s="102"/>
      <c r="AU228" s="102"/>
      <c r="AV228" s="102"/>
      <c r="AW228" s="102"/>
      <c r="AX228" s="102"/>
      <c r="AY228" s="102"/>
      <c r="AZ228" s="102"/>
      <c r="BA228" s="102"/>
      <c r="BB228" s="102"/>
      <c r="BC228" s="102"/>
      <c r="BD228" s="102"/>
      <c r="BE228" s="102"/>
      <c r="BF228" s="102"/>
      <c r="BG228" s="102"/>
      <c r="BH228" s="102"/>
      <c r="BI228" s="102"/>
      <c r="BJ228" s="102"/>
    </row>
    <row r="229" spans="1:62" ht="15.9">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c r="AA229" s="102"/>
      <c r="AB229" s="102"/>
      <c r="AC229" s="102"/>
      <c r="AD229" s="102"/>
      <c r="AE229" s="102"/>
      <c r="AF229" s="102"/>
      <c r="AG229" s="102"/>
      <c r="AH229" s="102"/>
      <c r="AI229" s="102"/>
      <c r="AJ229" s="102"/>
      <c r="AK229" s="102"/>
      <c r="AL229" s="102"/>
      <c r="AM229" s="102"/>
      <c r="AN229" s="102"/>
      <c r="AO229" s="102"/>
      <c r="AP229" s="102"/>
      <c r="AQ229" s="102"/>
      <c r="AR229" s="102"/>
      <c r="AS229" s="102"/>
      <c r="AT229" s="102"/>
      <c r="AU229" s="102"/>
      <c r="AV229" s="102"/>
      <c r="AW229" s="102"/>
      <c r="AX229" s="102"/>
      <c r="AY229" s="102"/>
      <c r="AZ229" s="102"/>
      <c r="BA229" s="102"/>
      <c r="BB229" s="102"/>
      <c r="BC229" s="102"/>
      <c r="BD229" s="102"/>
      <c r="BE229" s="102"/>
      <c r="BF229" s="102"/>
      <c r="BG229" s="102"/>
      <c r="BH229" s="102"/>
      <c r="BI229" s="102"/>
      <c r="BJ229" s="102"/>
    </row>
    <row r="230" spans="1:62" ht="15.9">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c r="AA230" s="102"/>
      <c r="AB230" s="102"/>
      <c r="AC230" s="102"/>
      <c r="AD230" s="102"/>
      <c r="AE230" s="102"/>
      <c r="AF230" s="102"/>
      <c r="AG230" s="102"/>
      <c r="AH230" s="102"/>
      <c r="AI230" s="102"/>
      <c r="AJ230" s="102"/>
      <c r="AK230" s="102"/>
      <c r="AL230" s="102"/>
      <c r="AM230" s="102"/>
      <c r="AN230" s="102"/>
      <c r="AO230" s="102"/>
      <c r="AP230" s="102"/>
      <c r="AQ230" s="102"/>
      <c r="AR230" s="102"/>
      <c r="AS230" s="102"/>
      <c r="AT230" s="102"/>
      <c r="AU230" s="102"/>
      <c r="AV230" s="102"/>
      <c r="AW230" s="102"/>
      <c r="AX230" s="102"/>
      <c r="AY230" s="102"/>
      <c r="AZ230" s="102"/>
      <c r="BA230" s="102"/>
      <c r="BB230" s="102"/>
      <c r="BC230" s="102"/>
      <c r="BD230" s="102"/>
      <c r="BE230" s="102"/>
      <c r="BF230" s="102"/>
      <c r="BG230" s="102"/>
      <c r="BH230" s="102"/>
      <c r="BI230" s="102"/>
      <c r="BJ230" s="102"/>
    </row>
    <row r="231" spans="1:62" ht="15.9">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c r="AA231" s="102"/>
      <c r="AB231" s="102"/>
      <c r="AC231" s="102"/>
      <c r="AD231" s="102"/>
      <c r="AE231" s="102"/>
      <c r="AF231" s="102"/>
      <c r="AG231" s="102"/>
      <c r="AH231" s="102"/>
      <c r="AI231" s="102"/>
      <c r="AJ231" s="102"/>
      <c r="AK231" s="102"/>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c r="BG231" s="102"/>
      <c r="BH231" s="102"/>
      <c r="BI231" s="102"/>
      <c r="BJ231" s="102"/>
    </row>
    <row r="232" spans="1:62" ht="15.9">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c r="AA232" s="102"/>
      <c r="AB232" s="102"/>
      <c r="AC232" s="102"/>
      <c r="AD232" s="102"/>
      <c r="AE232" s="102"/>
      <c r="AF232" s="102"/>
      <c r="AG232" s="102"/>
      <c r="AH232" s="102"/>
      <c r="AI232" s="102"/>
      <c r="AJ232" s="102"/>
      <c r="AK232" s="102"/>
      <c r="AL232" s="102"/>
      <c r="AM232" s="102"/>
      <c r="AN232" s="102"/>
      <c r="AO232" s="102"/>
      <c r="AP232" s="102"/>
      <c r="AQ232" s="102"/>
      <c r="AR232" s="102"/>
      <c r="AS232" s="102"/>
      <c r="AT232" s="102"/>
      <c r="AU232" s="102"/>
      <c r="AV232" s="102"/>
      <c r="AW232" s="102"/>
      <c r="AX232" s="102"/>
      <c r="AY232" s="102"/>
      <c r="AZ232" s="102"/>
      <c r="BA232" s="102"/>
      <c r="BB232" s="102"/>
      <c r="BC232" s="102"/>
      <c r="BD232" s="102"/>
      <c r="BE232" s="102"/>
      <c r="BF232" s="102"/>
      <c r="BG232" s="102"/>
      <c r="BH232" s="102"/>
      <c r="BI232" s="102"/>
      <c r="BJ232" s="102"/>
    </row>
    <row r="233" spans="1:62" ht="15.9">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c r="AA233" s="102"/>
      <c r="AB233" s="102"/>
      <c r="AC233" s="102"/>
      <c r="AD233" s="102"/>
      <c r="AE233" s="102"/>
      <c r="AF233" s="102"/>
      <c r="AG233" s="102"/>
      <c r="AH233" s="102"/>
      <c r="AI233" s="102"/>
      <c r="AJ233" s="102"/>
      <c r="AK233" s="102"/>
      <c r="AL233" s="102"/>
      <c r="AM233" s="102"/>
      <c r="AN233" s="102"/>
      <c r="AO233" s="102"/>
      <c r="AP233" s="102"/>
      <c r="AQ233" s="102"/>
      <c r="AR233" s="102"/>
      <c r="AS233" s="102"/>
      <c r="AT233" s="102"/>
      <c r="AU233" s="102"/>
      <c r="AV233" s="102"/>
      <c r="AW233" s="102"/>
      <c r="AX233" s="102"/>
      <c r="AY233" s="102"/>
      <c r="AZ233" s="102"/>
      <c r="BA233" s="102"/>
      <c r="BB233" s="102"/>
      <c r="BC233" s="102"/>
      <c r="BD233" s="102"/>
      <c r="BE233" s="102"/>
      <c r="BF233" s="102"/>
      <c r="BG233" s="102"/>
      <c r="BH233" s="102"/>
      <c r="BI233" s="102"/>
      <c r="BJ233" s="102"/>
    </row>
    <row r="234" spans="1:62" ht="15.9">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c r="AA234" s="102"/>
      <c r="AB234" s="102"/>
      <c r="AC234" s="102"/>
      <c r="AD234" s="102"/>
      <c r="AE234" s="102"/>
      <c r="AF234" s="102"/>
      <c r="AG234" s="102"/>
      <c r="AH234" s="102"/>
      <c r="AI234" s="102"/>
      <c r="AJ234" s="102"/>
      <c r="AK234" s="102"/>
      <c r="AL234" s="102"/>
      <c r="AM234" s="102"/>
      <c r="AN234" s="102"/>
      <c r="AO234" s="102"/>
      <c r="AP234" s="102"/>
      <c r="AQ234" s="102"/>
      <c r="AR234" s="102"/>
      <c r="AS234" s="102"/>
      <c r="AT234" s="102"/>
      <c r="AU234" s="102"/>
      <c r="AV234" s="102"/>
      <c r="AW234" s="102"/>
      <c r="AX234" s="102"/>
      <c r="AY234" s="102"/>
      <c r="AZ234" s="102"/>
      <c r="BA234" s="102"/>
      <c r="BB234" s="102"/>
      <c r="BC234" s="102"/>
      <c r="BD234" s="102"/>
      <c r="BE234" s="102"/>
      <c r="BF234" s="102"/>
      <c r="BG234" s="102"/>
      <c r="BH234" s="102"/>
      <c r="BI234" s="102"/>
      <c r="BJ234" s="102"/>
    </row>
    <row r="235" spans="1:62" ht="15.9">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c r="AA235" s="102"/>
      <c r="AB235" s="102"/>
      <c r="AC235" s="102"/>
      <c r="AD235" s="102"/>
      <c r="AE235" s="102"/>
      <c r="AF235" s="102"/>
      <c r="AG235" s="102"/>
      <c r="AH235" s="102"/>
      <c r="AI235" s="102"/>
      <c r="AJ235" s="102"/>
      <c r="AK235" s="102"/>
      <c r="AL235" s="102"/>
      <c r="AM235" s="102"/>
      <c r="AN235" s="102"/>
      <c r="AO235" s="102"/>
      <c r="AP235" s="102"/>
      <c r="AQ235" s="102"/>
      <c r="AR235" s="102"/>
      <c r="AS235" s="102"/>
      <c r="AT235" s="102"/>
      <c r="AU235" s="102"/>
      <c r="AV235" s="102"/>
      <c r="AW235" s="102"/>
      <c r="AX235" s="102"/>
      <c r="AY235" s="102"/>
      <c r="AZ235" s="102"/>
      <c r="BA235" s="102"/>
      <c r="BB235" s="102"/>
      <c r="BC235" s="102"/>
      <c r="BD235" s="102"/>
      <c r="BE235" s="102"/>
      <c r="BF235" s="102"/>
      <c r="BG235" s="102"/>
      <c r="BH235" s="102"/>
      <c r="BI235" s="102"/>
      <c r="BJ235" s="102"/>
    </row>
    <row r="236" spans="1:62" ht="15.9">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c r="AA236" s="102"/>
      <c r="AB236" s="102"/>
      <c r="AC236" s="102"/>
      <c r="AD236" s="102"/>
      <c r="AE236" s="102"/>
      <c r="AF236" s="102"/>
      <c r="AG236" s="102"/>
      <c r="AH236" s="102"/>
      <c r="AI236" s="102"/>
      <c r="AJ236" s="102"/>
      <c r="AK236" s="102"/>
      <c r="AL236" s="102"/>
      <c r="AM236" s="102"/>
      <c r="AN236" s="102"/>
      <c r="AO236" s="102"/>
      <c r="AP236" s="102"/>
      <c r="AQ236" s="102"/>
      <c r="AR236" s="102"/>
      <c r="AS236" s="102"/>
      <c r="AT236" s="102"/>
      <c r="AU236" s="102"/>
      <c r="AV236" s="102"/>
      <c r="AW236" s="102"/>
      <c r="AX236" s="102"/>
      <c r="AY236" s="102"/>
      <c r="AZ236" s="102"/>
      <c r="BA236" s="102"/>
      <c r="BB236" s="102"/>
      <c r="BC236" s="102"/>
      <c r="BD236" s="102"/>
      <c r="BE236" s="102"/>
      <c r="BF236" s="102"/>
      <c r="BG236" s="102"/>
      <c r="BH236" s="102"/>
      <c r="BI236" s="102"/>
      <c r="BJ236" s="102"/>
    </row>
    <row r="237" spans="1:62" ht="15.9">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c r="AA237" s="102"/>
      <c r="AB237" s="102"/>
      <c r="AC237" s="102"/>
      <c r="AD237" s="102"/>
      <c r="AE237" s="102"/>
      <c r="AF237" s="102"/>
      <c r="AG237" s="102"/>
      <c r="AH237" s="102"/>
      <c r="AI237" s="102"/>
      <c r="AJ237" s="102"/>
      <c r="AK237" s="102"/>
      <c r="AL237" s="102"/>
      <c r="AM237" s="102"/>
      <c r="AN237" s="102"/>
      <c r="AO237" s="102"/>
      <c r="AP237" s="102"/>
      <c r="AQ237" s="102"/>
      <c r="AR237" s="102"/>
      <c r="AS237" s="102"/>
      <c r="AT237" s="102"/>
      <c r="AU237" s="102"/>
      <c r="AV237" s="102"/>
      <c r="AW237" s="102"/>
      <c r="AX237" s="102"/>
      <c r="AY237" s="102"/>
      <c r="AZ237" s="102"/>
      <c r="BA237" s="102"/>
      <c r="BB237" s="102"/>
      <c r="BC237" s="102"/>
      <c r="BD237" s="102"/>
      <c r="BE237" s="102"/>
      <c r="BF237" s="102"/>
      <c r="BG237" s="102"/>
      <c r="BH237" s="102"/>
      <c r="BI237" s="102"/>
      <c r="BJ237" s="102"/>
    </row>
    <row r="238" spans="1:62" ht="15.9">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c r="AA238" s="102"/>
      <c r="AB238" s="102"/>
      <c r="AC238" s="102"/>
      <c r="AD238" s="102"/>
      <c r="AE238" s="102"/>
      <c r="AF238" s="102"/>
      <c r="AG238" s="102"/>
      <c r="AH238" s="102"/>
      <c r="AI238" s="102"/>
      <c r="AJ238" s="102"/>
      <c r="AK238" s="102"/>
      <c r="AL238" s="102"/>
      <c r="AM238" s="102"/>
      <c r="AN238" s="102"/>
      <c r="AO238" s="102"/>
      <c r="AP238" s="102"/>
      <c r="AQ238" s="102"/>
      <c r="AR238" s="102"/>
      <c r="AS238" s="102"/>
      <c r="AT238" s="102"/>
      <c r="AU238" s="102"/>
      <c r="AV238" s="102"/>
      <c r="AW238" s="102"/>
      <c r="AX238" s="102"/>
      <c r="AY238" s="102"/>
      <c r="AZ238" s="102"/>
      <c r="BA238" s="102"/>
      <c r="BB238" s="102"/>
      <c r="BC238" s="102"/>
      <c r="BD238" s="102"/>
      <c r="BE238" s="102"/>
      <c r="BF238" s="102"/>
      <c r="BG238" s="102"/>
      <c r="BH238" s="102"/>
      <c r="BI238" s="102"/>
      <c r="BJ238" s="102"/>
    </row>
    <row r="239" spans="1:62" ht="15.9">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c r="AA239" s="102"/>
      <c r="AB239" s="102"/>
      <c r="AC239" s="102"/>
      <c r="AD239" s="102"/>
      <c r="AE239" s="102"/>
      <c r="AF239" s="102"/>
      <c r="AG239" s="102"/>
      <c r="AH239" s="102"/>
      <c r="AI239" s="102"/>
      <c r="AJ239" s="102"/>
      <c r="AK239" s="102"/>
      <c r="AL239" s="102"/>
      <c r="AM239" s="102"/>
      <c r="AN239" s="102"/>
      <c r="AO239" s="102"/>
      <c r="AP239" s="102"/>
      <c r="AQ239" s="102"/>
      <c r="AR239" s="102"/>
      <c r="AS239" s="102"/>
      <c r="AT239" s="102"/>
      <c r="AU239" s="102"/>
      <c r="AV239" s="102"/>
      <c r="AW239" s="102"/>
      <c r="AX239" s="102"/>
      <c r="AY239" s="102"/>
      <c r="AZ239" s="102"/>
      <c r="BA239" s="102"/>
      <c r="BB239" s="102"/>
      <c r="BC239" s="102"/>
      <c r="BD239" s="102"/>
      <c r="BE239" s="102"/>
      <c r="BF239" s="102"/>
      <c r="BG239" s="102"/>
      <c r="BH239" s="102"/>
      <c r="BI239" s="102"/>
      <c r="BJ239" s="102"/>
    </row>
    <row r="240" spans="1:62" ht="15.9">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c r="AA240" s="102"/>
      <c r="AB240" s="102"/>
      <c r="AC240" s="102"/>
      <c r="AD240" s="102"/>
      <c r="AE240" s="102"/>
      <c r="AF240" s="102"/>
      <c r="AG240" s="102"/>
      <c r="AH240" s="102"/>
      <c r="AI240" s="102"/>
      <c r="AJ240" s="102"/>
      <c r="AK240" s="102"/>
      <c r="AL240" s="102"/>
      <c r="AM240" s="102"/>
      <c r="AN240" s="102"/>
      <c r="AO240" s="102"/>
      <c r="AP240" s="102"/>
      <c r="AQ240" s="102"/>
      <c r="AR240" s="102"/>
      <c r="AS240" s="102"/>
      <c r="AT240" s="102"/>
      <c r="AU240" s="102"/>
      <c r="AV240" s="102"/>
      <c r="AW240" s="102"/>
      <c r="AX240" s="102"/>
      <c r="AY240" s="102"/>
      <c r="AZ240" s="102"/>
      <c r="BA240" s="102"/>
      <c r="BB240" s="102"/>
      <c r="BC240" s="102"/>
      <c r="BD240" s="102"/>
      <c r="BE240" s="102"/>
      <c r="BF240" s="102"/>
      <c r="BG240" s="102"/>
      <c r="BH240" s="102"/>
      <c r="BI240" s="102"/>
      <c r="BJ240" s="102"/>
    </row>
    <row r="241" spans="1:62" ht="15.9">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c r="AA241" s="102"/>
      <c r="AB241" s="102"/>
      <c r="AC241" s="102"/>
      <c r="AD241" s="102"/>
      <c r="AE241" s="102"/>
      <c r="AF241" s="102"/>
      <c r="AG241" s="102"/>
      <c r="AH241" s="102"/>
      <c r="AI241" s="102"/>
      <c r="AJ241" s="102"/>
      <c r="AK241" s="102"/>
      <c r="AL241" s="102"/>
      <c r="AM241" s="102"/>
      <c r="AN241" s="102"/>
      <c r="AO241" s="102"/>
      <c r="AP241" s="102"/>
      <c r="AQ241" s="102"/>
      <c r="AR241" s="102"/>
      <c r="AS241" s="102"/>
      <c r="AT241" s="102"/>
      <c r="AU241" s="102"/>
      <c r="AV241" s="102"/>
      <c r="AW241" s="102"/>
      <c r="AX241" s="102"/>
      <c r="AY241" s="102"/>
      <c r="AZ241" s="102"/>
      <c r="BA241" s="102"/>
      <c r="BB241" s="102"/>
      <c r="BC241" s="102"/>
      <c r="BD241" s="102"/>
      <c r="BE241" s="102"/>
      <c r="BF241" s="102"/>
      <c r="BG241" s="102"/>
      <c r="BH241" s="102"/>
      <c r="BI241" s="102"/>
      <c r="BJ241" s="102"/>
    </row>
    <row r="242" spans="1:62" ht="15.9">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c r="AA242" s="102"/>
      <c r="AB242" s="102"/>
      <c r="AC242" s="102"/>
      <c r="AD242" s="102"/>
      <c r="AE242" s="102"/>
      <c r="AF242" s="102"/>
      <c r="AG242" s="102"/>
      <c r="AH242" s="102"/>
      <c r="AI242" s="102"/>
      <c r="AJ242" s="102"/>
      <c r="AK242" s="102"/>
      <c r="AL242" s="102"/>
      <c r="AM242" s="102"/>
      <c r="AN242" s="102"/>
      <c r="AO242" s="102"/>
      <c r="AP242" s="102"/>
      <c r="AQ242" s="102"/>
      <c r="AR242" s="102"/>
      <c r="AS242" s="102"/>
      <c r="AT242" s="102"/>
      <c r="AU242" s="102"/>
      <c r="AV242" s="102"/>
      <c r="AW242" s="102"/>
      <c r="AX242" s="102"/>
      <c r="AY242" s="102"/>
      <c r="AZ242" s="102"/>
      <c r="BA242" s="102"/>
      <c r="BB242" s="102"/>
      <c r="BC242" s="102"/>
      <c r="BD242" s="102"/>
      <c r="BE242" s="102"/>
      <c r="BF242" s="102"/>
      <c r="BG242" s="102"/>
      <c r="BH242" s="102"/>
      <c r="BI242" s="102"/>
      <c r="BJ242" s="102"/>
    </row>
    <row r="243" spans="1:62" ht="15.9">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c r="AA243" s="102"/>
      <c r="AB243" s="102"/>
      <c r="AC243" s="102"/>
      <c r="AD243" s="102"/>
      <c r="AE243" s="102"/>
      <c r="AF243" s="102"/>
      <c r="AG243" s="102"/>
      <c r="AH243" s="102"/>
      <c r="AI243" s="102"/>
      <c r="AJ243" s="102"/>
      <c r="AK243" s="102"/>
      <c r="AL243" s="102"/>
      <c r="AM243" s="102"/>
      <c r="AN243" s="102"/>
      <c r="AO243" s="102"/>
      <c r="AP243" s="102"/>
      <c r="AQ243" s="102"/>
      <c r="AR243" s="102"/>
      <c r="AS243" s="102"/>
      <c r="AT243" s="102"/>
      <c r="AU243" s="102"/>
      <c r="AV243" s="102"/>
      <c r="AW243" s="102"/>
      <c r="AX243" s="102"/>
      <c r="AY243" s="102"/>
      <c r="AZ243" s="102"/>
      <c r="BA243" s="102"/>
      <c r="BB243" s="102"/>
      <c r="BC243" s="102"/>
      <c r="BD243" s="102"/>
      <c r="BE243" s="102"/>
      <c r="BF243" s="102"/>
      <c r="BG243" s="102"/>
      <c r="BH243" s="102"/>
      <c r="BI243" s="102"/>
      <c r="BJ243" s="102"/>
    </row>
    <row r="244" spans="1:62" ht="15.9">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c r="AA244" s="102"/>
      <c r="AB244" s="102"/>
      <c r="AC244" s="102"/>
      <c r="AD244" s="102"/>
      <c r="AE244" s="102"/>
      <c r="AF244" s="102"/>
      <c r="AG244" s="102"/>
      <c r="AH244" s="102"/>
      <c r="AI244" s="102"/>
      <c r="AJ244" s="102"/>
      <c r="AK244" s="102"/>
      <c r="AL244" s="102"/>
      <c r="AM244" s="102"/>
      <c r="AN244" s="102"/>
      <c r="AO244" s="102"/>
      <c r="AP244" s="102"/>
      <c r="AQ244" s="102"/>
      <c r="AR244" s="102"/>
      <c r="AS244" s="102"/>
      <c r="AT244" s="102"/>
      <c r="AU244" s="102"/>
      <c r="AV244" s="102"/>
      <c r="AW244" s="102"/>
      <c r="AX244" s="102"/>
      <c r="AY244" s="102"/>
      <c r="AZ244" s="102"/>
      <c r="BA244" s="102"/>
      <c r="BB244" s="102"/>
      <c r="BC244" s="102"/>
      <c r="BD244" s="102"/>
      <c r="BE244" s="102"/>
      <c r="BF244" s="102"/>
      <c r="BG244" s="102"/>
      <c r="BH244" s="102"/>
      <c r="BI244" s="102"/>
      <c r="BJ244" s="102"/>
    </row>
    <row r="245" spans="1:62" ht="15.9">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02"/>
      <c r="AH245" s="102"/>
      <c r="AI245" s="102"/>
      <c r="AJ245" s="102"/>
      <c r="AK245" s="102"/>
      <c r="AL245" s="102"/>
      <c r="AM245" s="102"/>
      <c r="AN245" s="102"/>
      <c r="AO245" s="102"/>
      <c r="AP245" s="102"/>
      <c r="AQ245" s="102"/>
      <c r="AR245" s="102"/>
      <c r="AS245" s="102"/>
      <c r="AT245" s="102"/>
      <c r="AU245" s="102"/>
      <c r="AV245" s="102"/>
      <c r="AW245" s="102"/>
      <c r="AX245" s="102"/>
      <c r="AY245" s="102"/>
      <c r="AZ245" s="102"/>
      <c r="BA245" s="102"/>
      <c r="BB245" s="102"/>
      <c r="BC245" s="102"/>
      <c r="BD245" s="102"/>
      <c r="BE245" s="102"/>
      <c r="BF245" s="102"/>
      <c r="BG245" s="102"/>
      <c r="BH245" s="102"/>
      <c r="BI245" s="102"/>
      <c r="BJ245" s="102"/>
    </row>
    <row r="246" spans="1:62" ht="15.9">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02"/>
      <c r="AH246" s="102"/>
      <c r="AI246" s="102"/>
      <c r="AJ246" s="102"/>
      <c r="AK246" s="102"/>
      <c r="AL246" s="102"/>
      <c r="AM246" s="102"/>
      <c r="AN246" s="102"/>
      <c r="AO246" s="102"/>
      <c r="AP246" s="102"/>
      <c r="AQ246" s="102"/>
      <c r="AR246" s="102"/>
      <c r="AS246" s="102"/>
      <c r="AT246" s="102"/>
      <c r="AU246" s="102"/>
      <c r="AV246" s="102"/>
      <c r="AW246" s="102"/>
      <c r="AX246" s="102"/>
      <c r="AY246" s="102"/>
      <c r="AZ246" s="102"/>
      <c r="BA246" s="102"/>
      <c r="BB246" s="102"/>
      <c r="BC246" s="102"/>
      <c r="BD246" s="102"/>
      <c r="BE246" s="102"/>
      <c r="BF246" s="102"/>
      <c r="BG246" s="102"/>
      <c r="BH246" s="102"/>
      <c r="BI246" s="102"/>
      <c r="BJ246" s="102"/>
    </row>
    <row r="247" spans="1:62" ht="15.9">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02"/>
      <c r="AH247" s="102"/>
      <c r="AI247" s="102"/>
      <c r="AJ247" s="102"/>
      <c r="AK247" s="102"/>
      <c r="AL247" s="102"/>
      <c r="AM247" s="102"/>
      <c r="AN247" s="102"/>
      <c r="AO247" s="102"/>
      <c r="AP247" s="102"/>
      <c r="AQ247" s="102"/>
      <c r="AR247" s="102"/>
      <c r="AS247" s="102"/>
      <c r="AT247" s="102"/>
      <c r="AU247" s="102"/>
      <c r="AV247" s="102"/>
      <c r="AW247" s="102"/>
      <c r="AX247" s="102"/>
      <c r="AY247" s="102"/>
      <c r="AZ247" s="102"/>
      <c r="BA247" s="102"/>
      <c r="BB247" s="102"/>
      <c r="BC247" s="102"/>
      <c r="BD247" s="102"/>
      <c r="BE247" s="102"/>
      <c r="BF247" s="102"/>
      <c r="BG247" s="102"/>
      <c r="BH247" s="102"/>
      <c r="BI247" s="102"/>
      <c r="BJ247" s="102"/>
    </row>
    <row r="248" spans="1:62" ht="15.9">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02"/>
      <c r="AH248" s="102"/>
      <c r="AI248" s="102"/>
      <c r="AJ248" s="102"/>
      <c r="AK248" s="102"/>
      <c r="AL248" s="102"/>
      <c r="AM248" s="102"/>
      <c r="AN248" s="102"/>
      <c r="AO248" s="102"/>
      <c r="AP248" s="102"/>
      <c r="AQ248" s="102"/>
      <c r="AR248" s="102"/>
      <c r="AS248" s="102"/>
      <c r="AT248" s="102"/>
      <c r="AU248" s="102"/>
      <c r="AV248" s="102"/>
      <c r="AW248" s="102"/>
      <c r="AX248" s="102"/>
      <c r="AY248" s="102"/>
      <c r="AZ248" s="102"/>
      <c r="BA248" s="102"/>
      <c r="BB248" s="102"/>
      <c r="BC248" s="102"/>
      <c r="BD248" s="102"/>
      <c r="BE248" s="102"/>
      <c r="BF248" s="102"/>
      <c r="BG248" s="102"/>
      <c r="BH248" s="102"/>
      <c r="BI248" s="102"/>
      <c r="BJ248" s="102"/>
    </row>
    <row r="249" spans="1:62" ht="15.9">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02"/>
      <c r="AH249" s="102"/>
      <c r="AI249" s="102"/>
      <c r="AJ249" s="102"/>
      <c r="AK249" s="102"/>
      <c r="AL249" s="102"/>
      <c r="AM249" s="102"/>
      <c r="AN249" s="102"/>
      <c r="AO249" s="102"/>
      <c r="AP249" s="102"/>
      <c r="AQ249" s="102"/>
      <c r="AR249" s="102"/>
      <c r="AS249" s="102"/>
      <c r="AT249" s="102"/>
      <c r="AU249" s="102"/>
      <c r="AV249" s="102"/>
      <c r="AW249" s="102"/>
      <c r="AX249" s="102"/>
      <c r="AY249" s="102"/>
      <c r="AZ249" s="102"/>
      <c r="BA249" s="102"/>
      <c r="BB249" s="102"/>
      <c r="BC249" s="102"/>
      <c r="BD249" s="102"/>
      <c r="BE249" s="102"/>
      <c r="BF249" s="102"/>
      <c r="BG249" s="102"/>
      <c r="BH249" s="102"/>
      <c r="BI249" s="102"/>
      <c r="BJ249" s="102"/>
    </row>
    <row r="250" spans="1:62" ht="15.9">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02"/>
      <c r="AH250" s="102"/>
      <c r="AI250" s="102"/>
      <c r="AJ250" s="102"/>
      <c r="AK250" s="102"/>
      <c r="AL250" s="102"/>
      <c r="AM250" s="102"/>
      <c r="AN250" s="102"/>
      <c r="AO250" s="102"/>
      <c r="AP250" s="102"/>
      <c r="AQ250" s="102"/>
      <c r="AR250" s="102"/>
      <c r="AS250" s="102"/>
      <c r="AT250" s="102"/>
      <c r="AU250" s="102"/>
      <c r="AV250" s="102"/>
      <c r="AW250" s="102"/>
      <c r="AX250" s="102"/>
      <c r="AY250" s="102"/>
      <c r="AZ250" s="102"/>
      <c r="BA250" s="102"/>
      <c r="BB250" s="102"/>
      <c r="BC250" s="102"/>
      <c r="BD250" s="102"/>
      <c r="BE250" s="102"/>
      <c r="BF250" s="102"/>
      <c r="BG250" s="102"/>
      <c r="BH250" s="102"/>
      <c r="BI250" s="102"/>
      <c r="BJ250" s="102"/>
    </row>
    <row r="251" spans="1:62" ht="15.9">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02"/>
      <c r="AH251" s="102"/>
      <c r="AI251" s="102"/>
      <c r="AJ251" s="102"/>
      <c r="AK251" s="102"/>
      <c r="AL251" s="102"/>
      <c r="AM251" s="102"/>
      <c r="AN251" s="102"/>
      <c r="AO251" s="102"/>
      <c r="AP251" s="102"/>
      <c r="AQ251" s="102"/>
      <c r="AR251" s="102"/>
      <c r="AS251" s="102"/>
      <c r="AT251" s="102"/>
      <c r="AU251" s="102"/>
      <c r="AV251" s="102"/>
      <c r="AW251" s="102"/>
      <c r="AX251" s="102"/>
      <c r="AY251" s="102"/>
      <c r="AZ251" s="102"/>
      <c r="BA251" s="102"/>
      <c r="BB251" s="102"/>
      <c r="BC251" s="102"/>
      <c r="BD251" s="102"/>
      <c r="BE251" s="102"/>
      <c r="BF251" s="102"/>
      <c r="BG251" s="102"/>
      <c r="BH251" s="102"/>
      <c r="BI251" s="102"/>
      <c r="BJ251" s="102"/>
    </row>
    <row r="252" spans="1:62" ht="15.9">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02"/>
      <c r="AH252" s="102"/>
      <c r="AI252" s="102"/>
      <c r="AJ252" s="102"/>
      <c r="AK252" s="102"/>
      <c r="AL252" s="102"/>
      <c r="AM252" s="102"/>
      <c r="AN252" s="102"/>
      <c r="AO252" s="102"/>
      <c r="AP252" s="102"/>
      <c r="AQ252" s="102"/>
      <c r="AR252" s="102"/>
      <c r="AS252" s="102"/>
      <c r="AT252" s="102"/>
      <c r="AU252" s="102"/>
      <c r="AV252" s="102"/>
      <c r="AW252" s="102"/>
      <c r="AX252" s="102"/>
      <c r="AY252" s="102"/>
      <c r="AZ252" s="102"/>
      <c r="BA252" s="102"/>
      <c r="BB252" s="102"/>
      <c r="BC252" s="102"/>
      <c r="BD252" s="102"/>
      <c r="BE252" s="102"/>
      <c r="BF252" s="102"/>
      <c r="BG252" s="102"/>
      <c r="BH252" s="102"/>
      <c r="BI252" s="102"/>
      <c r="BJ252" s="102"/>
    </row>
    <row r="253" spans="1:62" ht="15.9">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02"/>
      <c r="AH253" s="102"/>
      <c r="AI253" s="102"/>
      <c r="AJ253" s="102"/>
      <c r="AK253" s="102"/>
      <c r="AL253" s="102"/>
      <c r="AM253" s="102"/>
      <c r="AN253" s="102"/>
      <c r="AO253" s="102"/>
      <c r="AP253" s="102"/>
      <c r="AQ253" s="102"/>
      <c r="AR253" s="102"/>
      <c r="AS253" s="102"/>
      <c r="AT253" s="102"/>
      <c r="AU253" s="102"/>
      <c r="AV253" s="102"/>
      <c r="AW253" s="102"/>
      <c r="AX253" s="102"/>
      <c r="AY253" s="102"/>
      <c r="AZ253" s="102"/>
      <c r="BA253" s="102"/>
      <c r="BB253" s="102"/>
      <c r="BC253" s="102"/>
      <c r="BD253" s="102"/>
      <c r="BE253" s="102"/>
      <c r="BF253" s="102"/>
      <c r="BG253" s="102"/>
      <c r="BH253" s="102"/>
      <c r="BI253" s="102"/>
      <c r="BJ253" s="102"/>
    </row>
    <row r="254" spans="1:62" ht="15.9">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02"/>
      <c r="AH254" s="102"/>
      <c r="AI254" s="102"/>
      <c r="AJ254" s="102"/>
      <c r="AK254" s="102"/>
      <c r="AL254" s="102"/>
      <c r="AM254" s="102"/>
      <c r="AN254" s="102"/>
      <c r="AO254" s="102"/>
      <c r="AP254" s="102"/>
      <c r="AQ254" s="102"/>
      <c r="AR254" s="102"/>
      <c r="AS254" s="102"/>
      <c r="AT254" s="102"/>
      <c r="AU254" s="102"/>
      <c r="AV254" s="102"/>
      <c r="AW254" s="102"/>
      <c r="AX254" s="102"/>
      <c r="AY254" s="102"/>
      <c r="AZ254" s="102"/>
      <c r="BA254" s="102"/>
      <c r="BB254" s="102"/>
      <c r="BC254" s="102"/>
      <c r="BD254" s="102"/>
      <c r="BE254" s="102"/>
      <c r="BF254" s="102"/>
      <c r="BG254" s="102"/>
      <c r="BH254" s="102"/>
      <c r="BI254" s="102"/>
      <c r="BJ254" s="102"/>
    </row>
    <row r="255" spans="1:62" ht="15.9">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02"/>
      <c r="AH255" s="102"/>
      <c r="AI255" s="102"/>
      <c r="AJ255" s="102"/>
      <c r="AK255" s="102"/>
      <c r="AL255" s="102"/>
      <c r="AM255" s="102"/>
      <c r="AN255" s="102"/>
      <c r="AO255" s="102"/>
      <c r="AP255" s="102"/>
      <c r="AQ255" s="102"/>
      <c r="AR255" s="102"/>
      <c r="AS255" s="102"/>
      <c r="AT255" s="102"/>
      <c r="AU255" s="102"/>
      <c r="AV255" s="102"/>
      <c r="AW255" s="102"/>
      <c r="AX255" s="102"/>
      <c r="AY255" s="102"/>
      <c r="AZ255" s="102"/>
      <c r="BA255" s="102"/>
      <c r="BB255" s="102"/>
      <c r="BC255" s="102"/>
      <c r="BD255" s="102"/>
      <c r="BE255" s="102"/>
      <c r="BF255" s="102"/>
      <c r="BG255" s="102"/>
      <c r="BH255" s="102"/>
      <c r="BI255" s="102"/>
      <c r="BJ255" s="102"/>
    </row>
    <row r="256" spans="1:62" ht="15.9">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02"/>
      <c r="AH256" s="102"/>
      <c r="AI256" s="102"/>
      <c r="AJ256" s="102"/>
      <c r="AK256" s="102"/>
      <c r="AL256" s="102"/>
      <c r="AM256" s="102"/>
      <c r="AN256" s="102"/>
      <c r="AO256" s="102"/>
      <c r="AP256" s="102"/>
      <c r="AQ256" s="102"/>
      <c r="AR256" s="102"/>
      <c r="AS256" s="102"/>
      <c r="AT256" s="102"/>
      <c r="AU256" s="102"/>
      <c r="AV256" s="102"/>
      <c r="AW256" s="102"/>
      <c r="AX256" s="102"/>
      <c r="AY256" s="102"/>
      <c r="AZ256" s="102"/>
      <c r="BA256" s="102"/>
      <c r="BB256" s="102"/>
      <c r="BC256" s="102"/>
      <c r="BD256" s="102"/>
      <c r="BE256" s="102"/>
      <c r="BF256" s="102"/>
      <c r="BG256" s="102"/>
      <c r="BH256" s="102"/>
      <c r="BI256" s="102"/>
      <c r="BJ256" s="102"/>
    </row>
    <row r="257" spans="1:62" ht="15.9">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102"/>
      <c r="AR257" s="102"/>
      <c r="AS257" s="102"/>
      <c r="AT257" s="102"/>
      <c r="AU257" s="102"/>
      <c r="AV257" s="102"/>
      <c r="AW257" s="102"/>
      <c r="AX257" s="102"/>
      <c r="AY257" s="102"/>
      <c r="AZ257" s="102"/>
      <c r="BA257" s="102"/>
      <c r="BB257" s="102"/>
      <c r="BC257" s="102"/>
      <c r="BD257" s="102"/>
      <c r="BE257" s="102"/>
      <c r="BF257" s="102"/>
      <c r="BG257" s="102"/>
      <c r="BH257" s="102"/>
      <c r="BI257" s="102"/>
      <c r="BJ257" s="102"/>
    </row>
    <row r="258" spans="1:62" ht="15.9">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c r="AH258" s="102"/>
      <c r="AI258" s="102"/>
      <c r="AJ258" s="102"/>
      <c r="AK258" s="102"/>
      <c r="AL258" s="102"/>
      <c r="AM258" s="102"/>
      <c r="AN258" s="102"/>
      <c r="AO258" s="102"/>
      <c r="AP258" s="102"/>
      <c r="AQ258" s="102"/>
      <c r="AR258" s="102"/>
      <c r="AS258" s="102"/>
      <c r="AT258" s="102"/>
      <c r="AU258" s="102"/>
      <c r="AV258" s="102"/>
      <c r="AW258" s="102"/>
      <c r="AX258" s="102"/>
      <c r="AY258" s="102"/>
      <c r="AZ258" s="102"/>
      <c r="BA258" s="102"/>
      <c r="BB258" s="102"/>
      <c r="BC258" s="102"/>
      <c r="BD258" s="102"/>
      <c r="BE258" s="102"/>
      <c r="BF258" s="102"/>
      <c r="BG258" s="102"/>
      <c r="BH258" s="102"/>
      <c r="BI258" s="102"/>
      <c r="BJ258" s="102"/>
    </row>
    <row r="259" spans="1:62" ht="15.9">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c r="AG259" s="102"/>
      <c r="AH259" s="102"/>
      <c r="AI259" s="102"/>
      <c r="AJ259" s="102"/>
      <c r="AK259" s="102"/>
      <c r="AL259" s="102"/>
      <c r="AM259" s="102"/>
      <c r="AN259" s="102"/>
      <c r="AO259" s="102"/>
      <c r="AP259" s="102"/>
      <c r="AQ259" s="102"/>
      <c r="AR259" s="102"/>
      <c r="AS259" s="102"/>
      <c r="AT259" s="102"/>
      <c r="AU259" s="102"/>
      <c r="AV259" s="102"/>
      <c r="AW259" s="102"/>
      <c r="AX259" s="102"/>
      <c r="AY259" s="102"/>
      <c r="AZ259" s="102"/>
      <c r="BA259" s="102"/>
      <c r="BB259" s="102"/>
      <c r="BC259" s="102"/>
      <c r="BD259" s="102"/>
      <c r="BE259" s="102"/>
      <c r="BF259" s="102"/>
      <c r="BG259" s="102"/>
      <c r="BH259" s="102"/>
      <c r="BI259" s="102"/>
      <c r="BJ259" s="102"/>
    </row>
    <row r="260" spans="1:62" ht="15.9">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c r="AA260" s="102"/>
      <c r="AB260" s="102"/>
      <c r="AC260" s="102"/>
      <c r="AD260" s="102"/>
      <c r="AE260" s="102"/>
      <c r="AF260" s="102"/>
      <c r="AG260" s="102"/>
      <c r="AH260" s="102"/>
      <c r="AI260" s="102"/>
      <c r="AJ260" s="102"/>
      <c r="AK260" s="102"/>
      <c r="AL260" s="102"/>
      <c r="AM260" s="102"/>
      <c r="AN260" s="102"/>
      <c r="AO260" s="102"/>
      <c r="AP260" s="102"/>
      <c r="AQ260" s="102"/>
      <c r="AR260" s="102"/>
      <c r="AS260" s="102"/>
      <c r="AT260" s="102"/>
      <c r="AU260" s="102"/>
      <c r="AV260" s="102"/>
      <c r="AW260" s="102"/>
      <c r="AX260" s="102"/>
      <c r="AY260" s="102"/>
      <c r="AZ260" s="102"/>
      <c r="BA260" s="102"/>
      <c r="BB260" s="102"/>
      <c r="BC260" s="102"/>
      <c r="BD260" s="102"/>
      <c r="BE260" s="102"/>
      <c r="BF260" s="102"/>
      <c r="BG260" s="102"/>
      <c r="BH260" s="102"/>
      <c r="BI260" s="102"/>
      <c r="BJ260" s="102"/>
    </row>
    <row r="261" spans="1:62" ht="15.9">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c r="AA261" s="102"/>
      <c r="AB261" s="102"/>
      <c r="AC261" s="102"/>
      <c r="AD261" s="102"/>
      <c r="AE261" s="102"/>
      <c r="AF261" s="102"/>
      <c r="AG261" s="102"/>
      <c r="AH261" s="102"/>
      <c r="AI261" s="102"/>
      <c r="AJ261" s="102"/>
      <c r="AK261" s="102"/>
      <c r="AL261" s="102"/>
      <c r="AM261" s="102"/>
      <c r="AN261" s="102"/>
      <c r="AO261" s="102"/>
      <c r="AP261" s="102"/>
      <c r="AQ261" s="102"/>
      <c r="AR261" s="102"/>
      <c r="AS261" s="102"/>
      <c r="AT261" s="102"/>
      <c r="AU261" s="102"/>
      <c r="AV261" s="102"/>
      <c r="AW261" s="102"/>
      <c r="AX261" s="102"/>
      <c r="AY261" s="102"/>
      <c r="AZ261" s="102"/>
      <c r="BA261" s="102"/>
      <c r="BB261" s="102"/>
      <c r="BC261" s="102"/>
      <c r="BD261" s="102"/>
      <c r="BE261" s="102"/>
      <c r="BF261" s="102"/>
      <c r="BG261" s="102"/>
      <c r="BH261" s="102"/>
      <c r="BI261" s="102"/>
      <c r="BJ261" s="102"/>
    </row>
    <row r="262" spans="1:62" ht="15.9">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c r="AA262" s="102"/>
      <c r="AB262" s="102"/>
      <c r="AC262" s="102"/>
      <c r="AD262" s="102"/>
      <c r="AE262" s="102"/>
      <c r="AF262" s="102"/>
      <c r="AG262" s="102"/>
      <c r="AH262" s="102"/>
      <c r="AI262" s="102"/>
      <c r="AJ262" s="102"/>
      <c r="AK262" s="102"/>
      <c r="AL262" s="102"/>
      <c r="AM262" s="102"/>
      <c r="AN262" s="102"/>
      <c r="AO262" s="102"/>
      <c r="AP262" s="102"/>
      <c r="AQ262" s="102"/>
      <c r="AR262" s="102"/>
      <c r="AS262" s="102"/>
      <c r="AT262" s="102"/>
      <c r="AU262" s="102"/>
      <c r="AV262" s="102"/>
      <c r="AW262" s="102"/>
      <c r="AX262" s="102"/>
      <c r="AY262" s="102"/>
      <c r="AZ262" s="102"/>
      <c r="BA262" s="102"/>
      <c r="BB262" s="102"/>
      <c r="BC262" s="102"/>
      <c r="BD262" s="102"/>
      <c r="BE262" s="102"/>
      <c r="BF262" s="102"/>
      <c r="BG262" s="102"/>
      <c r="BH262" s="102"/>
      <c r="BI262" s="102"/>
      <c r="BJ262" s="102"/>
    </row>
    <row r="263" spans="1:62" ht="15.9">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c r="AA263" s="102"/>
      <c r="AB263" s="102"/>
      <c r="AC263" s="102"/>
      <c r="AD263" s="102"/>
      <c r="AE263" s="102"/>
      <c r="AF263" s="102"/>
      <c r="AG263" s="102"/>
      <c r="AH263" s="102"/>
      <c r="AI263" s="102"/>
      <c r="AJ263" s="102"/>
      <c r="AK263" s="102"/>
      <c r="AL263" s="102"/>
      <c r="AM263" s="102"/>
      <c r="AN263" s="102"/>
      <c r="AO263" s="102"/>
      <c r="AP263" s="102"/>
      <c r="AQ263" s="102"/>
      <c r="AR263" s="102"/>
      <c r="AS263" s="102"/>
      <c r="AT263" s="102"/>
      <c r="AU263" s="102"/>
      <c r="AV263" s="102"/>
      <c r="AW263" s="102"/>
      <c r="AX263" s="102"/>
      <c r="AY263" s="102"/>
      <c r="AZ263" s="102"/>
      <c r="BA263" s="102"/>
      <c r="BB263" s="102"/>
      <c r="BC263" s="102"/>
      <c r="BD263" s="102"/>
      <c r="BE263" s="102"/>
      <c r="BF263" s="102"/>
      <c r="BG263" s="102"/>
      <c r="BH263" s="102"/>
      <c r="BI263" s="102"/>
      <c r="BJ263" s="102"/>
    </row>
    <row r="264" spans="1:62" ht="15.9">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c r="AA264" s="102"/>
      <c r="AB264" s="102"/>
      <c r="AC264" s="102"/>
      <c r="AD264" s="102"/>
      <c r="AE264" s="102"/>
      <c r="AF264" s="102"/>
      <c r="AG264" s="102"/>
      <c r="AH264" s="102"/>
      <c r="AI264" s="102"/>
      <c r="AJ264" s="102"/>
      <c r="AK264" s="102"/>
      <c r="AL264" s="102"/>
      <c r="AM264" s="102"/>
      <c r="AN264" s="102"/>
      <c r="AO264" s="102"/>
      <c r="AP264" s="102"/>
      <c r="AQ264" s="102"/>
      <c r="AR264" s="102"/>
      <c r="AS264" s="102"/>
      <c r="AT264" s="102"/>
      <c r="AU264" s="102"/>
      <c r="AV264" s="102"/>
      <c r="AW264" s="102"/>
      <c r="AX264" s="102"/>
      <c r="AY264" s="102"/>
      <c r="AZ264" s="102"/>
      <c r="BA264" s="102"/>
      <c r="BB264" s="102"/>
      <c r="BC264" s="102"/>
      <c r="BD264" s="102"/>
      <c r="BE264" s="102"/>
      <c r="BF264" s="102"/>
      <c r="BG264" s="102"/>
      <c r="BH264" s="102"/>
      <c r="BI264" s="102"/>
      <c r="BJ264" s="102"/>
    </row>
    <row r="265" spans="1:62" ht="15.9">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c r="AA265" s="102"/>
      <c r="AB265" s="102"/>
      <c r="AC265" s="102"/>
      <c r="AD265" s="102"/>
      <c r="AE265" s="102"/>
      <c r="AF265" s="102"/>
      <c r="AG265" s="102"/>
      <c r="AH265" s="102"/>
      <c r="AI265" s="102"/>
      <c r="AJ265" s="102"/>
      <c r="AK265" s="102"/>
      <c r="AL265" s="102"/>
      <c r="AM265" s="102"/>
      <c r="AN265" s="102"/>
      <c r="AO265" s="102"/>
      <c r="AP265" s="102"/>
      <c r="AQ265" s="102"/>
      <c r="AR265" s="102"/>
      <c r="AS265" s="102"/>
      <c r="AT265" s="102"/>
      <c r="AU265" s="102"/>
      <c r="AV265" s="102"/>
      <c r="AW265" s="102"/>
      <c r="AX265" s="102"/>
      <c r="AY265" s="102"/>
      <c r="AZ265" s="102"/>
      <c r="BA265" s="102"/>
      <c r="BB265" s="102"/>
      <c r="BC265" s="102"/>
      <c r="BD265" s="102"/>
      <c r="BE265" s="102"/>
      <c r="BF265" s="102"/>
      <c r="BG265" s="102"/>
      <c r="BH265" s="102"/>
      <c r="BI265" s="102"/>
      <c r="BJ265" s="102"/>
    </row>
    <row r="266" spans="1:62" ht="15.9">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c r="AA266" s="102"/>
      <c r="AB266" s="102"/>
      <c r="AC266" s="102"/>
      <c r="AD266" s="102"/>
      <c r="AE266" s="102"/>
      <c r="AF266" s="102"/>
      <c r="AG266" s="102"/>
      <c r="AH266" s="102"/>
      <c r="AI266" s="102"/>
      <c r="AJ266" s="102"/>
      <c r="AK266" s="102"/>
      <c r="AL266" s="102"/>
      <c r="AM266" s="102"/>
      <c r="AN266" s="102"/>
      <c r="AO266" s="102"/>
      <c r="AP266" s="102"/>
      <c r="AQ266" s="102"/>
      <c r="AR266" s="102"/>
      <c r="AS266" s="102"/>
      <c r="AT266" s="102"/>
      <c r="AU266" s="102"/>
      <c r="AV266" s="102"/>
      <c r="AW266" s="102"/>
      <c r="AX266" s="102"/>
      <c r="AY266" s="102"/>
      <c r="AZ266" s="102"/>
      <c r="BA266" s="102"/>
      <c r="BB266" s="102"/>
      <c r="BC266" s="102"/>
      <c r="BD266" s="102"/>
      <c r="BE266" s="102"/>
      <c r="BF266" s="102"/>
      <c r="BG266" s="102"/>
      <c r="BH266" s="102"/>
      <c r="BI266" s="102"/>
      <c r="BJ266" s="102"/>
    </row>
    <row r="267" spans="1:62" ht="15.9">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c r="AA267" s="102"/>
      <c r="AB267" s="102"/>
      <c r="AC267" s="102"/>
      <c r="AD267" s="102"/>
      <c r="AE267" s="102"/>
      <c r="AF267" s="102"/>
      <c r="AG267" s="102"/>
      <c r="AH267" s="102"/>
      <c r="AI267" s="102"/>
      <c r="AJ267" s="102"/>
      <c r="AK267" s="102"/>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c r="BG267" s="102"/>
      <c r="BH267" s="102"/>
      <c r="BI267" s="102"/>
      <c r="BJ267" s="102"/>
    </row>
    <row r="268" spans="1:62" ht="15.9">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c r="AA268" s="102"/>
      <c r="AB268" s="102"/>
      <c r="AC268" s="102"/>
      <c r="AD268" s="102"/>
      <c r="AE268" s="102"/>
      <c r="AF268" s="102"/>
      <c r="AG268" s="102"/>
      <c r="AH268" s="102"/>
      <c r="AI268" s="102"/>
      <c r="AJ268" s="102"/>
      <c r="AK268" s="102"/>
      <c r="AL268" s="102"/>
      <c r="AM268" s="102"/>
      <c r="AN268" s="102"/>
      <c r="AO268" s="102"/>
      <c r="AP268" s="102"/>
      <c r="AQ268" s="102"/>
      <c r="AR268" s="102"/>
      <c r="AS268" s="102"/>
      <c r="AT268" s="102"/>
      <c r="AU268" s="102"/>
      <c r="AV268" s="102"/>
      <c r="AW268" s="102"/>
      <c r="AX268" s="102"/>
      <c r="AY268" s="102"/>
      <c r="AZ268" s="102"/>
      <c r="BA268" s="102"/>
      <c r="BB268" s="102"/>
      <c r="BC268" s="102"/>
      <c r="BD268" s="102"/>
      <c r="BE268" s="102"/>
      <c r="BF268" s="102"/>
      <c r="BG268" s="102"/>
      <c r="BH268" s="102"/>
      <c r="BI268" s="102"/>
      <c r="BJ268" s="102"/>
    </row>
    <row r="269" spans="1:62" ht="15.9">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c r="AA269" s="102"/>
      <c r="AB269" s="102"/>
      <c r="AC269" s="102"/>
      <c r="AD269" s="102"/>
      <c r="AE269" s="102"/>
      <c r="AF269" s="102"/>
      <c r="AG269" s="102"/>
      <c r="AH269" s="102"/>
      <c r="AI269" s="102"/>
      <c r="AJ269" s="102"/>
      <c r="AK269" s="102"/>
      <c r="AL269" s="102"/>
      <c r="AM269" s="102"/>
      <c r="AN269" s="102"/>
      <c r="AO269" s="102"/>
      <c r="AP269" s="102"/>
      <c r="AQ269" s="102"/>
      <c r="AR269" s="102"/>
      <c r="AS269" s="102"/>
      <c r="AT269" s="102"/>
      <c r="AU269" s="102"/>
      <c r="AV269" s="102"/>
      <c r="AW269" s="102"/>
      <c r="AX269" s="102"/>
      <c r="AY269" s="102"/>
      <c r="AZ269" s="102"/>
      <c r="BA269" s="102"/>
      <c r="BB269" s="102"/>
      <c r="BC269" s="102"/>
      <c r="BD269" s="102"/>
      <c r="BE269" s="102"/>
      <c r="BF269" s="102"/>
      <c r="BG269" s="102"/>
      <c r="BH269" s="102"/>
      <c r="BI269" s="102"/>
      <c r="BJ269" s="102"/>
    </row>
    <row r="270" spans="1:62" ht="15.9">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c r="AA270" s="102"/>
      <c r="AB270" s="102"/>
      <c r="AC270" s="102"/>
      <c r="AD270" s="102"/>
      <c r="AE270" s="102"/>
      <c r="AF270" s="102"/>
      <c r="AG270" s="102"/>
      <c r="AH270" s="102"/>
      <c r="AI270" s="102"/>
      <c r="AJ270" s="102"/>
      <c r="AK270" s="102"/>
      <c r="AL270" s="102"/>
      <c r="AM270" s="102"/>
      <c r="AN270" s="102"/>
      <c r="AO270" s="102"/>
      <c r="AP270" s="102"/>
      <c r="AQ270" s="102"/>
      <c r="AR270" s="102"/>
      <c r="AS270" s="102"/>
      <c r="AT270" s="102"/>
      <c r="AU270" s="102"/>
      <c r="AV270" s="102"/>
      <c r="AW270" s="102"/>
      <c r="AX270" s="102"/>
      <c r="AY270" s="102"/>
      <c r="AZ270" s="102"/>
      <c r="BA270" s="102"/>
      <c r="BB270" s="102"/>
      <c r="BC270" s="102"/>
      <c r="BD270" s="102"/>
      <c r="BE270" s="102"/>
      <c r="BF270" s="102"/>
      <c r="BG270" s="102"/>
      <c r="BH270" s="102"/>
      <c r="BI270" s="102"/>
      <c r="BJ270" s="102"/>
    </row>
    <row r="271" spans="1:62" ht="15.9">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c r="AA271" s="102"/>
      <c r="AB271" s="102"/>
      <c r="AC271" s="102"/>
      <c r="AD271" s="102"/>
      <c r="AE271" s="102"/>
      <c r="AF271" s="102"/>
      <c r="AG271" s="102"/>
      <c r="AH271" s="102"/>
      <c r="AI271" s="102"/>
      <c r="AJ271" s="102"/>
      <c r="AK271" s="102"/>
      <c r="AL271" s="102"/>
      <c r="AM271" s="102"/>
      <c r="AN271" s="102"/>
      <c r="AO271" s="102"/>
      <c r="AP271" s="102"/>
      <c r="AQ271" s="102"/>
      <c r="AR271" s="102"/>
      <c r="AS271" s="102"/>
      <c r="AT271" s="102"/>
      <c r="AU271" s="102"/>
      <c r="AV271" s="102"/>
      <c r="AW271" s="102"/>
      <c r="AX271" s="102"/>
      <c r="AY271" s="102"/>
      <c r="AZ271" s="102"/>
      <c r="BA271" s="102"/>
      <c r="BB271" s="102"/>
      <c r="BC271" s="102"/>
      <c r="BD271" s="102"/>
      <c r="BE271" s="102"/>
      <c r="BF271" s="102"/>
      <c r="BG271" s="102"/>
      <c r="BH271" s="102"/>
      <c r="BI271" s="102"/>
      <c r="BJ271" s="102"/>
    </row>
    <row r="272" spans="1:62" ht="15.9">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c r="AA272" s="102"/>
      <c r="AB272" s="102"/>
      <c r="AC272" s="102"/>
      <c r="AD272" s="102"/>
      <c r="AE272" s="102"/>
      <c r="AF272" s="102"/>
      <c r="AG272" s="102"/>
      <c r="AH272" s="102"/>
      <c r="AI272" s="102"/>
      <c r="AJ272" s="102"/>
      <c r="AK272" s="102"/>
      <c r="AL272" s="102"/>
      <c r="AM272" s="102"/>
      <c r="AN272" s="102"/>
      <c r="AO272" s="102"/>
      <c r="AP272" s="102"/>
      <c r="AQ272" s="102"/>
      <c r="AR272" s="102"/>
      <c r="AS272" s="102"/>
      <c r="AT272" s="102"/>
      <c r="AU272" s="102"/>
      <c r="AV272" s="102"/>
      <c r="AW272" s="102"/>
      <c r="AX272" s="102"/>
      <c r="AY272" s="102"/>
      <c r="AZ272" s="102"/>
      <c r="BA272" s="102"/>
      <c r="BB272" s="102"/>
      <c r="BC272" s="102"/>
      <c r="BD272" s="102"/>
      <c r="BE272" s="102"/>
      <c r="BF272" s="102"/>
      <c r="BG272" s="102"/>
      <c r="BH272" s="102"/>
      <c r="BI272" s="102"/>
      <c r="BJ272" s="102"/>
    </row>
    <row r="273" spans="1:62" ht="15.9">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c r="AA273" s="102"/>
      <c r="AB273" s="102"/>
      <c r="AC273" s="102"/>
      <c r="AD273" s="102"/>
      <c r="AE273" s="102"/>
      <c r="AF273" s="102"/>
      <c r="AG273" s="102"/>
      <c r="AH273" s="102"/>
      <c r="AI273" s="102"/>
      <c r="AJ273" s="102"/>
      <c r="AK273" s="102"/>
      <c r="AL273" s="102"/>
      <c r="AM273" s="102"/>
      <c r="AN273" s="102"/>
      <c r="AO273" s="102"/>
      <c r="AP273" s="102"/>
      <c r="AQ273" s="102"/>
      <c r="AR273" s="102"/>
      <c r="AS273" s="102"/>
      <c r="AT273" s="102"/>
      <c r="AU273" s="102"/>
      <c r="AV273" s="102"/>
      <c r="AW273" s="102"/>
      <c r="AX273" s="102"/>
      <c r="AY273" s="102"/>
      <c r="AZ273" s="102"/>
      <c r="BA273" s="102"/>
      <c r="BB273" s="102"/>
      <c r="BC273" s="102"/>
      <c r="BD273" s="102"/>
      <c r="BE273" s="102"/>
      <c r="BF273" s="102"/>
      <c r="BG273" s="102"/>
      <c r="BH273" s="102"/>
      <c r="BI273" s="102"/>
      <c r="BJ273" s="102"/>
    </row>
    <row r="274" spans="1:62" ht="15.9">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c r="AA274" s="102"/>
      <c r="AB274" s="102"/>
      <c r="AC274" s="102"/>
      <c r="AD274" s="102"/>
      <c r="AE274" s="102"/>
      <c r="AF274" s="102"/>
      <c r="AG274" s="102"/>
      <c r="AH274" s="102"/>
      <c r="AI274" s="102"/>
      <c r="AJ274" s="102"/>
      <c r="AK274" s="102"/>
      <c r="AL274" s="102"/>
      <c r="AM274" s="102"/>
      <c r="AN274" s="102"/>
      <c r="AO274" s="102"/>
      <c r="AP274" s="102"/>
      <c r="AQ274" s="102"/>
      <c r="AR274" s="102"/>
      <c r="AS274" s="102"/>
      <c r="AT274" s="102"/>
      <c r="AU274" s="102"/>
      <c r="AV274" s="102"/>
      <c r="AW274" s="102"/>
      <c r="AX274" s="102"/>
      <c r="AY274" s="102"/>
      <c r="AZ274" s="102"/>
      <c r="BA274" s="102"/>
      <c r="BB274" s="102"/>
      <c r="BC274" s="102"/>
      <c r="BD274" s="102"/>
      <c r="BE274" s="102"/>
      <c r="BF274" s="102"/>
      <c r="BG274" s="102"/>
      <c r="BH274" s="102"/>
      <c r="BI274" s="102"/>
      <c r="BJ274" s="102"/>
    </row>
    <row r="275" spans="1:62" ht="15.9">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c r="AA275" s="102"/>
      <c r="AB275" s="102"/>
      <c r="AC275" s="102"/>
      <c r="AD275" s="102"/>
      <c r="AE275" s="102"/>
      <c r="AF275" s="102"/>
      <c r="AG275" s="102"/>
      <c r="AH275" s="102"/>
      <c r="AI275" s="102"/>
      <c r="AJ275" s="102"/>
      <c r="AK275" s="102"/>
      <c r="AL275" s="102"/>
      <c r="AM275" s="102"/>
      <c r="AN275" s="102"/>
      <c r="AO275" s="102"/>
      <c r="AP275" s="102"/>
      <c r="AQ275" s="102"/>
      <c r="AR275" s="102"/>
      <c r="AS275" s="102"/>
      <c r="AT275" s="102"/>
      <c r="AU275" s="102"/>
      <c r="AV275" s="102"/>
      <c r="AW275" s="102"/>
      <c r="AX275" s="102"/>
      <c r="AY275" s="102"/>
      <c r="AZ275" s="102"/>
      <c r="BA275" s="102"/>
      <c r="BB275" s="102"/>
      <c r="BC275" s="102"/>
      <c r="BD275" s="102"/>
      <c r="BE275" s="102"/>
      <c r="BF275" s="102"/>
      <c r="BG275" s="102"/>
      <c r="BH275" s="102"/>
      <c r="BI275" s="102"/>
      <c r="BJ275" s="102"/>
    </row>
    <row r="276" spans="1:62" ht="15.9">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c r="AA276" s="102"/>
      <c r="AB276" s="102"/>
      <c r="AC276" s="102"/>
      <c r="AD276" s="102"/>
      <c r="AE276" s="102"/>
      <c r="AF276" s="102"/>
      <c r="AG276" s="102"/>
      <c r="AH276" s="102"/>
      <c r="AI276" s="102"/>
      <c r="AJ276" s="102"/>
      <c r="AK276" s="102"/>
      <c r="AL276" s="102"/>
      <c r="AM276" s="102"/>
      <c r="AN276" s="102"/>
      <c r="AO276" s="102"/>
      <c r="AP276" s="102"/>
      <c r="AQ276" s="102"/>
      <c r="AR276" s="102"/>
      <c r="AS276" s="102"/>
      <c r="AT276" s="102"/>
      <c r="AU276" s="102"/>
      <c r="AV276" s="102"/>
      <c r="AW276" s="102"/>
      <c r="AX276" s="102"/>
      <c r="AY276" s="102"/>
      <c r="AZ276" s="102"/>
      <c r="BA276" s="102"/>
      <c r="BB276" s="102"/>
      <c r="BC276" s="102"/>
      <c r="BD276" s="102"/>
      <c r="BE276" s="102"/>
      <c r="BF276" s="102"/>
      <c r="BG276" s="102"/>
      <c r="BH276" s="102"/>
      <c r="BI276" s="102"/>
      <c r="BJ276" s="102"/>
    </row>
    <row r="277" spans="1:62" ht="15.9">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c r="AA277" s="102"/>
      <c r="AB277" s="102"/>
      <c r="AC277" s="102"/>
      <c r="AD277" s="102"/>
      <c r="AE277" s="102"/>
      <c r="AF277" s="102"/>
      <c r="AG277" s="102"/>
      <c r="AH277" s="102"/>
      <c r="AI277" s="102"/>
      <c r="AJ277" s="102"/>
      <c r="AK277" s="102"/>
      <c r="AL277" s="102"/>
      <c r="AM277" s="102"/>
      <c r="AN277" s="102"/>
      <c r="AO277" s="102"/>
      <c r="AP277" s="102"/>
      <c r="AQ277" s="102"/>
      <c r="AR277" s="102"/>
      <c r="AS277" s="102"/>
      <c r="AT277" s="102"/>
      <c r="AU277" s="102"/>
      <c r="AV277" s="102"/>
      <c r="AW277" s="102"/>
      <c r="AX277" s="102"/>
      <c r="AY277" s="102"/>
      <c r="AZ277" s="102"/>
      <c r="BA277" s="102"/>
      <c r="BB277" s="102"/>
      <c r="BC277" s="102"/>
      <c r="BD277" s="102"/>
      <c r="BE277" s="102"/>
      <c r="BF277" s="102"/>
      <c r="BG277" s="102"/>
      <c r="BH277" s="102"/>
      <c r="BI277" s="102"/>
      <c r="BJ277" s="102"/>
    </row>
    <row r="278" spans="1:62" ht="15.9">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c r="AK278" s="102"/>
      <c r="AL278" s="102"/>
      <c r="AM278" s="102"/>
      <c r="AN278" s="102"/>
      <c r="AO278" s="102"/>
      <c r="AP278" s="102"/>
      <c r="AQ278" s="102"/>
      <c r="AR278" s="102"/>
      <c r="AS278" s="102"/>
      <c r="AT278" s="102"/>
      <c r="AU278" s="102"/>
      <c r="AV278" s="102"/>
      <c r="AW278" s="102"/>
      <c r="AX278" s="102"/>
      <c r="AY278" s="102"/>
      <c r="AZ278" s="102"/>
      <c r="BA278" s="102"/>
      <c r="BB278" s="102"/>
      <c r="BC278" s="102"/>
      <c r="BD278" s="102"/>
      <c r="BE278" s="102"/>
      <c r="BF278" s="102"/>
      <c r="BG278" s="102"/>
      <c r="BH278" s="102"/>
      <c r="BI278" s="102"/>
      <c r="BJ278" s="102"/>
    </row>
    <row r="279" spans="1:62" ht="15.9">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c r="AA279" s="102"/>
      <c r="AB279" s="102"/>
      <c r="AC279" s="102"/>
      <c r="AD279" s="102"/>
      <c r="AE279" s="102"/>
      <c r="AF279" s="102"/>
      <c r="AG279" s="102"/>
      <c r="AH279" s="102"/>
      <c r="AI279" s="102"/>
      <c r="AJ279" s="102"/>
      <c r="AK279" s="102"/>
      <c r="AL279" s="102"/>
      <c r="AM279" s="102"/>
      <c r="AN279" s="102"/>
      <c r="AO279" s="102"/>
      <c r="AP279" s="102"/>
      <c r="AQ279" s="102"/>
      <c r="AR279" s="102"/>
      <c r="AS279" s="102"/>
      <c r="AT279" s="102"/>
      <c r="AU279" s="102"/>
      <c r="AV279" s="102"/>
      <c r="AW279" s="102"/>
      <c r="AX279" s="102"/>
      <c r="AY279" s="102"/>
      <c r="AZ279" s="102"/>
      <c r="BA279" s="102"/>
      <c r="BB279" s="102"/>
      <c r="BC279" s="102"/>
      <c r="BD279" s="102"/>
      <c r="BE279" s="102"/>
      <c r="BF279" s="102"/>
      <c r="BG279" s="102"/>
      <c r="BH279" s="102"/>
      <c r="BI279" s="102"/>
      <c r="BJ279" s="102"/>
    </row>
    <row r="280" spans="1:62" ht="15.9">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c r="AA280" s="102"/>
      <c r="AB280" s="102"/>
      <c r="AC280" s="102"/>
      <c r="AD280" s="102"/>
      <c r="AE280" s="102"/>
      <c r="AF280" s="102"/>
      <c r="AG280" s="102"/>
      <c r="AH280" s="102"/>
      <c r="AI280" s="102"/>
      <c r="AJ280" s="102"/>
      <c r="AK280" s="102"/>
      <c r="AL280" s="102"/>
      <c r="AM280" s="102"/>
      <c r="AN280" s="102"/>
      <c r="AO280" s="102"/>
      <c r="AP280" s="102"/>
      <c r="AQ280" s="102"/>
      <c r="AR280" s="102"/>
      <c r="AS280" s="102"/>
      <c r="AT280" s="102"/>
      <c r="AU280" s="102"/>
      <c r="AV280" s="102"/>
      <c r="AW280" s="102"/>
      <c r="AX280" s="102"/>
      <c r="AY280" s="102"/>
      <c r="AZ280" s="102"/>
      <c r="BA280" s="102"/>
      <c r="BB280" s="102"/>
      <c r="BC280" s="102"/>
      <c r="BD280" s="102"/>
      <c r="BE280" s="102"/>
      <c r="BF280" s="102"/>
      <c r="BG280" s="102"/>
      <c r="BH280" s="102"/>
      <c r="BI280" s="102"/>
      <c r="BJ280" s="102"/>
    </row>
    <row r="281" spans="1:62" ht="15.9">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c r="AA281" s="102"/>
      <c r="AB281" s="102"/>
      <c r="AC281" s="102"/>
      <c r="AD281" s="102"/>
      <c r="AE281" s="102"/>
      <c r="AF281" s="102"/>
      <c r="AG281" s="102"/>
      <c r="AH281" s="102"/>
      <c r="AI281" s="102"/>
      <c r="AJ281" s="102"/>
      <c r="AK281" s="102"/>
      <c r="AL281" s="102"/>
      <c r="AM281" s="102"/>
      <c r="AN281" s="102"/>
      <c r="AO281" s="102"/>
      <c r="AP281" s="102"/>
      <c r="AQ281" s="102"/>
      <c r="AR281" s="102"/>
      <c r="AS281" s="102"/>
      <c r="AT281" s="102"/>
      <c r="AU281" s="102"/>
      <c r="AV281" s="102"/>
      <c r="AW281" s="102"/>
      <c r="AX281" s="102"/>
      <c r="AY281" s="102"/>
      <c r="AZ281" s="102"/>
      <c r="BA281" s="102"/>
      <c r="BB281" s="102"/>
      <c r="BC281" s="102"/>
      <c r="BD281" s="102"/>
      <c r="BE281" s="102"/>
      <c r="BF281" s="102"/>
      <c r="BG281" s="102"/>
      <c r="BH281" s="102"/>
      <c r="BI281" s="102"/>
      <c r="BJ281" s="102"/>
    </row>
    <row r="282" spans="1:62" ht="15.9">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c r="AA282" s="102"/>
      <c r="AB282" s="102"/>
      <c r="AC282" s="102"/>
      <c r="AD282" s="102"/>
      <c r="AE282" s="102"/>
      <c r="AF282" s="102"/>
      <c r="AG282" s="102"/>
      <c r="AH282" s="102"/>
      <c r="AI282" s="102"/>
      <c r="AJ282" s="102"/>
      <c r="AK282" s="102"/>
      <c r="AL282" s="102"/>
      <c r="AM282" s="102"/>
      <c r="AN282" s="102"/>
      <c r="AO282" s="102"/>
      <c r="AP282" s="102"/>
      <c r="AQ282" s="102"/>
      <c r="AR282" s="102"/>
      <c r="AS282" s="102"/>
      <c r="AT282" s="102"/>
      <c r="AU282" s="102"/>
      <c r="AV282" s="102"/>
      <c r="AW282" s="102"/>
      <c r="AX282" s="102"/>
      <c r="AY282" s="102"/>
      <c r="AZ282" s="102"/>
      <c r="BA282" s="102"/>
      <c r="BB282" s="102"/>
      <c r="BC282" s="102"/>
      <c r="BD282" s="102"/>
      <c r="BE282" s="102"/>
      <c r="BF282" s="102"/>
      <c r="BG282" s="102"/>
      <c r="BH282" s="102"/>
      <c r="BI282" s="102"/>
      <c r="BJ282" s="102"/>
    </row>
    <row r="283" spans="1:62" ht="15.9">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c r="AA283" s="102"/>
      <c r="AB283" s="102"/>
      <c r="AC283" s="102"/>
      <c r="AD283" s="102"/>
      <c r="AE283" s="102"/>
      <c r="AF283" s="102"/>
      <c r="AG283" s="102"/>
      <c r="AH283" s="102"/>
      <c r="AI283" s="102"/>
      <c r="AJ283" s="102"/>
      <c r="AK283" s="102"/>
      <c r="AL283" s="102"/>
      <c r="AM283" s="102"/>
      <c r="AN283" s="102"/>
      <c r="AO283" s="102"/>
      <c r="AP283" s="102"/>
      <c r="AQ283" s="102"/>
      <c r="AR283" s="102"/>
      <c r="AS283" s="102"/>
      <c r="AT283" s="102"/>
      <c r="AU283" s="102"/>
      <c r="AV283" s="102"/>
      <c r="AW283" s="102"/>
      <c r="AX283" s="102"/>
      <c r="AY283" s="102"/>
      <c r="AZ283" s="102"/>
      <c r="BA283" s="102"/>
      <c r="BB283" s="102"/>
      <c r="BC283" s="102"/>
      <c r="BD283" s="102"/>
      <c r="BE283" s="102"/>
      <c r="BF283" s="102"/>
      <c r="BG283" s="102"/>
      <c r="BH283" s="102"/>
      <c r="BI283" s="102"/>
      <c r="BJ283" s="102"/>
    </row>
    <row r="284" spans="1:62" ht="15.9">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c r="AA284" s="102"/>
      <c r="AB284" s="102"/>
      <c r="AC284" s="102"/>
      <c r="AD284" s="102"/>
      <c r="AE284" s="102"/>
      <c r="AF284" s="102"/>
      <c r="AG284" s="102"/>
      <c r="AH284" s="102"/>
      <c r="AI284" s="102"/>
      <c r="AJ284" s="102"/>
      <c r="AK284" s="102"/>
      <c r="AL284" s="102"/>
      <c r="AM284" s="102"/>
      <c r="AN284" s="102"/>
      <c r="AO284" s="102"/>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row>
    <row r="285" spans="1:62" ht="15.9">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c r="AA285" s="102"/>
      <c r="AB285" s="102"/>
      <c r="AC285" s="102"/>
      <c r="AD285" s="102"/>
      <c r="AE285" s="102"/>
      <c r="AF285" s="102"/>
      <c r="AG285" s="102"/>
      <c r="AH285" s="102"/>
      <c r="AI285" s="102"/>
      <c r="AJ285" s="102"/>
      <c r="AK285" s="102"/>
      <c r="AL285" s="102"/>
      <c r="AM285" s="102"/>
      <c r="AN285" s="102"/>
      <c r="AO285" s="102"/>
      <c r="AP285" s="102"/>
      <c r="AQ285" s="102"/>
      <c r="AR285" s="102"/>
      <c r="AS285" s="102"/>
      <c r="AT285" s="102"/>
      <c r="AU285" s="102"/>
      <c r="AV285" s="102"/>
      <c r="AW285" s="102"/>
      <c r="AX285" s="102"/>
      <c r="AY285" s="102"/>
      <c r="AZ285" s="102"/>
      <c r="BA285" s="102"/>
      <c r="BB285" s="102"/>
      <c r="BC285" s="102"/>
      <c r="BD285" s="102"/>
      <c r="BE285" s="102"/>
      <c r="BF285" s="102"/>
      <c r="BG285" s="102"/>
      <c r="BH285" s="102"/>
      <c r="BI285" s="102"/>
      <c r="BJ285" s="102"/>
    </row>
    <row r="286" spans="1:62" ht="15.9">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c r="AA286" s="102"/>
      <c r="AB286" s="102"/>
      <c r="AC286" s="102"/>
      <c r="AD286" s="102"/>
      <c r="AE286" s="102"/>
      <c r="AF286" s="102"/>
      <c r="AG286" s="102"/>
      <c r="AH286" s="102"/>
      <c r="AI286" s="102"/>
      <c r="AJ286" s="102"/>
      <c r="AK286" s="102"/>
      <c r="AL286" s="102"/>
      <c r="AM286" s="102"/>
      <c r="AN286" s="102"/>
      <c r="AO286" s="102"/>
      <c r="AP286" s="102"/>
      <c r="AQ286" s="102"/>
      <c r="AR286" s="102"/>
      <c r="AS286" s="102"/>
      <c r="AT286" s="102"/>
      <c r="AU286" s="102"/>
      <c r="AV286" s="102"/>
      <c r="AW286" s="102"/>
      <c r="AX286" s="102"/>
      <c r="AY286" s="102"/>
      <c r="AZ286" s="102"/>
      <c r="BA286" s="102"/>
      <c r="BB286" s="102"/>
      <c r="BC286" s="102"/>
      <c r="BD286" s="102"/>
      <c r="BE286" s="102"/>
      <c r="BF286" s="102"/>
      <c r="BG286" s="102"/>
      <c r="BH286" s="102"/>
      <c r="BI286" s="102"/>
      <c r="BJ286" s="102"/>
    </row>
    <row r="287" spans="1:62" ht="15.9">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c r="AA287" s="102"/>
      <c r="AB287" s="102"/>
      <c r="AC287" s="102"/>
      <c r="AD287" s="102"/>
      <c r="AE287" s="102"/>
      <c r="AF287" s="102"/>
      <c r="AG287" s="102"/>
      <c r="AH287" s="102"/>
      <c r="AI287" s="102"/>
      <c r="AJ287" s="102"/>
      <c r="AK287" s="102"/>
      <c r="AL287" s="102"/>
      <c r="AM287" s="102"/>
      <c r="AN287" s="102"/>
      <c r="AO287" s="102"/>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row>
    <row r="288" spans="1:62" ht="15.9">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102"/>
      <c r="AF288" s="102"/>
      <c r="AG288" s="102"/>
      <c r="AH288" s="102"/>
      <c r="AI288" s="102"/>
      <c r="AJ288" s="102"/>
      <c r="AK288" s="102"/>
      <c r="AL288" s="102"/>
      <c r="AM288" s="102"/>
      <c r="AN288" s="102"/>
      <c r="AO288" s="102"/>
      <c r="AP288" s="102"/>
      <c r="AQ288" s="102"/>
      <c r="AR288" s="102"/>
      <c r="AS288" s="102"/>
      <c r="AT288" s="102"/>
      <c r="AU288" s="102"/>
      <c r="AV288" s="102"/>
      <c r="AW288" s="102"/>
      <c r="AX288" s="102"/>
      <c r="AY288" s="102"/>
      <c r="AZ288" s="102"/>
      <c r="BA288" s="102"/>
      <c r="BB288" s="102"/>
      <c r="BC288" s="102"/>
      <c r="BD288" s="102"/>
      <c r="BE288" s="102"/>
      <c r="BF288" s="102"/>
      <c r="BG288" s="102"/>
      <c r="BH288" s="102"/>
      <c r="BI288" s="102"/>
      <c r="BJ288" s="102"/>
    </row>
    <row r="289" spans="1:62" ht="15.9">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c r="AA289" s="102"/>
      <c r="AB289" s="102"/>
      <c r="AC289" s="102"/>
      <c r="AD289" s="102"/>
      <c r="AE289" s="102"/>
      <c r="AF289" s="102"/>
      <c r="AG289" s="102"/>
      <c r="AH289" s="102"/>
      <c r="AI289" s="102"/>
      <c r="AJ289" s="102"/>
      <c r="AK289" s="102"/>
      <c r="AL289" s="102"/>
      <c r="AM289" s="102"/>
      <c r="AN289" s="102"/>
      <c r="AO289" s="102"/>
      <c r="AP289" s="102"/>
      <c r="AQ289" s="102"/>
      <c r="AR289" s="102"/>
      <c r="AS289" s="102"/>
      <c r="AT289" s="102"/>
      <c r="AU289" s="102"/>
      <c r="AV289" s="102"/>
      <c r="AW289" s="102"/>
      <c r="AX289" s="102"/>
      <c r="AY289" s="102"/>
      <c r="AZ289" s="102"/>
      <c r="BA289" s="102"/>
      <c r="BB289" s="102"/>
      <c r="BC289" s="102"/>
      <c r="BD289" s="102"/>
      <c r="BE289" s="102"/>
      <c r="BF289" s="102"/>
      <c r="BG289" s="102"/>
      <c r="BH289" s="102"/>
      <c r="BI289" s="102"/>
      <c r="BJ289" s="102"/>
    </row>
    <row r="290" spans="1:62" ht="15.9">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c r="AA290" s="102"/>
      <c r="AB290" s="102"/>
      <c r="AC290" s="102"/>
      <c r="AD290" s="102"/>
      <c r="AE290" s="102"/>
      <c r="AF290" s="102"/>
      <c r="AG290" s="102"/>
      <c r="AH290" s="102"/>
      <c r="AI290" s="102"/>
      <c r="AJ290" s="102"/>
      <c r="AK290" s="102"/>
      <c r="AL290" s="102"/>
      <c r="AM290" s="102"/>
      <c r="AN290" s="102"/>
      <c r="AO290" s="102"/>
      <c r="AP290" s="102"/>
      <c r="AQ290" s="102"/>
      <c r="AR290" s="102"/>
      <c r="AS290" s="102"/>
      <c r="AT290" s="102"/>
      <c r="AU290" s="102"/>
      <c r="AV290" s="102"/>
      <c r="AW290" s="102"/>
      <c r="AX290" s="102"/>
      <c r="AY290" s="102"/>
      <c r="AZ290" s="102"/>
      <c r="BA290" s="102"/>
      <c r="BB290" s="102"/>
      <c r="BC290" s="102"/>
      <c r="BD290" s="102"/>
      <c r="BE290" s="102"/>
      <c r="BF290" s="102"/>
      <c r="BG290" s="102"/>
      <c r="BH290" s="102"/>
      <c r="BI290" s="102"/>
      <c r="BJ290" s="102"/>
    </row>
    <row r="291" spans="1:62" ht="15.9">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c r="AA291" s="102"/>
      <c r="AB291" s="102"/>
      <c r="AC291" s="102"/>
      <c r="AD291" s="102"/>
      <c r="AE291" s="102"/>
      <c r="AF291" s="102"/>
      <c r="AG291" s="102"/>
      <c r="AH291" s="102"/>
      <c r="AI291" s="102"/>
      <c r="AJ291" s="102"/>
      <c r="AK291" s="102"/>
      <c r="AL291" s="102"/>
      <c r="AM291" s="102"/>
      <c r="AN291" s="102"/>
      <c r="AO291" s="102"/>
      <c r="AP291" s="102"/>
      <c r="AQ291" s="102"/>
      <c r="AR291" s="102"/>
      <c r="AS291" s="102"/>
      <c r="AT291" s="102"/>
      <c r="AU291" s="102"/>
      <c r="AV291" s="102"/>
      <c r="AW291" s="102"/>
      <c r="AX291" s="102"/>
      <c r="AY291" s="102"/>
      <c r="AZ291" s="102"/>
      <c r="BA291" s="102"/>
      <c r="BB291" s="102"/>
      <c r="BC291" s="102"/>
      <c r="BD291" s="102"/>
      <c r="BE291" s="102"/>
      <c r="BF291" s="102"/>
      <c r="BG291" s="102"/>
      <c r="BH291" s="102"/>
      <c r="BI291" s="102"/>
      <c r="BJ291" s="102"/>
    </row>
    <row r="292" spans="1:62" ht="15.9">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102"/>
      <c r="AF292" s="102"/>
      <c r="AG292" s="102"/>
      <c r="AH292" s="102"/>
      <c r="AI292" s="102"/>
      <c r="AJ292" s="102"/>
      <c r="AK292" s="102"/>
      <c r="AL292" s="102"/>
      <c r="AM292" s="102"/>
      <c r="AN292" s="102"/>
      <c r="AO292" s="102"/>
      <c r="AP292" s="102"/>
      <c r="AQ292" s="102"/>
      <c r="AR292" s="102"/>
      <c r="AS292" s="102"/>
      <c r="AT292" s="102"/>
      <c r="AU292" s="102"/>
      <c r="AV292" s="102"/>
      <c r="AW292" s="102"/>
      <c r="AX292" s="102"/>
      <c r="AY292" s="102"/>
      <c r="AZ292" s="102"/>
      <c r="BA292" s="102"/>
      <c r="BB292" s="102"/>
      <c r="BC292" s="102"/>
      <c r="BD292" s="102"/>
      <c r="BE292" s="102"/>
      <c r="BF292" s="102"/>
      <c r="BG292" s="102"/>
      <c r="BH292" s="102"/>
      <c r="BI292" s="102"/>
      <c r="BJ292" s="102"/>
    </row>
    <row r="293" spans="1:62" ht="15.9">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c r="AA293" s="102"/>
      <c r="AB293" s="102"/>
      <c r="AC293" s="102"/>
      <c r="AD293" s="102"/>
      <c r="AE293" s="102"/>
      <c r="AF293" s="102"/>
      <c r="AG293" s="102"/>
      <c r="AH293" s="102"/>
      <c r="AI293" s="102"/>
      <c r="AJ293" s="102"/>
      <c r="AK293" s="102"/>
      <c r="AL293" s="102"/>
      <c r="AM293" s="102"/>
      <c r="AN293" s="102"/>
      <c r="AO293" s="102"/>
      <c r="AP293" s="102"/>
      <c r="AQ293" s="102"/>
      <c r="AR293" s="102"/>
      <c r="AS293" s="102"/>
      <c r="AT293" s="102"/>
      <c r="AU293" s="102"/>
      <c r="AV293" s="102"/>
      <c r="AW293" s="102"/>
      <c r="AX293" s="102"/>
      <c r="AY293" s="102"/>
      <c r="AZ293" s="102"/>
      <c r="BA293" s="102"/>
      <c r="BB293" s="102"/>
      <c r="BC293" s="102"/>
      <c r="BD293" s="102"/>
      <c r="BE293" s="102"/>
      <c r="BF293" s="102"/>
      <c r="BG293" s="102"/>
      <c r="BH293" s="102"/>
      <c r="BI293" s="102"/>
      <c r="BJ293" s="102"/>
    </row>
    <row r="294" spans="1:62" ht="15.9">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c r="AA294" s="102"/>
      <c r="AB294" s="102"/>
      <c r="AC294" s="102"/>
      <c r="AD294" s="102"/>
      <c r="AE294" s="102"/>
      <c r="AF294" s="102"/>
      <c r="AG294" s="102"/>
      <c r="AH294" s="102"/>
      <c r="AI294" s="102"/>
      <c r="AJ294" s="102"/>
      <c r="AK294" s="102"/>
      <c r="AL294" s="102"/>
      <c r="AM294" s="102"/>
      <c r="AN294" s="102"/>
      <c r="AO294" s="102"/>
      <c r="AP294" s="102"/>
      <c r="AQ294" s="102"/>
      <c r="AR294" s="102"/>
      <c r="AS294" s="102"/>
      <c r="AT294" s="102"/>
      <c r="AU294" s="102"/>
      <c r="AV294" s="102"/>
      <c r="AW294" s="102"/>
      <c r="AX294" s="102"/>
      <c r="AY294" s="102"/>
      <c r="AZ294" s="102"/>
      <c r="BA294" s="102"/>
      <c r="BB294" s="102"/>
      <c r="BC294" s="102"/>
      <c r="BD294" s="102"/>
      <c r="BE294" s="102"/>
      <c r="BF294" s="102"/>
      <c r="BG294" s="102"/>
      <c r="BH294" s="102"/>
      <c r="BI294" s="102"/>
      <c r="BJ294" s="102"/>
    </row>
    <row r="295" spans="1:62" ht="15.9">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02"/>
      <c r="AH295" s="102"/>
      <c r="AI295" s="102"/>
      <c r="AJ295" s="102"/>
      <c r="AK295" s="102"/>
      <c r="AL295" s="102"/>
      <c r="AM295" s="102"/>
      <c r="AN295" s="102"/>
      <c r="AO295" s="102"/>
      <c r="AP295" s="102"/>
      <c r="AQ295" s="102"/>
      <c r="AR295" s="102"/>
      <c r="AS295" s="102"/>
      <c r="AT295" s="102"/>
      <c r="AU295" s="102"/>
      <c r="AV295" s="102"/>
      <c r="AW295" s="102"/>
      <c r="AX295" s="102"/>
      <c r="AY295" s="102"/>
      <c r="AZ295" s="102"/>
      <c r="BA295" s="102"/>
      <c r="BB295" s="102"/>
      <c r="BC295" s="102"/>
      <c r="BD295" s="102"/>
      <c r="BE295" s="102"/>
      <c r="BF295" s="102"/>
      <c r="BG295" s="102"/>
      <c r="BH295" s="102"/>
      <c r="BI295" s="102"/>
      <c r="BJ295" s="102"/>
    </row>
    <row r="296" spans="1:62" ht="15.9">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02"/>
      <c r="AH296" s="102"/>
      <c r="AI296" s="102"/>
      <c r="AJ296" s="102"/>
      <c r="AK296" s="102"/>
      <c r="AL296" s="102"/>
      <c r="AM296" s="102"/>
      <c r="AN296" s="102"/>
      <c r="AO296" s="102"/>
      <c r="AP296" s="102"/>
      <c r="AQ296" s="102"/>
      <c r="AR296" s="102"/>
      <c r="AS296" s="102"/>
      <c r="AT296" s="102"/>
      <c r="AU296" s="102"/>
      <c r="AV296" s="102"/>
      <c r="AW296" s="102"/>
      <c r="AX296" s="102"/>
      <c r="AY296" s="102"/>
      <c r="AZ296" s="102"/>
      <c r="BA296" s="102"/>
      <c r="BB296" s="102"/>
      <c r="BC296" s="102"/>
      <c r="BD296" s="102"/>
      <c r="BE296" s="102"/>
      <c r="BF296" s="102"/>
      <c r="BG296" s="102"/>
      <c r="BH296" s="102"/>
      <c r="BI296" s="102"/>
      <c r="BJ296" s="102"/>
    </row>
    <row r="297" spans="1:62" ht="15.9">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02"/>
      <c r="AH297" s="102"/>
      <c r="AI297" s="102"/>
      <c r="AJ297" s="102"/>
      <c r="AK297" s="102"/>
      <c r="AL297" s="102"/>
      <c r="AM297" s="102"/>
      <c r="AN297" s="102"/>
      <c r="AO297" s="102"/>
      <c r="AP297" s="102"/>
      <c r="AQ297" s="102"/>
      <c r="AR297" s="102"/>
      <c r="AS297" s="102"/>
      <c r="AT297" s="102"/>
      <c r="AU297" s="102"/>
      <c r="AV297" s="102"/>
      <c r="AW297" s="102"/>
      <c r="AX297" s="102"/>
      <c r="AY297" s="102"/>
      <c r="AZ297" s="102"/>
      <c r="BA297" s="102"/>
      <c r="BB297" s="102"/>
      <c r="BC297" s="102"/>
      <c r="BD297" s="102"/>
      <c r="BE297" s="102"/>
      <c r="BF297" s="102"/>
      <c r="BG297" s="102"/>
      <c r="BH297" s="102"/>
      <c r="BI297" s="102"/>
      <c r="BJ297" s="102"/>
    </row>
    <row r="298" spans="1:62" ht="15.9">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02"/>
      <c r="AH298" s="102"/>
      <c r="AI298" s="102"/>
      <c r="AJ298" s="102"/>
      <c r="AK298" s="102"/>
      <c r="AL298" s="102"/>
      <c r="AM298" s="102"/>
      <c r="AN298" s="102"/>
      <c r="AO298" s="102"/>
      <c r="AP298" s="102"/>
      <c r="AQ298" s="102"/>
      <c r="AR298" s="102"/>
      <c r="AS298" s="102"/>
      <c r="AT298" s="102"/>
      <c r="AU298" s="102"/>
      <c r="AV298" s="102"/>
      <c r="AW298" s="102"/>
      <c r="AX298" s="102"/>
      <c r="AY298" s="102"/>
      <c r="AZ298" s="102"/>
      <c r="BA298" s="102"/>
      <c r="BB298" s="102"/>
      <c r="BC298" s="102"/>
      <c r="BD298" s="102"/>
      <c r="BE298" s="102"/>
      <c r="BF298" s="102"/>
      <c r="BG298" s="102"/>
      <c r="BH298" s="102"/>
      <c r="BI298" s="102"/>
      <c r="BJ298" s="102"/>
    </row>
    <row r="299" spans="1:62" ht="15.9">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02"/>
      <c r="AH299" s="102"/>
      <c r="AI299" s="102"/>
      <c r="AJ299" s="102"/>
      <c r="AK299" s="102"/>
      <c r="AL299" s="102"/>
      <c r="AM299" s="102"/>
      <c r="AN299" s="102"/>
      <c r="AO299" s="102"/>
      <c r="AP299" s="102"/>
      <c r="AQ299" s="102"/>
      <c r="AR299" s="102"/>
      <c r="AS299" s="102"/>
      <c r="AT299" s="102"/>
      <c r="AU299" s="102"/>
      <c r="AV299" s="102"/>
      <c r="AW299" s="102"/>
      <c r="AX299" s="102"/>
      <c r="AY299" s="102"/>
      <c r="AZ299" s="102"/>
      <c r="BA299" s="102"/>
      <c r="BB299" s="102"/>
      <c r="BC299" s="102"/>
      <c r="BD299" s="102"/>
      <c r="BE299" s="102"/>
      <c r="BF299" s="102"/>
      <c r="BG299" s="102"/>
      <c r="BH299" s="102"/>
      <c r="BI299" s="102"/>
      <c r="BJ299" s="102"/>
    </row>
    <row r="300" spans="1:62" ht="15.9">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02"/>
      <c r="AH300" s="102"/>
      <c r="AI300" s="102"/>
      <c r="AJ300" s="102"/>
      <c r="AK300" s="102"/>
      <c r="AL300" s="102"/>
      <c r="AM300" s="102"/>
      <c r="AN300" s="102"/>
      <c r="AO300" s="102"/>
      <c r="AP300" s="102"/>
      <c r="AQ300" s="102"/>
      <c r="AR300" s="102"/>
      <c r="AS300" s="102"/>
      <c r="AT300" s="102"/>
      <c r="AU300" s="102"/>
      <c r="AV300" s="102"/>
      <c r="AW300" s="102"/>
      <c r="AX300" s="102"/>
      <c r="AY300" s="102"/>
      <c r="AZ300" s="102"/>
      <c r="BA300" s="102"/>
      <c r="BB300" s="102"/>
      <c r="BC300" s="102"/>
      <c r="BD300" s="102"/>
      <c r="BE300" s="102"/>
      <c r="BF300" s="102"/>
      <c r="BG300" s="102"/>
      <c r="BH300" s="102"/>
      <c r="BI300" s="102"/>
      <c r="BJ300" s="102"/>
    </row>
    <row r="301" spans="1:62" ht="15.9">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02"/>
      <c r="AH301" s="102"/>
      <c r="AI301" s="102"/>
      <c r="AJ301" s="102"/>
      <c r="AK301" s="102"/>
      <c r="AL301" s="102"/>
      <c r="AM301" s="102"/>
      <c r="AN301" s="102"/>
      <c r="AO301" s="102"/>
      <c r="AP301" s="102"/>
      <c r="AQ301" s="102"/>
      <c r="AR301" s="102"/>
      <c r="AS301" s="102"/>
      <c r="AT301" s="102"/>
      <c r="AU301" s="102"/>
      <c r="AV301" s="102"/>
      <c r="AW301" s="102"/>
      <c r="AX301" s="102"/>
      <c r="AY301" s="102"/>
      <c r="AZ301" s="102"/>
      <c r="BA301" s="102"/>
      <c r="BB301" s="102"/>
      <c r="BC301" s="102"/>
      <c r="BD301" s="102"/>
      <c r="BE301" s="102"/>
      <c r="BF301" s="102"/>
      <c r="BG301" s="102"/>
      <c r="BH301" s="102"/>
      <c r="BI301" s="102"/>
      <c r="BJ301" s="102"/>
    </row>
    <row r="302" spans="1:62" ht="15.9">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02"/>
      <c r="AH302" s="102"/>
      <c r="AI302" s="102"/>
      <c r="AJ302" s="102"/>
      <c r="AK302" s="102"/>
      <c r="AL302" s="102"/>
      <c r="AM302" s="102"/>
      <c r="AN302" s="102"/>
      <c r="AO302" s="102"/>
      <c r="AP302" s="102"/>
      <c r="AQ302" s="102"/>
      <c r="AR302" s="102"/>
      <c r="AS302" s="102"/>
      <c r="AT302" s="102"/>
      <c r="AU302" s="102"/>
      <c r="AV302" s="102"/>
      <c r="AW302" s="102"/>
      <c r="AX302" s="102"/>
      <c r="AY302" s="102"/>
      <c r="AZ302" s="102"/>
      <c r="BA302" s="102"/>
      <c r="BB302" s="102"/>
      <c r="BC302" s="102"/>
      <c r="BD302" s="102"/>
      <c r="BE302" s="102"/>
      <c r="BF302" s="102"/>
      <c r="BG302" s="102"/>
      <c r="BH302" s="102"/>
      <c r="BI302" s="102"/>
      <c r="BJ302" s="102"/>
    </row>
    <row r="303" spans="1:62" ht="15.9">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02"/>
      <c r="AH303" s="102"/>
      <c r="AI303" s="102"/>
      <c r="AJ303" s="102"/>
      <c r="AK303" s="102"/>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c r="BG303" s="102"/>
      <c r="BH303" s="102"/>
      <c r="BI303" s="102"/>
      <c r="BJ303" s="102"/>
    </row>
    <row r="304" spans="1:62" ht="15.9">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02"/>
      <c r="AH304" s="102"/>
      <c r="AI304" s="102"/>
      <c r="AJ304" s="102"/>
      <c r="AK304" s="102"/>
      <c r="AL304" s="102"/>
      <c r="AM304" s="102"/>
      <c r="AN304" s="102"/>
      <c r="AO304" s="102"/>
      <c r="AP304" s="102"/>
      <c r="AQ304" s="102"/>
      <c r="AR304" s="102"/>
      <c r="AS304" s="102"/>
      <c r="AT304" s="102"/>
      <c r="AU304" s="102"/>
      <c r="AV304" s="102"/>
      <c r="AW304" s="102"/>
      <c r="AX304" s="102"/>
      <c r="AY304" s="102"/>
      <c r="AZ304" s="102"/>
      <c r="BA304" s="102"/>
      <c r="BB304" s="102"/>
      <c r="BC304" s="102"/>
      <c r="BD304" s="102"/>
      <c r="BE304" s="102"/>
      <c r="BF304" s="102"/>
      <c r="BG304" s="102"/>
      <c r="BH304" s="102"/>
      <c r="BI304" s="102"/>
      <c r="BJ304" s="102"/>
    </row>
    <row r="305" spans="1:62" ht="15.9">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02"/>
      <c r="AH305" s="102"/>
      <c r="AI305" s="102"/>
      <c r="AJ305" s="102"/>
      <c r="AK305" s="102"/>
      <c r="AL305" s="102"/>
      <c r="AM305" s="102"/>
      <c r="AN305" s="102"/>
      <c r="AO305" s="102"/>
      <c r="AP305" s="102"/>
      <c r="AQ305" s="102"/>
      <c r="AR305" s="102"/>
      <c r="AS305" s="102"/>
      <c r="AT305" s="102"/>
      <c r="AU305" s="102"/>
      <c r="AV305" s="102"/>
      <c r="AW305" s="102"/>
      <c r="AX305" s="102"/>
      <c r="AY305" s="102"/>
      <c r="AZ305" s="102"/>
      <c r="BA305" s="102"/>
      <c r="BB305" s="102"/>
      <c r="BC305" s="102"/>
      <c r="BD305" s="102"/>
      <c r="BE305" s="102"/>
      <c r="BF305" s="102"/>
      <c r="BG305" s="102"/>
      <c r="BH305" s="102"/>
      <c r="BI305" s="102"/>
      <c r="BJ305" s="102"/>
    </row>
    <row r="306" spans="1:62" ht="15.9">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02"/>
      <c r="AH306" s="102"/>
      <c r="AI306" s="102"/>
      <c r="AJ306" s="102"/>
      <c r="AK306" s="102"/>
      <c r="AL306" s="102"/>
      <c r="AM306" s="102"/>
      <c r="AN306" s="102"/>
      <c r="AO306" s="102"/>
      <c r="AP306" s="102"/>
      <c r="AQ306" s="102"/>
      <c r="AR306" s="102"/>
      <c r="AS306" s="102"/>
      <c r="AT306" s="102"/>
      <c r="AU306" s="102"/>
      <c r="AV306" s="102"/>
      <c r="AW306" s="102"/>
      <c r="AX306" s="102"/>
      <c r="AY306" s="102"/>
      <c r="AZ306" s="102"/>
      <c r="BA306" s="102"/>
      <c r="BB306" s="102"/>
      <c r="BC306" s="102"/>
      <c r="BD306" s="102"/>
      <c r="BE306" s="102"/>
      <c r="BF306" s="102"/>
      <c r="BG306" s="102"/>
      <c r="BH306" s="102"/>
      <c r="BI306" s="102"/>
      <c r="BJ306" s="102"/>
    </row>
    <row r="307" spans="1:62" ht="15.9">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02"/>
      <c r="AH307" s="102"/>
      <c r="AI307" s="102"/>
      <c r="AJ307" s="102"/>
      <c r="AK307" s="102"/>
      <c r="AL307" s="102"/>
      <c r="AM307" s="102"/>
      <c r="AN307" s="102"/>
      <c r="AO307" s="102"/>
      <c r="AP307" s="102"/>
      <c r="AQ307" s="102"/>
      <c r="AR307" s="102"/>
      <c r="AS307" s="102"/>
      <c r="AT307" s="102"/>
      <c r="AU307" s="102"/>
      <c r="AV307" s="102"/>
      <c r="AW307" s="102"/>
      <c r="AX307" s="102"/>
      <c r="AY307" s="102"/>
      <c r="AZ307" s="102"/>
      <c r="BA307" s="102"/>
      <c r="BB307" s="102"/>
      <c r="BC307" s="102"/>
      <c r="BD307" s="102"/>
      <c r="BE307" s="102"/>
      <c r="BF307" s="102"/>
      <c r="BG307" s="102"/>
      <c r="BH307" s="102"/>
      <c r="BI307" s="102"/>
      <c r="BJ307" s="102"/>
    </row>
    <row r="308" spans="1:62" ht="15.9">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c r="AI308" s="102"/>
      <c r="AJ308" s="102"/>
      <c r="AK308" s="102"/>
      <c r="AL308" s="102"/>
      <c r="AM308" s="102"/>
      <c r="AN308" s="102"/>
      <c r="AO308" s="102"/>
      <c r="AP308" s="102"/>
      <c r="AQ308" s="102"/>
      <c r="AR308" s="102"/>
      <c r="AS308" s="102"/>
      <c r="AT308" s="102"/>
      <c r="AU308" s="102"/>
      <c r="AV308" s="102"/>
      <c r="AW308" s="102"/>
      <c r="AX308" s="102"/>
      <c r="AY308" s="102"/>
      <c r="AZ308" s="102"/>
      <c r="BA308" s="102"/>
      <c r="BB308" s="102"/>
      <c r="BC308" s="102"/>
      <c r="BD308" s="102"/>
      <c r="BE308" s="102"/>
      <c r="BF308" s="102"/>
      <c r="BG308" s="102"/>
      <c r="BH308" s="102"/>
      <c r="BI308" s="102"/>
      <c r="BJ308" s="102"/>
    </row>
    <row r="309" spans="1:62" ht="15.9">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c r="AA309" s="102"/>
      <c r="AB309" s="102"/>
      <c r="AC309" s="102"/>
      <c r="AD309" s="102"/>
      <c r="AE309" s="102"/>
      <c r="AF309" s="102"/>
      <c r="AG309" s="102"/>
      <c r="AH309" s="102"/>
      <c r="AI309" s="102"/>
      <c r="AJ309" s="102"/>
      <c r="AK309" s="102"/>
      <c r="AL309" s="102"/>
      <c r="AM309" s="102"/>
      <c r="AN309" s="102"/>
      <c r="AO309" s="102"/>
      <c r="AP309" s="102"/>
      <c r="AQ309" s="102"/>
      <c r="AR309" s="102"/>
      <c r="AS309" s="102"/>
      <c r="AT309" s="102"/>
      <c r="AU309" s="102"/>
      <c r="AV309" s="102"/>
      <c r="AW309" s="102"/>
      <c r="AX309" s="102"/>
      <c r="AY309" s="102"/>
      <c r="AZ309" s="102"/>
      <c r="BA309" s="102"/>
      <c r="BB309" s="102"/>
      <c r="BC309" s="102"/>
      <c r="BD309" s="102"/>
      <c r="BE309" s="102"/>
      <c r="BF309" s="102"/>
      <c r="BG309" s="102"/>
      <c r="BH309" s="102"/>
      <c r="BI309" s="102"/>
      <c r="BJ309" s="102"/>
    </row>
    <row r="310" spans="1:62" ht="15.9">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c r="AA310" s="102"/>
      <c r="AB310" s="102"/>
      <c r="AC310" s="102"/>
      <c r="AD310" s="102"/>
      <c r="AE310" s="102"/>
      <c r="AF310" s="102"/>
      <c r="AG310" s="102"/>
      <c r="AH310" s="102"/>
      <c r="AI310" s="102"/>
      <c r="AJ310" s="102"/>
      <c r="AK310" s="102"/>
      <c r="AL310" s="102"/>
      <c r="AM310" s="102"/>
      <c r="AN310" s="102"/>
      <c r="AO310" s="102"/>
      <c r="AP310" s="102"/>
      <c r="AQ310" s="102"/>
      <c r="AR310" s="102"/>
      <c r="AS310" s="102"/>
      <c r="AT310" s="102"/>
      <c r="AU310" s="102"/>
      <c r="AV310" s="102"/>
      <c r="AW310" s="102"/>
      <c r="AX310" s="102"/>
      <c r="AY310" s="102"/>
      <c r="AZ310" s="102"/>
      <c r="BA310" s="102"/>
      <c r="BB310" s="102"/>
      <c r="BC310" s="102"/>
      <c r="BD310" s="102"/>
      <c r="BE310" s="102"/>
      <c r="BF310" s="102"/>
      <c r="BG310" s="102"/>
      <c r="BH310" s="102"/>
      <c r="BI310" s="102"/>
      <c r="BJ310" s="102"/>
    </row>
    <row r="311" spans="1:62" ht="15.9">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102"/>
      <c r="AH311" s="102"/>
      <c r="AI311" s="102"/>
      <c r="AJ311" s="102"/>
      <c r="AK311" s="102"/>
      <c r="AL311" s="102"/>
      <c r="AM311" s="102"/>
      <c r="AN311" s="102"/>
      <c r="AO311" s="102"/>
      <c r="AP311" s="102"/>
      <c r="AQ311" s="102"/>
      <c r="AR311" s="102"/>
      <c r="AS311" s="102"/>
      <c r="AT311" s="102"/>
      <c r="AU311" s="102"/>
      <c r="AV311" s="102"/>
      <c r="AW311" s="102"/>
      <c r="AX311" s="102"/>
      <c r="AY311" s="102"/>
      <c r="AZ311" s="102"/>
      <c r="BA311" s="102"/>
      <c r="BB311" s="102"/>
      <c r="BC311" s="102"/>
      <c r="BD311" s="102"/>
      <c r="BE311" s="102"/>
      <c r="BF311" s="102"/>
      <c r="BG311" s="102"/>
      <c r="BH311" s="102"/>
      <c r="BI311" s="102"/>
      <c r="BJ311" s="102"/>
    </row>
    <row r="312" spans="1:62" ht="15.9">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102"/>
      <c r="AH312" s="102"/>
      <c r="AI312" s="102"/>
      <c r="AJ312" s="102"/>
      <c r="AK312" s="102"/>
      <c r="AL312" s="102"/>
      <c r="AM312" s="102"/>
      <c r="AN312" s="102"/>
      <c r="AO312" s="102"/>
      <c r="AP312" s="102"/>
      <c r="AQ312" s="102"/>
      <c r="AR312" s="102"/>
      <c r="AS312" s="102"/>
      <c r="AT312" s="102"/>
      <c r="AU312" s="102"/>
      <c r="AV312" s="102"/>
      <c r="AW312" s="102"/>
      <c r="AX312" s="102"/>
      <c r="AY312" s="102"/>
      <c r="AZ312" s="102"/>
      <c r="BA312" s="102"/>
      <c r="BB312" s="102"/>
      <c r="BC312" s="102"/>
      <c r="BD312" s="102"/>
      <c r="BE312" s="102"/>
      <c r="BF312" s="102"/>
      <c r="BG312" s="102"/>
      <c r="BH312" s="102"/>
      <c r="BI312" s="102"/>
      <c r="BJ312" s="102"/>
    </row>
    <row r="313" spans="1:62" ht="15.9">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102"/>
      <c r="AR313" s="102"/>
      <c r="AS313" s="102"/>
      <c r="AT313" s="102"/>
      <c r="AU313" s="102"/>
      <c r="AV313" s="102"/>
      <c r="AW313" s="102"/>
      <c r="AX313" s="102"/>
      <c r="AY313" s="102"/>
      <c r="AZ313" s="102"/>
      <c r="BA313" s="102"/>
      <c r="BB313" s="102"/>
      <c r="BC313" s="102"/>
      <c r="BD313" s="102"/>
      <c r="BE313" s="102"/>
      <c r="BF313" s="102"/>
      <c r="BG313" s="102"/>
      <c r="BH313" s="102"/>
      <c r="BI313" s="102"/>
      <c r="BJ313" s="102"/>
    </row>
    <row r="314" spans="1:62" ht="15.9">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c r="AA314" s="102"/>
      <c r="AB314" s="102"/>
      <c r="AC314" s="102"/>
      <c r="AD314" s="102"/>
      <c r="AE314" s="102"/>
      <c r="AF314" s="102"/>
      <c r="AG314" s="102"/>
      <c r="AH314" s="102"/>
      <c r="AI314" s="102"/>
      <c r="AJ314" s="102"/>
      <c r="AK314" s="102"/>
      <c r="AL314" s="102"/>
      <c r="AM314" s="102"/>
      <c r="AN314" s="102"/>
      <c r="AO314" s="102"/>
      <c r="AP314" s="102"/>
      <c r="AQ314" s="102"/>
      <c r="AR314" s="102"/>
      <c r="AS314" s="102"/>
      <c r="AT314" s="102"/>
      <c r="AU314" s="102"/>
      <c r="AV314" s="102"/>
      <c r="AW314" s="102"/>
      <c r="AX314" s="102"/>
      <c r="AY314" s="102"/>
      <c r="AZ314" s="102"/>
      <c r="BA314" s="102"/>
      <c r="BB314" s="102"/>
      <c r="BC314" s="102"/>
      <c r="BD314" s="102"/>
      <c r="BE314" s="102"/>
      <c r="BF314" s="102"/>
      <c r="BG314" s="102"/>
      <c r="BH314" s="102"/>
      <c r="BI314" s="102"/>
      <c r="BJ314" s="102"/>
    </row>
    <row r="315" spans="1:62" ht="15.9">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c r="AA315" s="102"/>
      <c r="AB315" s="102"/>
      <c r="AC315" s="102"/>
      <c r="AD315" s="102"/>
      <c r="AE315" s="102"/>
      <c r="AF315" s="102"/>
      <c r="AG315" s="102"/>
      <c r="AH315" s="102"/>
      <c r="AI315" s="102"/>
      <c r="AJ315" s="102"/>
      <c r="AK315" s="102"/>
      <c r="AL315" s="102"/>
      <c r="AM315" s="102"/>
      <c r="AN315" s="102"/>
      <c r="AO315" s="102"/>
      <c r="AP315" s="102"/>
      <c r="AQ315" s="102"/>
      <c r="AR315" s="102"/>
      <c r="AS315" s="102"/>
      <c r="AT315" s="102"/>
      <c r="AU315" s="102"/>
      <c r="AV315" s="102"/>
      <c r="AW315" s="102"/>
      <c r="AX315" s="102"/>
      <c r="AY315" s="102"/>
      <c r="AZ315" s="102"/>
      <c r="BA315" s="102"/>
      <c r="BB315" s="102"/>
      <c r="BC315" s="102"/>
      <c r="BD315" s="102"/>
      <c r="BE315" s="102"/>
      <c r="BF315" s="102"/>
      <c r="BG315" s="102"/>
      <c r="BH315" s="102"/>
      <c r="BI315" s="102"/>
      <c r="BJ315" s="102"/>
    </row>
    <row r="316" spans="1:62" ht="15.9">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c r="AA316" s="102"/>
      <c r="AB316" s="102"/>
      <c r="AC316" s="102"/>
      <c r="AD316" s="102"/>
      <c r="AE316" s="102"/>
      <c r="AF316" s="102"/>
      <c r="AG316" s="102"/>
      <c r="AH316" s="102"/>
      <c r="AI316" s="102"/>
      <c r="AJ316" s="102"/>
      <c r="AK316" s="102"/>
      <c r="AL316" s="102"/>
      <c r="AM316" s="102"/>
      <c r="AN316" s="102"/>
      <c r="AO316" s="102"/>
      <c r="AP316" s="102"/>
      <c r="AQ316" s="102"/>
      <c r="AR316" s="102"/>
      <c r="AS316" s="102"/>
      <c r="AT316" s="102"/>
      <c r="AU316" s="102"/>
      <c r="AV316" s="102"/>
      <c r="AW316" s="102"/>
      <c r="AX316" s="102"/>
      <c r="AY316" s="102"/>
      <c r="AZ316" s="102"/>
      <c r="BA316" s="102"/>
      <c r="BB316" s="102"/>
      <c r="BC316" s="102"/>
      <c r="BD316" s="102"/>
      <c r="BE316" s="102"/>
      <c r="BF316" s="102"/>
      <c r="BG316" s="102"/>
      <c r="BH316" s="102"/>
      <c r="BI316" s="102"/>
      <c r="BJ316" s="102"/>
    </row>
    <row r="317" spans="1:62" ht="15.9">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c r="AA317" s="102"/>
      <c r="AB317" s="102"/>
      <c r="AC317" s="102"/>
      <c r="AD317" s="102"/>
      <c r="AE317" s="102"/>
      <c r="AF317" s="102"/>
      <c r="AG317" s="102"/>
      <c r="AH317" s="102"/>
      <c r="AI317" s="102"/>
      <c r="AJ317" s="102"/>
      <c r="AK317" s="102"/>
      <c r="AL317" s="102"/>
      <c r="AM317" s="102"/>
      <c r="AN317" s="102"/>
      <c r="AO317" s="102"/>
      <c r="AP317" s="102"/>
      <c r="AQ317" s="102"/>
      <c r="AR317" s="102"/>
      <c r="AS317" s="102"/>
      <c r="AT317" s="102"/>
      <c r="AU317" s="102"/>
      <c r="AV317" s="102"/>
      <c r="AW317" s="102"/>
      <c r="AX317" s="102"/>
      <c r="AY317" s="102"/>
      <c r="AZ317" s="102"/>
      <c r="BA317" s="102"/>
      <c r="BB317" s="102"/>
      <c r="BC317" s="102"/>
      <c r="BD317" s="102"/>
      <c r="BE317" s="102"/>
      <c r="BF317" s="102"/>
      <c r="BG317" s="102"/>
      <c r="BH317" s="102"/>
      <c r="BI317" s="102"/>
      <c r="BJ317" s="102"/>
    </row>
    <row r="318" spans="1:62" ht="15.9">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c r="BG318" s="102"/>
      <c r="BH318" s="102"/>
      <c r="BI318" s="102"/>
      <c r="BJ318" s="102"/>
    </row>
    <row r="319" spans="1:62" ht="15.9">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c r="AA319" s="102"/>
      <c r="AB319" s="102"/>
      <c r="AC319" s="102"/>
      <c r="AD319" s="102"/>
      <c r="AE319" s="102"/>
      <c r="AF319" s="102"/>
      <c r="AG319" s="102"/>
      <c r="AH319" s="102"/>
      <c r="AI319" s="102"/>
      <c r="AJ319" s="102"/>
      <c r="AK319" s="102"/>
      <c r="AL319" s="102"/>
      <c r="AM319" s="102"/>
      <c r="AN319" s="102"/>
      <c r="AO319" s="102"/>
      <c r="AP319" s="102"/>
      <c r="AQ319" s="102"/>
      <c r="AR319" s="102"/>
      <c r="AS319" s="102"/>
      <c r="AT319" s="102"/>
      <c r="AU319" s="102"/>
      <c r="AV319" s="102"/>
      <c r="AW319" s="102"/>
      <c r="AX319" s="102"/>
      <c r="AY319" s="102"/>
      <c r="AZ319" s="102"/>
      <c r="BA319" s="102"/>
      <c r="BB319" s="102"/>
      <c r="BC319" s="102"/>
      <c r="BD319" s="102"/>
      <c r="BE319" s="102"/>
      <c r="BF319" s="102"/>
      <c r="BG319" s="102"/>
      <c r="BH319" s="102"/>
      <c r="BI319" s="102"/>
      <c r="BJ319" s="102"/>
    </row>
    <row r="320" spans="1:62" ht="15.9">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c r="AA320" s="102"/>
      <c r="AB320" s="102"/>
      <c r="AC320" s="102"/>
      <c r="AD320" s="102"/>
      <c r="AE320" s="102"/>
      <c r="AF320" s="102"/>
      <c r="AG320" s="102"/>
      <c r="AH320" s="102"/>
      <c r="AI320" s="102"/>
      <c r="AJ320" s="102"/>
      <c r="AK320" s="102"/>
      <c r="AL320" s="102"/>
      <c r="AM320" s="102"/>
      <c r="AN320" s="102"/>
      <c r="AO320" s="102"/>
      <c r="AP320" s="102"/>
      <c r="AQ320" s="102"/>
      <c r="AR320" s="102"/>
      <c r="AS320" s="102"/>
      <c r="AT320" s="102"/>
      <c r="AU320" s="102"/>
      <c r="AV320" s="102"/>
      <c r="AW320" s="102"/>
      <c r="AX320" s="102"/>
      <c r="AY320" s="102"/>
      <c r="AZ320" s="102"/>
      <c r="BA320" s="102"/>
      <c r="BB320" s="102"/>
      <c r="BC320" s="102"/>
      <c r="BD320" s="102"/>
      <c r="BE320" s="102"/>
      <c r="BF320" s="102"/>
      <c r="BG320" s="102"/>
      <c r="BH320" s="102"/>
      <c r="BI320" s="102"/>
      <c r="BJ320" s="102"/>
    </row>
    <row r="321" spans="1:62" ht="15.9">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c r="AA321" s="102"/>
      <c r="AB321" s="102"/>
      <c r="AC321" s="102"/>
      <c r="AD321" s="102"/>
      <c r="AE321" s="102"/>
      <c r="AF321" s="102"/>
      <c r="AG321" s="102"/>
      <c r="AH321" s="102"/>
      <c r="AI321" s="102"/>
      <c r="AJ321" s="102"/>
      <c r="AK321" s="102"/>
      <c r="AL321" s="102"/>
      <c r="AM321" s="102"/>
      <c r="AN321" s="102"/>
      <c r="AO321" s="102"/>
      <c r="AP321" s="102"/>
      <c r="AQ321" s="102"/>
      <c r="AR321" s="102"/>
      <c r="AS321" s="102"/>
      <c r="AT321" s="102"/>
      <c r="AU321" s="102"/>
      <c r="AV321" s="102"/>
      <c r="AW321" s="102"/>
      <c r="AX321" s="102"/>
      <c r="AY321" s="102"/>
      <c r="AZ321" s="102"/>
      <c r="BA321" s="102"/>
      <c r="BB321" s="102"/>
      <c r="BC321" s="102"/>
      <c r="BD321" s="102"/>
      <c r="BE321" s="102"/>
      <c r="BF321" s="102"/>
      <c r="BG321" s="102"/>
      <c r="BH321" s="102"/>
      <c r="BI321" s="102"/>
      <c r="BJ321" s="102"/>
    </row>
    <row r="322" spans="1:62" ht="15.9">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c r="AA322" s="102"/>
      <c r="AB322" s="102"/>
      <c r="AC322" s="102"/>
      <c r="AD322" s="102"/>
      <c r="AE322" s="102"/>
      <c r="AF322" s="102"/>
      <c r="AG322" s="102"/>
      <c r="AH322" s="102"/>
      <c r="AI322" s="102"/>
      <c r="AJ322" s="102"/>
      <c r="AK322" s="102"/>
      <c r="AL322" s="102"/>
      <c r="AM322" s="102"/>
      <c r="AN322" s="102"/>
      <c r="AO322" s="102"/>
      <c r="AP322" s="102"/>
      <c r="AQ322" s="102"/>
      <c r="AR322" s="102"/>
      <c r="AS322" s="102"/>
      <c r="AT322" s="102"/>
      <c r="AU322" s="102"/>
      <c r="AV322" s="102"/>
      <c r="AW322" s="102"/>
      <c r="AX322" s="102"/>
      <c r="AY322" s="102"/>
      <c r="AZ322" s="102"/>
      <c r="BA322" s="102"/>
      <c r="BB322" s="102"/>
      <c r="BC322" s="102"/>
      <c r="BD322" s="102"/>
      <c r="BE322" s="102"/>
      <c r="BF322" s="102"/>
      <c r="BG322" s="102"/>
      <c r="BH322" s="102"/>
      <c r="BI322" s="102"/>
      <c r="BJ322" s="102"/>
    </row>
    <row r="323" spans="1:62" ht="15.9">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c r="AA323" s="102"/>
      <c r="AB323" s="102"/>
      <c r="AC323" s="102"/>
      <c r="AD323" s="102"/>
      <c r="AE323" s="102"/>
      <c r="AF323" s="102"/>
      <c r="AG323" s="102"/>
      <c r="AH323" s="102"/>
      <c r="AI323" s="102"/>
      <c r="AJ323" s="102"/>
      <c r="AK323" s="102"/>
      <c r="AL323" s="102"/>
      <c r="AM323" s="102"/>
      <c r="AN323" s="102"/>
      <c r="AO323" s="102"/>
      <c r="AP323" s="102"/>
      <c r="AQ323" s="102"/>
      <c r="AR323" s="102"/>
      <c r="AS323" s="102"/>
      <c r="AT323" s="102"/>
      <c r="AU323" s="102"/>
      <c r="AV323" s="102"/>
      <c r="AW323" s="102"/>
      <c r="AX323" s="102"/>
      <c r="AY323" s="102"/>
      <c r="AZ323" s="102"/>
      <c r="BA323" s="102"/>
      <c r="BB323" s="102"/>
      <c r="BC323" s="102"/>
      <c r="BD323" s="102"/>
      <c r="BE323" s="102"/>
      <c r="BF323" s="102"/>
      <c r="BG323" s="102"/>
      <c r="BH323" s="102"/>
      <c r="BI323" s="102"/>
      <c r="BJ323" s="102"/>
    </row>
    <row r="324" spans="1:62" ht="15.9">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c r="AA324" s="102"/>
      <c r="AB324" s="102"/>
      <c r="AC324" s="102"/>
      <c r="AD324" s="102"/>
      <c r="AE324" s="102"/>
      <c r="AF324" s="102"/>
      <c r="AG324" s="102"/>
      <c r="AH324" s="102"/>
      <c r="AI324" s="102"/>
      <c r="AJ324" s="102"/>
      <c r="AK324" s="102"/>
      <c r="AL324" s="102"/>
      <c r="AM324" s="102"/>
      <c r="AN324" s="102"/>
      <c r="AO324" s="102"/>
      <c r="AP324" s="102"/>
      <c r="AQ324" s="102"/>
      <c r="AR324" s="102"/>
      <c r="AS324" s="102"/>
      <c r="AT324" s="102"/>
      <c r="AU324" s="102"/>
      <c r="AV324" s="102"/>
      <c r="AW324" s="102"/>
      <c r="AX324" s="102"/>
      <c r="AY324" s="102"/>
      <c r="AZ324" s="102"/>
      <c r="BA324" s="102"/>
      <c r="BB324" s="102"/>
      <c r="BC324" s="102"/>
      <c r="BD324" s="102"/>
      <c r="BE324" s="102"/>
      <c r="BF324" s="102"/>
      <c r="BG324" s="102"/>
      <c r="BH324" s="102"/>
      <c r="BI324" s="102"/>
      <c r="BJ324" s="102"/>
    </row>
    <row r="325" spans="1:62" ht="15.9">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c r="AA325" s="102"/>
      <c r="AB325" s="102"/>
      <c r="AC325" s="102"/>
      <c r="AD325" s="102"/>
      <c r="AE325" s="102"/>
      <c r="AF325" s="102"/>
      <c r="AG325" s="102"/>
      <c r="AH325" s="102"/>
      <c r="AI325" s="102"/>
      <c r="AJ325" s="102"/>
      <c r="AK325" s="102"/>
      <c r="AL325" s="102"/>
      <c r="AM325" s="102"/>
      <c r="AN325" s="102"/>
      <c r="AO325" s="102"/>
      <c r="AP325" s="102"/>
      <c r="AQ325" s="102"/>
      <c r="AR325" s="102"/>
      <c r="AS325" s="102"/>
      <c r="AT325" s="102"/>
      <c r="AU325" s="102"/>
      <c r="AV325" s="102"/>
      <c r="AW325" s="102"/>
      <c r="AX325" s="102"/>
      <c r="AY325" s="102"/>
      <c r="AZ325" s="102"/>
      <c r="BA325" s="102"/>
      <c r="BB325" s="102"/>
      <c r="BC325" s="102"/>
      <c r="BD325" s="102"/>
      <c r="BE325" s="102"/>
      <c r="BF325" s="102"/>
      <c r="BG325" s="102"/>
      <c r="BH325" s="102"/>
      <c r="BI325" s="102"/>
      <c r="BJ325" s="102"/>
    </row>
    <row r="326" spans="1:62" ht="15.9">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c r="AA326" s="102"/>
      <c r="AB326" s="102"/>
      <c r="AC326" s="102"/>
      <c r="AD326" s="102"/>
      <c r="AE326" s="102"/>
      <c r="AF326" s="102"/>
      <c r="AG326" s="102"/>
      <c r="AH326" s="102"/>
      <c r="AI326" s="102"/>
      <c r="AJ326" s="102"/>
      <c r="AK326" s="102"/>
      <c r="AL326" s="102"/>
      <c r="AM326" s="102"/>
      <c r="AN326" s="102"/>
      <c r="AO326" s="102"/>
      <c r="AP326" s="102"/>
      <c r="AQ326" s="102"/>
      <c r="AR326" s="102"/>
      <c r="AS326" s="102"/>
      <c r="AT326" s="102"/>
      <c r="AU326" s="102"/>
      <c r="AV326" s="102"/>
      <c r="AW326" s="102"/>
      <c r="AX326" s="102"/>
      <c r="AY326" s="102"/>
      <c r="AZ326" s="102"/>
      <c r="BA326" s="102"/>
      <c r="BB326" s="102"/>
      <c r="BC326" s="102"/>
      <c r="BD326" s="102"/>
      <c r="BE326" s="102"/>
      <c r="BF326" s="102"/>
      <c r="BG326" s="102"/>
      <c r="BH326" s="102"/>
      <c r="BI326" s="102"/>
      <c r="BJ326" s="102"/>
    </row>
    <row r="327" spans="1:62" ht="15.9">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c r="AA327" s="102"/>
      <c r="AB327" s="102"/>
      <c r="AC327" s="102"/>
      <c r="AD327" s="102"/>
      <c r="AE327" s="102"/>
      <c r="AF327" s="102"/>
      <c r="AG327" s="102"/>
      <c r="AH327" s="102"/>
      <c r="AI327" s="102"/>
      <c r="AJ327" s="102"/>
      <c r="AK327" s="102"/>
      <c r="AL327" s="102"/>
      <c r="AM327" s="102"/>
      <c r="AN327" s="102"/>
      <c r="AO327" s="102"/>
      <c r="AP327" s="102"/>
      <c r="AQ327" s="102"/>
      <c r="AR327" s="102"/>
      <c r="AS327" s="102"/>
      <c r="AT327" s="102"/>
      <c r="AU327" s="102"/>
      <c r="AV327" s="102"/>
      <c r="AW327" s="102"/>
      <c r="AX327" s="102"/>
      <c r="AY327" s="102"/>
      <c r="AZ327" s="102"/>
      <c r="BA327" s="102"/>
      <c r="BB327" s="102"/>
      <c r="BC327" s="102"/>
      <c r="BD327" s="102"/>
      <c r="BE327" s="102"/>
      <c r="BF327" s="102"/>
      <c r="BG327" s="102"/>
      <c r="BH327" s="102"/>
      <c r="BI327" s="102"/>
      <c r="BJ327" s="102"/>
    </row>
    <row r="328" spans="1:62" ht="15.9">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c r="AA328" s="102"/>
      <c r="AB328" s="102"/>
      <c r="AC328" s="102"/>
      <c r="AD328" s="102"/>
      <c r="AE328" s="102"/>
      <c r="AF328" s="102"/>
      <c r="AG328" s="102"/>
      <c r="AH328" s="102"/>
      <c r="AI328" s="102"/>
      <c r="AJ328" s="102"/>
      <c r="AK328" s="102"/>
      <c r="AL328" s="102"/>
      <c r="AM328" s="102"/>
      <c r="AN328" s="102"/>
      <c r="AO328" s="102"/>
      <c r="AP328" s="102"/>
      <c r="AQ328" s="102"/>
      <c r="AR328" s="102"/>
      <c r="AS328" s="102"/>
      <c r="AT328" s="102"/>
      <c r="AU328" s="102"/>
      <c r="AV328" s="102"/>
      <c r="AW328" s="102"/>
      <c r="AX328" s="102"/>
      <c r="AY328" s="102"/>
      <c r="AZ328" s="102"/>
      <c r="BA328" s="102"/>
      <c r="BB328" s="102"/>
      <c r="BC328" s="102"/>
      <c r="BD328" s="102"/>
      <c r="BE328" s="102"/>
      <c r="BF328" s="102"/>
      <c r="BG328" s="102"/>
      <c r="BH328" s="102"/>
      <c r="BI328" s="102"/>
      <c r="BJ328" s="102"/>
    </row>
    <row r="329" spans="1:62" ht="15.9">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c r="AA329" s="102"/>
      <c r="AB329" s="102"/>
      <c r="AC329" s="102"/>
      <c r="AD329" s="102"/>
      <c r="AE329" s="102"/>
      <c r="AF329" s="102"/>
      <c r="AG329" s="102"/>
      <c r="AH329" s="102"/>
      <c r="AI329" s="102"/>
      <c r="AJ329" s="102"/>
      <c r="AK329" s="102"/>
      <c r="AL329" s="102"/>
      <c r="AM329" s="102"/>
      <c r="AN329" s="102"/>
      <c r="AO329" s="102"/>
      <c r="AP329" s="102"/>
      <c r="AQ329" s="102"/>
      <c r="AR329" s="102"/>
      <c r="AS329" s="102"/>
      <c r="AT329" s="102"/>
      <c r="AU329" s="102"/>
      <c r="AV329" s="102"/>
      <c r="AW329" s="102"/>
      <c r="AX329" s="102"/>
      <c r="AY329" s="102"/>
      <c r="AZ329" s="102"/>
      <c r="BA329" s="102"/>
      <c r="BB329" s="102"/>
      <c r="BC329" s="102"/>
      <c r="BD329" s="102"/>
      <c r="BE329" s="102"/>
      <c r="BF329" s="102"/>
      <c r="BG329" s="102"/>
      <c r="BH329" s="102"/>
      <c r="BI329" s="102"/>
      <c r="BJ329" s="102"/>
    </row>
    <row r="330" spans="1:62" ht="15.9">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102"/>
      <c r="AQ330" s="102"/>
      <c r="AR330" s="102"/>
      <c r="AS330" s="102"/>
      <c r="AT330" s="102"/>
      <c r="AU330" s="102"/>
      <c r="AV330" s="102"/>
      <c r="AW330" s="102"/>
      <c r="AX330" s="102"/>
      <c r="AY330" s="102"/>
      <c r="AZ330" s="102"/>
      <c r="BA330" s="102"/>
      <c r="BB330" s="102"/>
      <c r="BC330" s="102"/>
      <c r="BD330" s="102"/>
      <c r="BE330" s="102"/>
      <c r="BF330" s="102"/>
      <c r="BG330" s="102"/>
      <c r="BH330" s="102"/>
      <c r="BI330" s="102"/>
      <c r="BJ330" s="102"/>
    </row>
    <row r="331" spans="1:62" ht="15.9">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c r="AA331" s="102"/>
      <c r="AB331" s="102"/>
      <c r="AC331" s="102"/>
      <c r="AD331" s="102"/>
      <c r="AE331" s="102"/>
      <c r="AF331" s="102"/>
      <c r="AG331" s="102"/>
      <c r="AH331" s="102"/>
      <c r="AI331" s="102"/>
      <c r="AJ331" s="102"/>
      <c r="AK331" s="102"/>
      <c r="AL331" s="102"/>
      <c r="AM331" s="102"/>
      <c r="AN331" s="102"/>
      <c r="AO331" s="102"/>
      <c r="AP331" s="102"/>
      <c r="AQ331" s="102"/>
      <c r="AR331" s="102"/>
      <c r="AS331" s="102"/>
      <c r="AT331" s="102"/>
      <c r="AU331" s="102"/>
      <c r="AV331" s="102"/>
      <c r="AW331" s="102"/>
      <c r="AX331" s="102"/>
      <c r="AY331" s="102"/>
      <c r="AZ331" s="102"/>
      <c r="BA331" s="102"/>
      <c r="BB331" s="102"/>
      <c r="BC331" s="102"/>
      <c r="BD331" s="102"/>
      <c r="BE331" s="102"/>
      <c r="BF331" s="102"/>
      <c r="BG331" s="102"/>
      <c r="BH331" s="102"/>
      <c r="BI331" s="102"/>
      <c r="BJ331" s="102"/>
    </row>
    <row r="332" spans="1:62" ht="15.9">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c r="AA332" s="102"/>
      <c r="AB332" s="102"/>
      <c r="AC332" s="102"/>
      <c r="AD332" s="102"/>
      <c r="AE332" s="102"/>
      <c r="AF332" s="102"/>
      <c r="AG332" s="102"/>
      <c r="AH332" s="102"/>
      <c r="AI332" s="102"/>
      <c r="AJ332" s="102"/>
      <c r="AK332" s="102"/>
      <c r="AL332" s="102"/>
      <c r="AM332" s="102"/>
      <c r="AN332" s="102"/>
      <c r="AO332" s="102"/>
      <c r="AP332" s="102"/>
      <c r="AQ332" s="102"/>
      <c r="AR332" s="102"/>
      <c r="AS332" s="102"/>
      <c r="AT332" s="102"/>
      <c r="AU332" s="102"/>
      <c r="AV332" s="102"/>
      <c r="AW332" s="102"/>
      <c r="AX332" s="102"/>
      <c r="AY332" s="102"/>
      <c r="AZ332" s="102"/>
      <c r="BA332" s="102"/>
      <c r="BB332" s="102"/>
      <c r="BC332" s="102"/>
      <c r="BD332" s="102"/>
      <c r="BE332" s="102"/>
      <c r="BF332" s="102"/>
      <c r="BG332" s="102"/>
      <c r="BH332" s="102"/>
      <c r="BI332" s="102"/>
      <c r="BJ332" s="102"/>
    </row>
    <row r="333" spans="1:62" ht="15.9">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2"/>
      <c r="AP333" s="102"/>
      <c r="AQ333" s="102"/>
      <c r="AR333" s="102"/>
      <c r="AS333" s="102"/>
      <c r="AT333" s="102"/>
      <c r="AU333" s="102"/>
      <c r="AV333" s="102"/>
      <c r="AW333" s="102"/>
      <c r="AX333" s="102"/>
      <c r="AY333" s="102"/>
      <c r="AZ333" s="102"/>
      <c r="BA333" s="102"/>
      <c r="BB333" s="102"/>
      <c r="BC333" s="102"/>
      <c r="BD333" s="102"/>
      <c r="BE333" s="102"/>
      <c r="BF333" s="102"/>
      <c r="BG333" s="102"/>
      <c r="BH333" s="102"/>
      <c r="BI333" s="102"/>
      <c r="BJ333" s="102"/>
    </row>
    <row r="334" spans="1:62" ht="15.9">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2"/>
      <c r="AP334" s="102"/>
      <c r="AQ334" s="102"/>
      <c r="AR334" s="102"/>
      <c r="AS334" s="102"/>
      <c r="AT334" s="102"/>
      <c r="AU334" s="102"/>
      <c r="AV334" s="102"/>
      <c r="AW334" s="102"/>
      <c r="AX334" s="102"/>
      <c r="AY334" s="102"/>
      <c r="AZ334" s="102"/>
      <c r="BA334" s="102"/>
      <c r="BB334" s="102"/>
      <c r="BC334" s="102"/>
      <c r="BD334" s="102"/>
      <c r="BE334" s="102"/>
      <c r="BF334" s="102"/>
      <c r="BG334" s="102"/>
      <c r="BH334" s="102"/>
      <c r="BI334" s="102"/>
      <c r="BJ334" s="102"/>
    </row>
    <row r="335" spans="1:62" ht="15.9">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row>
    <row r="336" spans="1:62" ht="15.9">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2"/>
      <c r="AP336" s="102"/>
      <c r="AQ336" s="102"/>
      <c r="AR336" s="102"/>
      <c r="AS336" s="102"/>
      <c r="AT336" s="102"/>
      <c r="AU336" s="102"/>
      <c r="AV336" s="102"/>
      <c r="AW336" s="102"/>
      <c r="AX336" s="102"/>
      <c r="AY336" s="102"/>
      <c r="AZ336" s="102"/>
      <c r="BA336" s="102"/>
      <c r="BB336" s="102"/>
      <c r="BC336" s="102"/>
      <c r="BD336" s="102"/>
      <c r="BE336" s="102"/>
      <c r="BF336" s="102"/>
      <c r="BG336" s="102"/>
      <c r="BH336" s="102"/>
      <c r="BI336" s="102"/>
      <c r="BJ336" s="102"/>
    </row>
    <row r="337" spans="1:62" ht="15.9">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2"/>
      <c r="AP337" s="102"/>
      <c r="AQ337" s="102"/>
      <c r="AR337" s="102"/>
      <c r="AS337" s="102"/>
      <c r="AT337" s="102"/>
      <c r="AU337" s="102"/>
      <c r="AV337" s="102"/>
      <c r="AW337" s="102"/>
      <c r="AX337" s="102"/>
      <c r="AY337" s="102"/>
      <c r="AZ337" s="102"/>
      <c r="BA337" s="102"/>
      <c r="BB337" s="102"/>
      <c r="BC337" s="102"/>
      <c r="BD337" s="102"/>
      <c r="BE337" s="102"/>
      <c r="BF337" s="102"/>
      <c r="BG337" s="102"/>
      <c r="BH337" s="102"/>
      <c r="BI337" s="102"/>
      <c r="BJ337" s="102"/>
    </row>
    <row r="338" spans="1:62" ht="15.9">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2"/>
      <c r="AP338" s="102"/>
      <c r="AQ338" s="102"/>
      <c r="AR338" s="102"/>
      <c r="AS338" s="102"/>
      <c r="AT338" s="102"/>
      <c r="AU338" s="102"/>
      <c r="AV338" s="102"/>
      <c r="AW338" s="102"/>
      <c r="AX338" s="102"/>
      <c r="AY338" s="102"/>
      <c r="AZ338" s="102"/>
      <c r="BA338" s="102"/>
      <c r="BB338" s="102"/>
      <c r="BC338" s="102"/>
      <c r="BD338" s="102"/>
      <c r="BE338" s="102"/>
      <c r="BF338" s="102"/>
      <c r="BG338" s="102"/>
      <c r="BH338" s="102"/>
      <c r="BI338" s="102"/>
      <c r="BJ338" s="102"/>
    </row>
    <row r="339" spans="1:62" ht="15.9">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c r="AG339" s="102"/>
      <c r="AH339" s="102"/>
      <c r="AI339" s="102"/>
      <c r="AJ339" s="102"/>
      <c r="AK339" s="102"/>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row>
    <row r="340" spans="1:62" ht="15.9">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c r="AH340" s="102"/>
      <c r="AI340" s="102"/>
      <c r="AJ340" s="102"/>
      <c r="AK340" s="102"/>
      <c r="AL340" s="102"/>
      <c r="AM340" s="102"/>
      <c r="AN340" s="102"/>
      <c r="AO340" s="102"/>
      <c r="AP340" s="102"/>
      <c r="AQ340" s="102"/>
      <c r="AR340" s="102"/>
      <c r="AS340" s="102"/>
      <c r="AT340" s="102"/>
      <c r="AU340" s="102"/>
      <c r="AV340" s="102"/>
      <c r="AW340" s="102"/>
      <c r="AX340" s="102"/>
      <c r="AY340" s="102"/>
      <c r="AZ340" s="102"/>
      <c r="BA340" s="102"/>
      <c r="BB340" s="102"/>
      <c r="BC340" s="102"/>
      <c r="BD340" s="102"/>
      <c r="BE340" s="102"/>
      <c r="BF340" s="102"/>
      <c r="BG340" s="102"/>
      <c r="BH340" s="102"/>
      <c r="BI340" s="102"/>
      <c r="BJ340" s="102"/>
    </row>
    <row r="341" spans="1:62" ht="15.9">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c r="AA341" s="102"/>
      <c r="AB341" s="102"/>
      <c r="AC341" s="102"/>
      <c r="AD341" s="102"/>
      <c r="AE341" s="102"/>
      <c r="AF341" s="102"/>
      <c r="AG341" s="102"/>
      <c r="AH341" s="102"/>
      <c r="AI341" s="102"/>
      <c r="AJ341" s="102"/>
      <c r="AK341" s="102"/>
      <c r="AL341" s="102"/>
      <c r="AM341" s="102"/>
      <c r="AN341" s="102"/>
      <c r="AO341" s="102"/>
      <c r="AP341" s="102"/>
      <c r="AQ341" s="102"/>
      <c r="AR341" s="102"/>
      <c r="AS341" s="102"/>
      <c r="AT341" s="102"/>
      <c r="AU341" s="102"/>
      <c r="AV341" s="102"/>
      <c r="AW341" s="102"/>
      <c r="AX341" s="102"/>
      <c r="AY341" s="102"/>
      <c r="AZ341" s="102"/>
      <c r="BA341" s="102"/>
      <c r="BB341" s="102"/>
      <c r="BC341" s="102"/>
      <c r="BD341" s="102"/>
      <c r="BE341" s="102"/>
      <c r="BF341" s="102"/>
      <c r="BG341" s="102"/>
      <c r="BH341" s="102"/>
      <c r="BI341" s="102"/>
      <c r="BJ341" s="102"/>
    </row>
    <row r="342" spans="1:62" ht="15.9">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c r="AA342" s="102"/>
      <c r="AB342" s="102"/>
      <c r="AC342" s="102"/>
      <c r="AD342" s="102"/>
      <c r="AE342" s="102"/>
      <c r="AF342" s="102"/>
      <c r="AG342" s="102"/>
      <c r="AH342" s="102"/>
      <c r="AI342" s="102"/>
      <c r="AJ342" s="102"/>
      <c r="AK342" s="102"/>
      <c r="AL342" s="102"/>
      <c r="AM342" s="102"/>
      <c r="AN342" s="102"/>
      <c r="AO342" s="102"/>
      <c r="AP342" s="102"/>
      <c r="AQ342" s="102"/>
      <c r="AR342" s="102"/>
      <c r="AS342" s="102"/>
      <c r="AT342" s="102"/>
      <c r="AU342" s="102"/>
      <c r="AV342" s="102"/>
      <c r="AW342" s="102"/>
      <c r="AX342" s="102"/>
      <c r="AY342" s="102"/>
      <c r="AZ342" s="102"/>
      <c r="BA342" s="102"/>
      <c r="BB342" s="102"/>
      <c r="BC342" s="102"/>
      <c r="BD342" s="102"/>
      <c r="BE342" s="102"/>
      <c r="BF342" s="102"/>
      <c r="BG342" s="102"/>
      <c r="BH342" s="102"/>
      <c r="BI342" s="102"/>
      <c r="BJ342" s="102"/>
    </row>
    <row r="343" spans="1:62" ht="15.9">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c r="AA343" s="102"/>
      <c r="AB343" s="102"/>
      <c r="AC343" s="102"/>
      <c r="AD343" s="102"/>
      <c r="AE343" s="102"/>
      <c r="AF343" s="102"/>
      <c r="AG343" s="102"/>
      <c r="AH343" s="102"/>
      <c r="AI343" s="102"/>
      <c r="AJ343" s="102"/>
      <c r="AK343" s="102"/>
      <c r="AL343" s="102"/>
      <c r="AM343" s="102"/>
      <c r="AN343" s="102"/>
      <c r="AO343" s="102"/>
      <c r="AP343" s="102"/>
      <c r="AQ343" s="102"/>
      <c r="AR343" s="102"/>
      <c r="AS343" s="102"/>
      <c r="AT343" s="102"/>
      <c r="AU343" s="102"/>
      <c r="AV343" s="102"/>
      <c r="AW343" s="102"/>
      <c r="AX343" s="102"/>
      <c r="AY343" s="102"/>
      <c r="AZ343" s="102"/>
      <c r="BA343" s="102"/>
      <c r="BB343" s="102"/>
      <c r="BC343" s="102"/>
      <c r="BD343" s="102"/>
      <c r="BE343" s="102"/>
      <c r="BF343" s="102"/>
      <c r="BG343" s="102"/>
      <c r="BH343" s="102"/>
      <c r="BI343" s="102"/>
      <c r="BJ343" s="102"/>
    </row>
    <row r="344" spans="1:62" ht="15.9">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c r="AA344" s="102"/>
      <c r="AB344" s="102"/>
      <c r="AC344" s="102"/>
      <c r="AD344" s="102"/>
      <c r="AE344" s="102"/>
      <c r="AF344" s="102"/>
      <c r="AG344" s="102"/>
      <c r="AH344" s="102"/>
      <c r="AI344" s="102"/>
      <c r="AJ344" s="102"/>
      <c r="AK344" s="102"/>
      <c r="AL344" s="102"/>
      <c r="AM344" s="102"/>
      <c r="AN344" s="102"/>
      <c r="AO344" s="102"/>
      <c r="AP344" s="102"/>
      <c r="AQ344" s="102"/>
      <c r="AR344" s="102"/>
      <c r="AS344" s="102"/>
      <c r="AT344" s="102"/>
      <c r="AU344" s="102"/>
      <c r="AV344" s="102"/>
      <c r="AW344" s="102"/>
      <c r="AX344" s="102"/>
      <c r="AY344" s="102"/>
      <c r="AZ344" s="102"/>
      <c r="BA344" s="102"/>
      <c r="BB344" s="102"/>
      <c r="BC344" s="102"/>
      <c r="BD344" s="102"/>
      <c r="BE344" s="102"/>
      <c r="BF344" s="102"/>
      <c r="BG344" s="102"/>
      <c r="BH344" s="102"/>
      <c r="BI344" s="102"/>
      <c r="BJ344" s="102"/>
    </row>
    <row r="345" spans="1:62" ht="15.9">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02"/>
      <c r="AH345" s="102"/>
      <c r="AI345" s="102"/>
      <c r="AJ345" s="102"/>
      <c r="AK345" s="102"/>
      <c r="AL345" s="102"/>
      <c r="AM345" s="102"/>
      <c r="AN345" s="102"/>
      <c r="AO345" s="102"/>
      <c r="AP345" s="102"/>
      <c r="AQ345" s="102"/>
      <c r="AR345" s="102"/>
      <c r="AS345" s="102"/>
      <c r="AT345" s="102"/>
      <c r="AU345" s="102"/>
      <c r="AV345" s="102"/>
      <c r="AW345" s="102"/>
      <c r="AX345" s="102"/>
      <c r="AY345" s="102"/>
      <c r="AZ345" s="102"/>
      <c r="BA345" s="102"/>
      <c r="BB345" s="102"/>
      <c r="BC345" s="102"/>
      <c r="BD345" s="102"/>
      <c r="BE345" s="102"/>
      <c r="BF345" s="102"/>
      <c r="BG345" s="102"/>
      <c r="BH345" s="102"/>
      <c r="BI345" s="102"/>
      <c r="BJ345" s="102"/>
    </row>
    <row r="346" spans="1:62" ht="15.9">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02"/>
      <c r="AH346" s="102"/>
      <c r="AI346" s="102"/>
      <c r="AJ346" s="102"/>
      <c r="AK346" s="102"/>
      <c r="AL346" s="102"/>
      <c r="AM346" s="102"/>
      <c r="AN346" s="102"/>
      <c r="AO346" s="102"/>
      <c r="AP346" s="102"/>
      <c r="AQ346" s="102"/>
      <c r="AR346" s="102"/>
      <c r="AS346" s="102"/>
      <c r="AT346" s="102"/>
      <c r="AU346" s="102"/>
      <c r="AV346" s="102"/>
      <c r="AW346" s="102"/>
      <c r="AX346" s="102"/>
      <c r="AY346" s="102"/>
      <c r="AZ346" s="102"/>
      <c r="BA346" s="102"/>
      <c r="BB346" s="102"/>
      <c r="BC346" s="102"/>
      <c r="BD346" s="102"/>
      <c r="BE346" s="102"/>
      <c r="BF346" s="102"/>
      <c r="BG346" s="102"/>
      <c r="BH346" s="102"/>
      <c r="BI346" s="102"/>
      <c r="BJ346" s="102"/>
    </row>
    <row r="347" spans="1:62" ht="15.9">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02"/>
      <c r="AH347" s="102"/>
      <c r="AI347" s="102"/>
      <c r="AJ347" s="102"/>
      <c r="AK347" s="102"/>
      <c r="AL347" s="102"/>
      <c r="AM347" s="102"/>
      <c r="AN347" s="102"/>
      <c r="AO347" s="102"/>
      <c r="AP347" s="102"/>
      <c r="AQ347" s="102"/>
      <c r="AR347" s="102"/>
      <c r="AS347" s="102"/>
      <c r="AT347" s="102"/>
      <c r="AU347" s="102"/>
      <c r="AV347" s="102"/>
      <c r="AW347" s="102"/>
      <c r="AX347" s="102"/>
      <c r="AY347" s="102"/>
      <c r="AZ347" s="102"/>
      <c r="BA347" s="102"/>
      <c r="BB347" s="102"/>
      <c r="BC347" s="102"/>
      <c r="BD347" s="102"/>
      <c r="BE347" s="102"/>
      <c r="BF347" s="102"/>
      <c r="BG347" s="102"/>
      <c r="BH347" s="102"/>
      <c r="BI347" s="102"/>
      <c r="BJ347" s="102"/>
    </row>
    <row r="348" spans="1:62" ht="15.9">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02"/>
      <c r="AH348" s="102"/>
      <c r="AI348" s="102"/>
      <c r="AJ348" s="102"/>
      <c r="AK348" s="102"/>
      <c r="AL348" s="102"/>
      <c r="AM348" s="102"/>
      <c r="AN348" s="102"/>
      <c r="AO348" s="102"/>
      <c r="AP348" s="102"/>
      <c r="AQ348" s="102"/>
      <c r="AR348" s="102"/>
      <c r="AS348" s="102"/>
      <c r="AT348" s="102"/>
      <c r="AU348" s="102"/>
      <c r="AV348" s="102"/>
      <c r="AW348" s="102"/>
      <c r="AX348" s="102"/>
      <c r="AY348" s="102"/>
      <c r="AZ348" s="102"/>
      <c r="BA348" s="102"/>
      <c r="BB348" s="102"/>
      <c r="BC348" s="102"/>
      <c r="BD348" s="102"/>
      <c r="BE348" s="102"/>
      <c r="BF348" s="102"/>
      <c r="BG348" s="102"/>
      <c r="BH348" s="102"/>
      <c r="BI348" s="102"/>
      <c r="BJ348" s="102"/>
    </row>
    <row r="349" spans="1:62" ht="15.9">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02"/>
      <c r="AH349" s="102"/>
      <c r="AI349" s="102"/>
      <c r="AJ349" s="102"/>
      <c r="AK349" s="102"/>
      <c r="AL349" s="102"/>
      <c r="AM349" s="102"/>
      <c r="AN349" s="102"/>
      <c r="AO349" s="102"/>
      <c r="AP349" s="102"/>
      <c r="AQ349" s="102"/>
      <c r="AR349" s="102"/>
      <c r="AS349" s="102"/>
      <c r="AT349" s="102"/>
      <c r="AU349" s="102"/>
      <c r="AV349" s="102"/>
      <c r="AW349" s="102"/>
      <c r="AX349" s="102"/>
      <c r="AY349" s="102"/>
      <c r="AZ349" s="102"/>
      <c r="BA349" s="102"/>
      <c r="BB349" s="102"/>
      <c r="BC349" s="102"/>
      <c r="BD349" s="102"/>
      <c r="BE349" s="102"/>
      <c r="BF349" s="102"/>
      <c r="BG349" s="102"/>
      <c r="BH349" s="102"/>
      <c r="BI349" s="102"/>
      <c r="BJ349" s="102"/>
    </row>
    <row r="350" spans="1:62" ht="15.9">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02"/>
      <c r="AH350" s="102"/>
      <c r="AI350" s="102"/>
      <c r="AJ350" s="102"/>
      <c r="AK350" s="102"/>
      <c r="AL350" s="102"/>
      <c r="AM350" s="102"/>
      <c r="AN350" s="102"/>
      <c r="AO350" s="102"/>
      <c r="AP350" s="102"/>
      <c r="AQ350" s="102"/>
      <c r="AR350" s="102"/>
      <c r="AS350" s="102"/>
      <c r="AT350" s="102"/>
      <c r="AU350" s="102"/>
      <c r="AV350" s="102"/>
      <c r="AW350" s="102"/>
      <c r="AX350" s="102"/>
      <c r="AY350" s="102"/>
      <c r="AZ350" s="102"/>
      <c r="BA350" s="102"/>
      <c r="BB350" s="102"/>
      <c r="BC350" s="102"/>
      <c r="BD350" s="102"/>
      <c r="BE350" s="102"/>
      <c r="BF350" s="102"/>
      <c r="BG350" s="102"/>
      <c r="BH350" s="102"/>
      <c r="BI350" s="102"/>
      <c r="BJ350" s="102"/>
    </row>
    <row r="351" spans="1:62" ht="15.9">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c r="AA351" s="102"/>
      <c r="AB351" s="102"/>
      <c r="AC351" s="102"/>
      <c r="AD351" s="102"/>
      <c r="AE351" s="102"/>
      <c r="AF351" s="102"/>
      <c r="AG351" s="102"/>
      <c r="AH351" s="102"/>
      <c r="AI351" s="102"/>
      <c r="AJ351" s="102"/>
      <c r="AK351" s="102"/>
      <c r="AL351" s="102"/>
      <c r="AM351" s="102"/>
      <c r="AN351" s="102"/>
      <c r="AO351" s="102"/>
      <c r="AP351" s="102"/>
      <c r="AQ351" s="102"/>
      <c r="AR351" s="102"/>
      <c r="AS351" s="102"/>
      <c r="AT351" s="102"/>
      <c r="AU351" s="102"/>
      <c r="AV351" s="102"/>
      <c r="AW351" s="102"/>
      <c r="AX351" s="102"/>
      <c r="AY351" s="102"/>
      <c r="AZ351" s="102"/>
      <c r="BA351" s="102"/>
      <c r="BB351" s="102"/>
      <c r="BC351" s="102"/>
      <c r="BD351" s="102"/>
      <c r="BE351" s="102"/>
      <c r="BF351" s="102"/>
      <c r="BG351" s="102"/>
      <c r="BH351" s="102"/>
      <c r="BI351" s="102"/>
      <c r="BJ351" s="102"/>
    </row>
    <row r="352" spans="1:62" ht="15.9">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c r="AA352" s="102"/>
      <c r="AB352" s="102"/>
      <c r="AC352" s="102"/>
      <c r="AD352" s="102"/>
      <c r="AE352" s="102"/>
      <c r="AF352" s="102"/>
      <c r="AG352" s="102"/>
      <c r="AH352" s="102"/>
      <c r="AI352" s="102"/>
      <c r="AJ352" s="102"/>
      <c r="AK352" s="102"/>
      <c r="AL352" s="102"/>
      <c r="AM352" s="102"/>
      <c r="AN352" s="102"/>
      <c r="AO352" s="102"/>
      <c r="AP352" s="102"/>
      <c r="AQ352" s="102"/>
      <c r="AR352" s="102"/>
      <c r="AS352" s="102"/>
      <c r="AT352" s="102"/>
      <c r="AU352" s="102"/>
      <c r="AV352" s="102"/>
      <c r="AW352" s="102"/>
      <c r="AX352" s="102"/>
      <c r="AY352" s="102"/>
      <c r="AZ352" s="102"/>
      <c r="BA352" s="102"/>
      <c r="BB352" s="102"/>
      <c r="BC352" s="102"/>
      <c r="BD352" s="102"/>
      <c r="BE352" s="102"/>
      <c r="BF352" s="102"/>
      <c r="BG352" s="102"/>
      <c r="BH352" s="102"/>
      <c r="BI352" s="102"/>
      <c r="BJ352" s="102"/>
    </row>
    <row r="353" spans="1:62" ht="15.9">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c r="AA353" s="102"/>
      <c r="AB353" s="102"/>
      <c r="AC353" s="102"/>
      <c r="AD353" s="102"/>
      <c r="AE353" s="102"/>
      <c r="AF353" s="102"/>
      <c r="AG353" s="102"/>
      <c r="AH353" s="102"/>
      <c r="AI353" s="102"/>
      <c r="AJ353" s="102"/>
      <c r="AK353" s="102"/>
      <c r="AL353" s="102"/>
      <c r="AM353" s="102"/>
      <c r="AN353" s="102"/>
      <c r="AO353" s="102"/>
      <c r="AP353" s="102"/>
      <c r="AQ353" s="102"/>
      <c r="AR353" s="102"/>
      <c r="AS353" s="102"/>
      <c r="AT353" s="102"/>
      <c r="AU353" s="102"/>
      <c r="AV353" s="102"/>
      <c r="AW353" s="102"/>
      <c r="AX353" s="102"/>
      <c r="AY353" s="102"/>
      <c r="AZ353" s="102"/>
      <c r="BA353" s="102"/>
      <c r="BB353" s="102"/>
      <c r="BC353" s="102"/>
      <c r="BD353" s="102"/>
      <c r="BE353" s="102"/>
      <c r="BF353" s="102"/>
      <c r="BG353" s="102"/>
      <c r="BH353" s="102"/>
      <c r="BI353" s="102"/>
      <c r="BJ353" s="102"/>
    </row>
    <row r="354" spans="1:62" ht="15.9">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c r="AA354" s="102"/>
      <c r="AB354" s="102"/>
      <c r="AC354" s="102"/>
      <c r="AD354" s="102"/>
      <c r="AE354" s="102"/>
      <c r="AF354" s="102"/>
      <c r="AG354" s="102"/>
      <c r="AH354" s="102"/>
      <c r="AI354" s="102"/>
      <c r="AJ354" s="102"/>
      <c r="AK354" s="102"/>
      <c r="AL354" s="102"/>
      <c r="AM354" s="102"/>
      <c r="AN354" s="102"/>
      <c r="AO354" s="102"/>
      <c r="AP354" s="102"/>
      <c r="AQ354" s="102"/>
      <c r="AR354" s="102"/>
      <c r="AS354" s="102"/>
      <c r="AT354" s="102"/>
      <c r="AU354" s="102"/>
      <c r="AV354" s="102"/>
      <c r="AW354" s="102"/>
      <c r="AX354" s="102"/>
      <c r="AY354" s="102"/>
      <c r="AZ354" s="102"/>
      <c r="BA354" s="102"/>
      <c r="BB354" s="102"/>
      <c r="BC354" s="102"/>
      <c r="BD354" s="102"/>
      <c r="BE354" s="102"/>
      <c r="BF354" s="102"/>
      <c r="BG354" s="102"/>
      <c r="BH354" s="102"/>
      <c r="BI354" s="102"/>
      <c r="BJ354" s="102"/>
    </row>
    <row r="355" spans="1:62" ht="15.9">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c r="AA355" s="102"/>
      <c r="AB355" s="102"/>
      <c r="AC355" s="102"/>
      <c r="AD355" s="102"/>
      <c r="AE355" s="102"/>
      <c r="AF355" s="102"/>
      <c r="AG355" s="102"/>
      <c r="AH355" s="102"/>
      <c r="AI355" s="102"/>
      <c r="AJ355" s="102"/>
      <c r="AK355" s="102"/>
      <c r="AL355" s="102"/>
      <c r="AM355" s="102"/>
      <c r="AN355" s="102"/>
      <c r="AO355" s="102"/>
      <c r="AP355" s="102"/>
      <c r="AQ355" s="102"/>
      <c r="AR355" s="102"/>
      <c r="AS355" s="102"/>
      <c r="AT355" s="102"/>
      <c r="AU355" s="102"/>
      <c r="AV355" s="102"/>
      <c r="AW355" s="102"/>
      <c r="AX355" s="102"/>
      <c r="AY355" s="102"/>
      <c r="AZ355" s="102"/>
      <c r="BA355" s="102"/>
      <c r="BB355" s="102"/>
      <c r="BC355" s="102"/>
      <c r="BD355" s="102"/>
      <c r="BE355" s="102"/>
      <c r="BF355" s="102"/>
      <c r="BG355" s="102"/>
      <c r="BH355" s="102"/>
      <c r="BI355" s="102"/>
      <c r="BJ355" s="102"/>
    </row>
    <row r="356" spans="1:62" ht="15.9">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Q356" s="102"/>
      <c r="AR356" s="102"/>
      <c r="AS356" s="102"/>
      <c r="AT356" s="102"/>
      <c r="AU356" s="102"/>
      <c r="AV356" s="102"/>
      <c r="AW356" s="102"/>
      <c r="AX356" s="102"/>
      <c r="AY356" s="102"/>
      <c r="AZ356" s="102"/>
      <c r="BA356" s="102"/>
      <c r="BB356" s="102"/>
      <c r="BC356" s="102"/>
      <c r="BD356" s="102"/>
      <c r="BE356" s="102"/>
      <c r="BF356" s="102"/>
      <c r="BG356" s="102"/>
      <c r="BH356" s="102"/>
      <c r="BI356" s="102"/>
      <c r="BJ356" s="102"/>
    </row>
    <row r="357" spans="1:62" ht="15.9">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c r="AA357" s="102"/>
      <c r="AB357" s="102"/>
      <c r="AC357" s="102"/>
      <c r="AD357" s="102"/>
      <c r="AE357" s="102"/>
      <c r="AF357" s="102"/>
      <c r="AG357" s="102"/>
      <c r="AH357" s="102"/>
      <c r="AI357" s="102"/>
      <c r="AJ357" s="102"/>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c r="BG357" s="102"/>
      <c r="BH357" s="102"/>
      <c r="BI357" s="102"/>
      <c r="BJ357" s="102"/>
    </row>
    <row r="358" spans="1:62" ht="15.9">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c r="AA358" s="102"/>
      <c r="AB358" s="102"/>
      <c r="AC358" s="102"/>
      <c r="AD358" s="102"/>
      <c r="AE358" s="102"/>
      <c r="AF358" s="102"/>
      <c r="AG358" s="102"/>
      <c r="AH358" s="102"/>
      <c r="AI358" s="102"/>
      <c r="AJ358" s="102"/>
      <c r="AK358" s="102"/>
      <c r="AL358" s="102"/>
      <c r="AM358" s="102"/>
      <c r="AN358" s="102"/>
      <c r="AO358" s="102"/>
      <c r="AP358" s="102"/>
      <c r="AQ358" s="102"/>
      <c r="AR358" s="102"/>
      <c r="AS358" s="102"/>
      <c r="AT358" s="102"/>
      <c r="AU358" s="102"/>
      <c r="AV358" s="102"/>
      <c r="AW358" s="102"/>
      <c r="AX358" s="102"/>
      <c r="AY358" s="102"/>
      <c r="AZ358" s="102"/>
      <c r="BA358" s="102"/>
      <c r="BB358" s="102"/>
      <c r="BC358" s="102"/>
      <c r="BD358" s="102"/>
      <c r="BE358" s="102"/>
      <c r="BF358" s="102"/>
      <c r="BG358" s="102"/>
      <c r="BH358" s="102"/>
      <c r="BI358" s="102"/>
      <c r="BJ358" s="102"/>
    </row>
    <row r="359" spans="1:62" ht="15.9">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c r="AA359" s="102"/>
      <c r="AB359" s="102"/>
      <c r="AC359" s="102"/>
      <c r="AD359" s="102"/>
      <c r="AE359" s="102"/>
      <c r="AF359" s="102"/>
      <c r="AG359" s="102"/>
      <c r="AH359" s="102"/>
      <c r="AI359" s="102"/>
      <c r="AJ359" s="102"/>
      <c r="AK359" s="102"/>
      <c r="AL359" s="102"/>
      <c r="AM359" s="102"/>
      <c r="AN359" s="102"/>
      <c r="AO359" s="102"/>
      <c r="AP359" s="102"/>
      <c r="AQ359" s="102"/>
      <c r="AR359" s="102"/>
      <c r="AS359" s="102"/>
      <c r="AT359" s="102"/>
      <c r="AU359" s="102"/>
      <c r="AV359" s="102"/>
      <c r="AW359" s="102"/>
      <c r="AX359" s="102"/>
      <c r="AY359" s="102"/>
      <c r="AZ359" s="102"/>
      <c r="BA359" s="102"/>
      <c r="BB359" s="102"/>
      <c r="BC359" s="102"/>
      <c r="BD359" s="102"/>
      <c r="BE359" s="102"/>
      <c r="BF359" s="102"/>
      <c r="BG359" s="102"/>
      <c r="BH359" s="102"/>
      <c r="BI359" s="102"/>
      <c r="BJ359" s="102"/>
    </row>
    <row r="360" spans="1:62" ht="15.9">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c r="AA360" s="102"/>
      <c r="AB360" s="102"/>
      <c r="AC360" s="102"/>
      <c r="AD360" s="102"/>
      <c r="AE360" s="102"/>
      <c r="AF360" s="102"/>
      <c r="AG360" s="102"/>
      <c r="AH360" s="102"/>
      <c r="AI360" s="102"/>
      <c r="AJ360" s="102"/>
      <c r="AK360" s="102"/>
      <c r="AL360" s="102"/>
      <c r="AM360" s="102"/>
      <c r="AN360" s="102"/>
      <c r="AO360" s="102"/>
      <c r="AP360" s="102"/>
      <c r="AQ360" s="102"/>
      <c r="AR360" s="102"/>
      <c r="AS360" s="102"/>
      <c r="AT360" s="102"/>
      <c r="AU360" s="102"/>
      <c r="AV360" s="102"/>
      <c r="AW360" s="102"/>
      <c r="AX360" s="102"/>
      <c r="AY360" s="102"/>
      <c r="AZ360" s="102"/>
      <c r="BA360" s="102"/>
      <c r="BB360" s="102"/>
      <c r="BC360" s="102"/>
      <c r="BD360" s="102"/>
      <c r="BE360" s="102"/>
      <c r="BF360" s="102"/>
      <c r="BG360" s="102"/>
      <c r="BH360" s="102"/>
      <c r="BI360" s="102"/>
      <c r="BJ360" s="102"/>
    </row>
    <row r="361" spans="1:62" ht="15.9">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c r="AU361" s="102"/>
      <c r="AV361" s="102"/>
      <c r="AW361" s="102"/>
      <c r="AX361" s="102"/>
      <c r="AY361" s="102"/>
      <c r="AZ361" s="102"/>
      <c r="BA361" s="102"/>
      <c r="BB361" s="102"/>
      <c r="BC361" s="102"/>
      <c r="BD361" s="102"/>
      <c r="BE361" s="102"/>
      <c r="BF361" s="102"/>
      <c r="BG361" s="102"/>
      <c r="BH361" s="102"/>
      <c r="BI361" s="102"/>
      <c r="BJ361" s="102"/>
    </row>
    <row r="362" spans="1:62" ht="15.9">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c r="AA362" s="102"/>
      <c r="AB362" s="102"/>
      <c r="AC362" s="102"/>
      <c r="AD362" s="102"/>
      <c r="AE362" s="102"/>
      <c r="AF362" s="102"/>
      <c r="AG362" s="102"/>
      <c r="AH362" s="102"/>
      <c r="AI362" s="102"/>
      <c r="AJ362" s="102"/>
      <c r="AK362" s="102"/>
      <c r="AL362" s="102"/>
      <c r="AM362" s="102"/>
      <c r="AN362" s="102"/>
      <c r="AO362" s="102"/>
      <c r="AP362" s="102"/>
      <c r="AQ362" s="102"/>
      <c r="AR362" s="102"/>
      <c r="AS362" s="102"/>
      <c r="AT362" s="102"/>
      <c r="AU362" s="102"/>
      <c r="AV362" s="102"/>
      <c r="AW362" s="102"/>
      <c r="AX362" s="102"/>
      <c r="AY362" s="102"/>
      <c r="AZ362" s="102"/>
      <c r="BA362" s="102"/>
      <c r="BB362" s="102"/>
      <c r="BC362" s="102"/>
      <c r="BD362" s="102"/>
      <c r="BE362" s="102"/>
      <c r="BF362" s="102"/>
      <c r="BG362" s="102"/>
      <c r="BH362" s="102"/>
      <c r="BI362" s="102"/>
      <c r="BJ362" s="102"/>
    </row>
    <row r="363" spans="1:62" ht="15.9">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c r="AA363" s="102"/>
      <c r="AB363" s="102"/>
      <c r="AC363" s="102"/>
      <c r="AD363" s="102"/>
      <c r="AE363" s="102"/>
      <c r="AF363" s="102"/>
      <c r="AG363" s="102"/>
      <c r="AH363" s="102"/>
      <c r="AI363" s="102"/>
      <c r="AJ363" s="102"/>
      <c r="AK363" s="102"/>
      <c r="AL363" s="102"/>
      <c r="AM363" s="102"/>
      <c r="AN363" s="102"/>
      <c r="AO363" s="102"/>
      <c r="AP363" s="102"/>
      <c r="AQ363" s="102"/>
      <c r="AR363" s="102"/>
      <c r="AS363" s="102"/>
      <c r="AT363" s="102"/>
      <c r="AU363" s="102"/>
      <c r="AV363" s="102"/>
      <c r="AW363" s="102"/>
      <c r="AX363" s="102"/>
      <c r="AY363" s="102"/>
      <c r="AZ363" s="102"/>
      <c r="BA363" s="102"/>
      <c r="BB363" s="102"/>
      <c r="BC363" s="102"/>
      <c r="BD363" s="102"/>
      <c r="BE363" s="102"/>
      <c r="BF363" s="102"/>
      <c r="BG363" s="102"/>
      <c r="BH363" s="102"/>
      <c r="BI363" s="102"/>
      <c r="BJ363" s="102"/>
    </row>
    <row r="364" spans="1:62" ht="15.9">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c r="AA364" s="102"/>
      <c r="AB364" s="102"/>
      <c r="AC364" s="102"/>
      <c r="AD364" s="102"/>
      <c r="AE364" s="102"/>
      <c r="AF364" s="102"/>
      <c r="AG364" s="102"/>
      <c r="AH364" s="102"/>
      <c r="AI364" s="102"/>
      <c r="AJ364" s="102"/>
      <c r="AK364" s="102"/>
      <c r="AL364" s="102"/>
      <c r="AM364" s="102"/>
      <c r="AN364" s="102"/>
      <c r="AO364" s="102"/>
      <c r="AP364" s="102"/>
      <c r="AQ364" s="102"/>
      <c r="AR364" s="102"/>
      <c r="AS364" s="102"/>
      <c r="AT364" s="102"/>
      <c r="AU364" s="102"/>
      <c r="AV364" s="102"/>
      <c r="AW364" s="102"/>
      <c r="AX364" s="102"/>
      <c r="AY364" s="102"/>
      <c r="AZ364" s="102"/>
      <c r="BA364" s="102"/>
      <c r="BB364" s="102"/>
      <c r="BC364" s="102"/>
      <c r="BD364" s="102"/>
      <c r="BE364" s="102"/>
      <c r="BF364" s="102"/>
      <c r="BG364" s="102"/>
      <c r="BH364" s="102"/>
      <c r="BI364" s="102"/>
      <c r="BJ364" s="102"/>
    </row>
    <row r="365" spans="1:62" ht="15.9">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c r="AA365" s="102"/>
      <c r="AB365" s="102"/>
      <c r="AC365" s="102"/>
      <c r="AD365" s="102"/>
      <c r="AE365" s="102"/>
      <c r="AF365" s="102"/>
      <c r="AG365" s="102"/>
      <c r="AH365" s="102"/>
      <c r="AI365" s="102"/>
      <c r="AJ365" s="102"/>
      <c r="AK365" s="102"/>
      <c r="AL365" s="102"/>
      <c r="AM365" s="102"/>
      <c r="AN365" s="102"/>
      <c r="AO365" s="102"/>
      <c r="AP365" s="102"/>
      <c r="AQ365" s="102"/>
      <c r="AR365" s="102"/>
      <c r="AS365" s="102"/>
      <c r="AT365" s="102"/>
      <c r="AU365" s="102"/>
      <c r="AV365" s="102"/>
      <c r="AW365" s="102"/>
      <c r="AX365" s="102"/>
      <c r="AY365" s="102"/>
      <c r="AZ365" s="102"/>
      <c r="BA365" s="102"/>
      <c r="BB365" s="102"/>
      <c r="BC365" s="102"/>
      <c r="BD365" s="102"/>
      <c r="BE365" s="102"/>
      <c r="BF365" s="102"/>
      <c r="BG365" s="102"/>
      <c r="BH365" s="102"/>
      <c r="BI365" s="102"/>
      <c r="BJ365" s="102"/>
    </row>
    <row r="366" spans="1:62" ht="15.9">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c r="AA366" s="102"/>
      <c r="AB366" s="102"/>
      <c r="AC366" s="102"/>
      <c r="AD366" s="102"/>
      <c r="AE366" s="102"/>
      <c r="AF366" s="102"/>
      <c r="AG366" s="102"/>
      <c r="AH366" s="102"/>
      <c r="AI366" s="102"/>
      <c r="AJ366" s="102"/>
      <c r="AK366" s="102"/>
      <c r="AL366" s="102"/>
      <c r="AM366" s="102"/>
      <c r="AN366" s="102"/>
      <c r="AO366" s="102"/>
      <c r="AP366" s="102"/>
      <c r="AQ366" s="102"/>
      <c r="AR366" s="102"/>
      <c r="AS366" s="102"/>
      <c r="AT366" s="102"/>
      <c r="AU366" s="102"/>
      <c r="AV366" s="102"/>
      <c r="AW366" s="102"/>
      <c r="AX366" s="102"/>
      <c r="AY366" s="102"/>
      <c r="AZ366" s="102"/>
      <c r="BA366" s="102"/>
      <c r="BB366" s="102"/>
      <c r="BC366" s="102"/>
      <c r="BD366" s="102"/>
      <c r="BE366" s="102"/>
      <c r="BF366" s="102"/>
      <c r="BG366" s="102"/>
      <c r="BH366" s="102"/>
      <c r="BI366" s="102"/>
      <c r="BJ366" s="102"/>
    </row>
    <row r="367" spans="1:62" ht="15.9">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c r="AA367" s="102"/>
      <c r="AB367" s="102"/>
      <c r="AC367" s="102"/>
      <c r="AD367" s="102"/>
      <c r="AE367" s="102"/>
      <c r="AF367" s="102"/>
      <c r="AG367" s="102"/>
      <c r="AH367" s="102"/>
      <c r="AI367" s="102"/>
      <c r="AJ367" s="102"/>
      <c r="AK367" s="102"/>
      <c r="AL367" s="102"/>
      <c r="AM367" s="102"/>
      <c r="AN367" s="102"/>
      <c r="AO367" s="102"/>
      <c r="AP367" s="102"/>
      <c r="AQ367" s="102"/>
      <c r="AR367" s="102"/>
      <c r="AS367" s="102"/>
      <c r="AT367" s="102"/>
      <c r="AU367" s="102"/>
      <c r="AV367" s="102"/>
      <c r="AW367" s="102"/>
      <c r="AX367" s="102"/>
      <c r="AY367" s="102"/>
      <c r="AZ367" s="102"/>
      <c r="BA367" s="102"/>
      <c r="BB367" s="102"/>
      <c r="BC367" s="102"/>
      <c r="BD367" s="102"/>
      <c r="BE367" s="102"/>
      <c r="BF367" s="102"/>
      <c r="BG367" s="102"/>
      <c r="BH367" s="102"/>
      <c r="BI367" s="102"/>
      <c r="BJ367" s="102"/>
    </row>
    <row r="368" spans="1:62" ht="15.9">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c r="AA368" s="102"/>
      <c r="AB368" s="102"/>
      <c r="AC368" s="102"/>
      <c r="AD368" s="102"/>
      <c r="AE368" s="102"/>
      <c r="AF368" s="102"/>
      <c r="AG368" s="102"/>
      <c r="AH368" s="102"/>
      <c r="AI368" s="102"/>
      <c r="AJ368" s="102"/>
      <c r="AK368" s="102"/>
      <c r="AL368" s="102"/>
      <c r="AM368" s="102"/>
      <c r="AN368" s="102"/>
      <c r="AO368" s="102"/>
      <c r="AP368" s="102"/>
      <c r="AQ368" s="102"/>
      <c r="AR368" s="102"/>
      <c r="AS368" s="102"/>
      <c r="AT368" s="102"/>
      <c r="AU368" s="102"/>
      <c r="AV368" s="102"/>
      <c r="AW368" s="102"/>
      <c r="AX368" s="102"/>
      <c r="AY368" s="102"/>
      <c r="AZ368" s="102"/>
      <c r="BA368" s="102"/>
      <c r="BB368" s="102"/>
      <c r="BC368" s="102"/>
      <c r="BD368" s="102"/>
      <c r="BE368" s="102"/>
      <c r="BF368" s="102"/>
      <c r="BG368" s="102"/>
      <c r="BH368" s="102"/>
      <c r="BI368" s="102"/>
      <c r="BJ368" s="102"/>
    </row>
    <row r="369" spans="1:62" ht="15.9">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c r="AA369" s="102"/>
      <c r="AB369" s="102"/>
      <c r="AC369" s="102"/>
      <c r="AD369" s="102"/>
      <c r="AE369" s="102"/>
      <c r="AF369" s="102"/>
      <c r="AG369" s="102"/>
      <c r="AH369" s="102"/>
      <c r="AI369" s="102"/>
      <c r="AJ369" s="102"/>
      <c r="AK369" s="102"/>
      <c r="AL369" s="102"/>
      <c r="AM369" s="102"/>
      <c r="AN369" s="102"/>
      <c r="AO369" s="102"/>
      <c r="AP369" s="102"/>
      <c r="AQ369" s="102"/>
      <c r="AR369" s="102"/>
      <c r="AS369" s="102"/>
      <c r="AT369" s="102"/>
      <c r="AU369" s="102"/>
      <c r="AV369" s="102"/>
      <c r="AW369" s="102"/>
      <c r="AX369" s="102"/>
      <c r="AY369" s="102"/>
      <c r="AZ369" s="102"/>
      <c r="BA369" s="102"/>
      <c r="BB369" s="102"/>
      <c r="BC369" s="102"/>
      <c r="BD369" s="102"/>
      <c r="BE369" s="102"/>
      <c r="BF369" s="102"/>
      <c r="BG369" s="102"/>
      <c r="BH369" s="102"/>
      <c r="BI369" s="102"/>
      <c r="BJ369" s="102"/>
    </row>
    <row r="370" spans="1:62" ht="15.9">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c r="AA370" s="102"/>
      <c r="AB370" s="102"/>
      <c r="AC370" s="102"/>
      <c r="AD370" s="102"/>
      <c r="AE370" s="102"/>
      <c r="AF370" s="102"/>
      <c r="AG370" s="102"/>
      <c r="AH370" s="102"/>
      <c r="AI370" s="102"/>
      <c r="AJ370" s="102"/>
      <c r="AK370" s="102"/>
      <c r="AL370" s="102"/>
      <c r="AM370" s="102"/>
      <c r="AN370" s="102"/>
      <c r="AO370" s="102"/>
      <c r="AP370" s="102"/>
      <c r="AQ370" s="102"/>
      <c r="AR370" s="102"/>
      <c r="AS370" s="102"/>
      <c r="AT370" s="102"/>
      <c r="AU370" s="102"/>
      <c r="AV370" s="102"/>
      <c r="AW370" s="102"/>
      <c r="AX370" s="102"/>
      <c r="AY370" s="102"/>
      <c r="AZ370" s="102"/>
      <c r="BA370" s="102"/>
      <c r="BB370" s="102"/>
      <c r="BC370" s="102"/>
      <c r="BD370" s="102"/>
      <c r="BE370" s="102"/>
      <c r="BF370" s="102"/>
      <c r="BG370" s="102"/>
      <c r="BH370" s="102"/>
      <c r="BI370" s="102"/>
      <c r="BJ370" s="102"/>
    </row>
    <row r="371" spans="1:62" ht="15.9">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c r="AA371" s="102"/>
      <c r="AB371" s="102"/>
      <c r="AC371" s="102"/>
      <c r="AD371" s="102"/>
      <c r="AE371" s="102"/>
      <c r="AF371" s="102"/>
      <c r="AG371" s="102"/>
      <c r="AH371" s="102"/>
      <c r="AI371" s="102"/>
      <c r="AJ371" s="102"/>
      <c r="AK371" s="102"/>
      <c r="AL371" s="102"/>
      <c r="AM371" s="102"/>
      <c r="AN371" s="102"/>
      <c r="AO371" s="102"/>
      <c r="AP371" s="102"/>
      <c r="AQ371" s="102"/>
      <c r="AR371" s="102"/>
      <c r="AS371" s="102"/>
      <c r="AT371" s="102"/>
      <c r="AU371" s="102"/>
      <c r="AV371" s="102"/>
      <c r="AW371" s="102"/>
      <c r="AX371" s="102"/>
      <c r="AY371" s="102"/>
      <c r="AZ371" s="102"/>
      <c r="BA371" s="102"/>
      <c r="BB371" s="102"/>
      <c r="BC371" s="102"/>
      <c r="BD371" s="102"/>
      <c r="BE371" s="102"/>
      <c r="BF371" s="102"/>
      <c r="BG371" s="102"/>
      <c r="BH371" s="102"/>
      <c r="BI371" s="102"/>
      <c r="BJ371" s="102"/>
    </row>
    <row r="372" spans="1:62" ht="15.9">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c r="AA372" s="102"/>
      <c r="AB372" s="102"/>
      <c r="AC372" s="102"/>
      <c r="AD372" s="102"/>
      <c r="AE372" s="102"/>
      <c r="AF372" s="102"/>
      <c r="AG372" s="102"/>
      <c r="AH372" s="102"/>
      <c r="AI372" s="102"/>
      <c r="AJ372" s="102"/>
      <c r="AK372" s="102"/>
      <c r="AL372" s="102"/>
      <c r="AM372" s="102"/>
      <c r="AN372" s="102"/>
      <c r="AO372" s="102"/>
      <c r="AP372" s="102"/>
      <c r="AQ372" s="102"/>
      <c r="AR372" s="102"/>
      <c r="AS372" s="102"/>
      <c r="AT372" s="102"/>
      <c r="AU372" s="102"/>
      <c r="AV372" s="102"/>
      <c r="AW372" s="102"/>
      <c r="AX372" s="102"/>
      <c r="AY372" s="102"/>
      <c r="AZ372" s="102"/>
      <c r="BA372" s="102"/>
      <c r="BB372" s="102"/>
      <c r="BC372" s="102"/>
      <c r="BD372" s="102"/>
      <c r="BE372" s="102"/>
      <c r="BF372" s="102"/>
      <c r="BG372" s="102"/>
      <c r="BH372" s="102"/>
      <c r="BI372" s="102"/>
      <c r="BJ372" s="102"/>
    </row>
    <row r="373" spans="1:62" ht="15.9">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c r="AA373" s="102"/>
      <c r="AB373" s="102"/>
      <c r="AC373" s="102"/>
      <c r="AD373" s="102"/>
      <c r="AE373" s="102"/>
      <c r="AF373" s="102"/>
      <c r="AG373" s="102"/>
      <c r="AH373" s="102"/>
      <c r="AI373" s="102"/>
      <c r="AJ373" s="102"/>
      <c r="AK373" s="102"/>
      <c r="AL373" s="102"/>
      <c r="AM373" s="102"/>
      <c r="AN373" s="102"/>
      <c r="AO373" s="102"/>
      <c r="AP373" s="102"/>
      <c r="AQ373" s="102"/>
      <c r="AR373" s="102"/>
      <c r="AS373" s="102"/>
      <c r="AT373" s="102"/>
      <c r="AU373" s="102"/>
      <c r="AV373" s="102"/>
      <c r="AW373" s="102"/>
      <c r="AX373" s="102"/>
      <c r="AY373" s="102"/>
      <c r="AZ373" s="102"/>
      <c r="BA373" s="102"/>
      <c r="BB373" s="102"/>
      <c r="BC373" s="102"/>
      <c r="BD373" s="102"/>
      <c r="BE373" s="102"/>
      <c r="BF373" s="102"/>
      <c r="BG373" s="102"/>
      <c r="BH373" s="102"/>
      <c r="BI373" s="102"/>
      <c r="BJ373" s="102"/>
    </row>
    <row r="374" spans="1:62" ht="15.9">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c r="AA374" s="102"/>
      <c r="AB374" s="102"/>
      <c r="AC374" s="102"/>
      <c r="AD374" s="102"/>
      <c r="AE374" s="102"/>
      <c r="AF374" s="102"/>
      <c r="AG374" s="102"/>
      <c r="AH374" s="102"/>
      <c r="AI374" s="102"/>
      <c r="AJ374" s="102"/>
      <c r="AK374" s="102"/>
      <c r="AL374" s="102"/>
      <c r="AM374" s="102"/>
      <c r="AN374" s="102"/>
      <c r="AO374" s="102"/>
      <c r="AP374" s="102"/>
      <c r="AQ374" s="102"/>
      <c r="AR374" s="102"/>
      <c r="AS374" s="102"/>
      <c r="AT374" s="102"/>
      <c r="AU374" s="102"/>
      <c r="AV374" s="102"/>
      <c r="AW374" s="102"/>
      <c r="AX374" s="102"/>
      <c r="AY374" s="102"/>
      <c r="AZ374" s="102"/>
      <c r="BA374" s="102"/>
      <c r="BB374" s="102"/>
      <c r="BC374" s="102"/>
      <c r="BD374" s="102"/>
      <c r="BE374" s="102"/>
      <c r="BF374" s="102"/>
      <c r="BG374" s="102"/>
      <c r="BH374" s="102"/>
      <c r="BI374" s="102"/>
      <c r="BJ374" s="102"/>
    </row>
    <row r="375" spans="1:62" ht="15.9">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c r="AA375" s="102"/>
      <c r="AB375" s="102"/>
      <c r="AC375" s="102"/>
      <c r="AD375" s="102"/>
      <c r="AE375" s="102"/>
      <c r="AF375" s="102"/>
      <c r="AG375" s="102"/>
      <c r="AH375" s="102"/>
      <c r="AI375" s="102"/>
      <c r="AJ375" s="102"/>
      <c r="AK375" s="102"/>
      <c r="AL375" s="102"/>
      <c r="AM375" s="102"/>
      <c r="AN375" s="102"/>
      <c r="AO375" s="102"/>
      <c r="AP375" s="102"/>
      <c r="AQ375" s="102"/>
      <c r="AR375" s="102"/>
      <c r="AS375" s="102"/>
      <c r="AT375" s="102"/>
      <c r="AU375" s="102"/>
      <c r="AV375" s="102"/>
      <c r="AW375" s="102"/>
      <c r="AX375" s="102"/>
      <c r="AY375" s="102"/>
      <c r="AZ375" s="102"/>
      <c r="BA375" s="102"/>
      <c r="BB375" s="102"/>
      <c r="BC375" s="102"/>
      <c r="BD375" s="102"/>
      <c r="BE375" s="102"/>
      <c r="BF375" s="102"/>
      <c r="BG375" s="102"/>
      <c r="BH375" s="102"/>
      <c r="BI375" s="102"/>
      <c r="BJ375" s="102"/>
    </row>
    <row r="376" spans="1:62" ht="15.9">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c r="AA376" s="102"/>
      <c r="AB376" s="102"/>
      <c r="AC376" s="102"/>
      <c r="AD376" s="102"/>
      <c r="AE376" s="102"/>
      <c r="AF376" s="102"/>
      <c r="AG376" s="102"/>
      <c r="AH376" s="102"/>
      <c r="AI376" s="102"/>
      <c r="AJ376" s="102"/>
      <c r="AK376" s="102"/>
      <c r="AL376" s="102"/>
      <c r="AM376" s="102"/>
      <c r="AN376" s="102"/>
      <c r="AO376" s="102"/>
      <c r="AP376" s="102"/>
      <c r="AQ376" s="102"/>
      <c r="AR376" s="102"/>
      <c r="AS376" s="102"/>
      <c r="AT376" s="102"/>
      <c r="AU376" s="102"/>
      <c r="AV376" s="102"/>
      <c r="AW376" s="102"/>
      <c r="AX376" s="102"/>
      <c r="AY376" s="102"/>
      <c r="AZ376" s="102"/>
      <c r="BA376" s="102"/>
      <c r="BB376" s="102"/>
      <c r="BC376" s="102"/>
      <c r="BD376" s="102"/>
      <c r="BE376" s="102"/>
      <c r="BF376" s="102"/>
      <c r="BG376" s="102"/>
      <c r="BH376" s="102"/>
      <c r="BI376" s="102"/>
      <c r="BJ376" s="102"/>
    </row>
    <row r="377" spans="1:62" ht="15.9">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c r="AA377" s="102"/>
      <c r="AB377" s="102"/>
      <c r="AC377" s="102"/>
      <c r="AD377" s="102"/>
      <c r="AE377" s="102"/>
      <c r="AF377" s="102"/>
      <c r="AG377" s="102"/>
      <c r="AH377" s="102"/>
      <c r="AI377" s="102"/>
      <c r="AJ377" s="102"/>
      <c r="AK377" s="102"/>
      <c r="AL377" s="102"/>
      <c r="AM377" s="102"/>
      <c r="AN377" s="102"/>
      <c r="AO377" s="102"/>
      <c r="AP377" s="102"/>
      <c r="AQ377" s="102"/>
      <c r="AR377" s="102"/>
      <c r="AS377" s="102"/>
      <c r="AT377" s="102"/>
      <c r="AU377" s="102"/>
      <c r="AV377" s="102"/>
      <c r="AW377" s="102"/>
      <c r="AX377" s="102"/>
      <c r="AY377" s="102"/>
      <c r="AZ377" s="102"/>
      <c r="BA377" s="102"/>
      <c r="BB377" s="102"/>
      <c r="BC377" s="102"/>
      <c r="BD377" s="102"/>
      <c r="BE377" s="102"/>
      <c r="BF377" s="102"/>
      <c r="BG377" s="102"/>
      <c r="BH377" s="102"/>
      <c r="BI377" s="102"/>
      <c r="BJ377" s="102"/>
    </row>
    <row r="378" spans="1:62" ht="15.9">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c r="AA378" s="102"/>
      <c r="AB378" s="102"/>
      <c r="AC378" s="102"/>
      <c r="AD378" s="102"/>
      <c r="AE378" s="102"/>
      <c r="AF378" s="102"/>
      <c r="AG378" s="102"/>
      <c r="AH378" s="102"/>
      <c r="AI378" s="102"/>
      <c r="AJ378" s="102"/>
      <c r="AK378" s="102"/>
      <c r="AL378" s="102"/>
      <c r="AM378" s="102"/>
      <c r="AN378" s="102"/>
      <c r="AO378" s="102"/>
      <c r="AP378" s="102"/>
      <c r="AQ378" s="102"/>
      <c r="AR378" s="102"/>
      <c r="AS378" s="102"/>
      <c r="AT378" s="102"/>
      <c r="AU378" s="102"/>
      <c r="AV378" s="102"/>
      <c r="AW378" s="102"/>
      <c r="AX378" s="102"/>
      <c r="AY378" s="102"/>
      <c r="AZ378" s="102"/>
      <c r="BA378" s="102"/>
      <c r="BB378" s="102"/>
      <c r="BC378" s="102"/>
      <c r="BD378" s="102"/>
      <c r="BE378" s="102"/>
      <c r="BF378" s="102"/>
      <c r="BG378" s="102"/>
      <c r="BH378" s="102"/>
      <c r="BI378" s="102"/>
      <c r="BJ378" s="102"/>
    </row>
    <row r="379" spans="1:62" ht="15.9">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c r="AA379" s="102"/>
      <c r="AB379" s="102"/>
      <c r="AC379" s="102"/>
      <c r="AD379" s="102"/>
      <c r="AE379" s="102"/>
      <c r="AF379" s="102"/>
      <c r="AG379" s="102"/>
      <c r="AH379" s="102"/>
      <c r="AI379" s="102"/>
      <c r="AJ379" s="102"/>
      <c r="AK379" s="102"/>
      <c r="AL379" s="102"/>
      <c r="AM379" s="102"/>
      <c r="AN379" s="102"/>
      <c r="AO379" s="102"/>
      <c r="AP379" s="102"/>
      <c r="AQ379" s="102"/>
      <c r="AR379" s="102"/>
      <c r="AS379" s="102"/>
      <c r="AT379" s="102"/>
      <c r="AU379" s="102"/>
      <c r="AV379" s="102"/>
      <c r="AW379" s="102"/>
      <c r="AX379" s="102"/>
      <c r="AY379" s="102"/>
      <c r="AZ379" s="102"/>
      <c r="BA379" s="102"/>
      <c r="BB379" s="102"/>
      <c r="BC379" s="102"/>
      <c r="BD379" s="102"/>
      <c r="BE379" s="102"/>
      <c r="BF379" s="102"/>
      <c r="BG379" s="102"/>
      <c r="BH379" s="102"/>
      <c r="BI379" s="102"/>
      <c r="BJ379" s="102"/>
    </row>
    <row r="380" spans="1:62" ht="15.9">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c r="AA380" s="102"/>
      <c r="AB380" s="102"/>
      <c r="AC380" s="102"/>
      <c r="AD380" s="102"/>
      <c r="AE380" s="102"/>
      <c r="AF380" s="102"/>
      <c r="AG380" s="102"/>
      <c r="AH380" s="102"/>
      <c r="AI380" s="102"/>
      <c r="AJ380" s="102"/>
      <c r="AK380" s="102"/>
      <c r="AL380" s="102"/>
      <c r="AM380" s="102"/>
      <c r="AN380" s="102"/>
      <c r="AO380" s="102"/>
      <c r="AP380" s="102"/>
      <c r="AQ380" s="102"/>
      <c r="AR380" s="102"/>
      <c r="AS380" s="102"/>
      <c r="AT380" s="102"/>
      <c r="AU380" s="102"/>
      <c r="AV380" s="102"/>
      <c r="AW380" s="102"/>
      <c r="AX380" s="102"/>
      <c r="AY380" s="102"/>
      <c r="AZ380" s="102"/>
      <c r="BA380" s="102"/>
      <c r="BB380" s="102"/>
      <c r="BC380" s="102"/>
      <c r="BD380" s="102"/>
      <c r="BE380" s="102"/>
      <c r="BF380" s="102"/>
      <c r="BG380" s="102"/>
      <c r="BH380" s="102"/>
      <c r="BI380" s="102"/>
      <c r="BJ380" s="102"/>
    </row>
    <row r="381" spans="1:62" ht="15.9">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c r="AA381" s="102"/>
      <c r="AB381" s="102"/>
      <c r="AC381" s="102"/>
      <c r="AD381" s="102"/>
      <c r="AE381" s="102"/>
      <c r="AF381" s="102"/>
      <c r="AG381" s="102"/>
      <c r="AH381" s="102"/>
      <c r="AI381" s="102"/>
      <c r="AJ381" s="102"/>
      <c r="AK381" s="102"/>
      <c r="AL381" s="102"/>
      <c r="AM381" s="102"/>
      <c r="AN381" s="102"/>
      <c r="AO381" s="102"/>
      <c r="AP381" s="102"/>
      <c r="AQ381" s="102"/>
      <c r="AR381" s="102"/>
      <c r="AS381" s="102"/>
      <c r="AT381" s="102"/>
      <c r="AU381" s="102"/>
      <c r="AV381" s="102"/>
      <c r="AW381" s="102"/>
      <c r="AX381" s="102"/>
      <c r="AY381" s="102"/>
      <c r="AZ381" s="102"/>
      <c r="BA381" s="102"/>
      <c r="BB381" s="102"/>
      <c r="BC381" s="102"/>
      <c r="BD381" s="102"/>
      <c r="BE381" s="102"/>
      <c r="BF381" s="102"/>
      <c r="BG381" s="102"/>
      <c r="BH381" s="102"/>
      <c r="BI381" s="102"/>
      <c r="BJ381" s="102"/>
    </row>
    <row r="382" spans="1:62" ht="15.9">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c r="AA382" s="102"/>
      <c r="AB382" s="102"/>
      <c r="AC382" s="102"/>
      <c r="AD382" s="102"/>
      <c r="AE382" s="102"/>
      <c r="AF382" s="102"/>
      <c r="AG382" s="102"/>
      <c r="AH382" s="102"/>
      <c r="AI382" s="102"/>
      <c r="AJ382" s="102"/>
      <c r="AK382" s="102"/>
      <c r="AL382" s="102"/>
      <c r="AM382" s="102"/>
      <c r="AN382" s="102"/>
      <c r="AO382" s="102"/>
      <c r="AP382" s="102"/>
      <c r="AQ382" s="102"/>
      <c r="AR382" s="102"/>
      <c r="AS382" s="102"/>
      <c r="AT382" s="102"/>
      <c r="AU382" s="102"/>
      <c r="AV382" s="102"/>
      <c r="AW382" s="102"/>
      <c r="AX382" s="102"/>
      <c r="AY382" s="102"/>
      <c r="AZ382" s="102"/>
      <c r="BA382" s="102"/>
      <c r="BB382" s="102"/>
      <c r="BC382" s="102"/>
      <c r="BD382" s="102"/>
      <c r="BE382" s="102"/>
      <c r="BF382" s="102"/>
      <c r="BG382" s="102"/>
      <c r="BH382" s="102"/>
      <c r="BI382" s="102"/>
      <c r="BJ382" s="102"/>
    </row>
    <row r="383" spans="1:62" ht="15.9">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c r="AA383" s="102"/>
      <c r="AB383" s="102"/>
      <c r="AC383" s="102"/>
      <c r="AD383" s="102"/>
      <c r="AE383" s="102"/>
      <c r="AF383" s="102"/>
      <c r="AG383" s="102"/>
      <c r="AH383" s="102"/>
      <c r="AI383" s="102"/>
      <c r="AJ383" s="102"/>
      <c r="AK383" s="102"/>
      <c r="AL383" s="102"/>
      <c r="AM383" s="102"/>
      <c r="AN383" s="102"/>
      <c r="AO383" s="102"/>
      <c r="AP383" s="102"/>
      <c r="AQ383" s="102"/>
      <c r="AR383" s="102"/>
      <c r="AS383" s="102"/>
      <c r="AT383" s="102"/>
      <c r="AU383" s="102"/>
      <c r="AV383" s="102"/>
      <c r="AW383" s="102"/>
      <c r="AX383" s="102"/>
      <c r="AY383" s="102"/>
      <c r="AZ383" s="102"/>
      <c r="BA383" s="102"/>
      <c r="BB383" s="102"/>
      <c r="BC383" s="102"/>
      <c r="BD383" s="102"/>
      <c r="BE383" s="102"/>
      <c r="BF383" s="102"/>
      <c r="BG383" s="102"/>
      <c r="BH383" s="102"/>
      <c r="BI383" s="102"/>
      <c r="BJ383" s="102"/>
    </row>
    <row r="384" spans="1:62" ht="15.9">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c r="AA384" s="102"/>
      <c r="AB384" s="102"/>
      <c r="AC384" s="102"/>
      <c r="AD384" s="102"/>
      <c r="AE384" s="102"/>
      <c r="AF384" s="102"/>
      <c r="AG384" s="102"/>
      <c r="AH384" s="102"/>
      <c r="AI384" s="102"/>
      <c r="AJ384" s="102"/>
      <c r="AK384" s="102"/>
      <c r="AL384" s="102"/>
      <c r="AM384" s="102"/>
      <c r="AN384" s="102"/>
      <c r="AO384" s="102"/>
      <c r="AP384" s="102"/>
      <c r="AQ384" s="102"/>
      <c r="AR384" s="102"/>
      <c r="AS384" s="102"/>
      <c r="AT384" s="102"/>
      <c r="AU384" s="102"/>
      <c r="AV384" s="102"/>
      <c r="AW384" s="102"/>
      <c r="AX384" s="102"/>
      <c r="AY384" s="102"/>
      <c r="AZ384" s="102"/>
      <c r="BA384" s="102"/>
      <c r="BB384" s="102"/>
      <c r="BC384" s="102"/>
      <c r="BD384" s="102"/>
      <c r="BE384" s="102"/>
      <c r="BF384" s="102"/>
      <c r="BG384" s="102"/>
      <c r="BH384" s="102"/>
      <c r="BI384" s="102"/>
      <c r="BJ384" s="102"/>
    </row>
    <row r="385" spans="1:62" ht="15.9">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c r="AA385" s="102"/>
      <c r="AB385" s="102"/>
      <c r="AC385" s="102"/>
      <c r="AD385" s="102"/>
      <c r="AE385" s="102"/>
      <c r="AF385" s="102"/>
      <c r="AG385" s="102"/>
      <c r="AH385" s="102"/>
      <c r="AI385" s="102"/>
      <c r="AJ385" s="102"/>
      <c r="AK385" s="102"/>
      <c r="AL385" s="102"/>
      <c r="AM385" s="102"/>
      <c r="AN385" s="102"/>
      <c r="AO385" s="102"/>
      <c r="AP385" s="102"/>
      <c r="AQ385" s="102"/>
      <c r="AR385" s="102"/>
      <c r="AS385" s="102"/>
      <c r="AT385" s="102"/>
      <c r="AU385" s="102"/>
      <c r="AV385" s="102"/>
      <c r="AW385" s="102"/>
      <c r="AX385" s="102"/>
      <c r="AY385" s="102"/>
      <c r="AZ385" s="102"/>
      <c r="BA385" s="102"/>
      <c r="BB385" s="102"/>
      <c r="BC385" s="102"/>
      <c r="BD385" s="102"/>
      <c r="BE385" s="102"/>
      <c r="BF385" s="102"/>
      <c r="BG385" s="102"/>
      <c r="BH385" s="102"/>
      <c r="BI385" s="102"/>
      <c r="BJ385" s="102"/>
    </row>
    <row r="386" spans="1:62" ht="15.9">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c r="AA386" s="102"/>
      <c r="AB386" s="102"/>
      <c r="AC386" s="102"/>
      <c r="AD386" s="102"/>
      <c r="AE386" s="102"/>
      <c r="AF386" s="102"/>
      <c r="AG386" s="102"/>
      <c r="AH386" s="102"/>
      <c r="AI386" s="102"/>
      <c r="AJ386" s="102"/>
      <c r="AK386" s="102"/>
      <c r="AL386" s="102"/>
      <c r="AM386" s="102"/>
      <c r="AN386" s="102"/>
      <c r="AO386" s="102"/>
      <c r="AP386" s="102"/>
      <c r="AQ386" s="102"/>
      <c r="AR386" s="102"/>
      <c r="AS386" s="102"/>
      <c r="AT386" s="102"/>
      <c r="AU386" s="102"/>
      <c r="AV386" s="102"/>
      <c r="AW386" s="102"/>
      <c r="AX386" s="102"/>
      <c r="AY386" s="102"/>
      <c r="AZ386" s="102"/>
      <c r="BA386" s="102"/>
      <c r="BB386" s="102"/>
      <c r="BC386" s="102"/>
      <c r="BD386" s="102"/>
      <c r="BE386" s="102"/>
      <c r="BF386" s="102"/>
      <c r="BG386" s="102"/>
      <c r="BH386" s="102"/>
      <c r="BI386" s="102"/>
      <c r="BJ386" s="102"/>
    </row>
    <row r="387" spans="1:62" ht="15.9">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c r="AA387" s="102"/>
      <c r="AB387" s="102"/>
      <c r="AC387" s="102"/>
      <c r="AD387" s="102"/>
      <c r="AE387" s="102"/>
      <c r="AF387" s="102"/>
      <c r="AG387" s="102"/>
      <c r="AH387" s="102"/>
      <c r="AI387" s="102"/>
      <c r="AJ387" s="102"/>
      <c r="AK387" s="102"/>
      <c r="AL387" s="102"/>
      <c r="AM387" s="102"/>
      <c r="AN387" s="102"/>
      <c r="AO387" s="102"/>
      <c r="AP387" s="102"/>
      <c r="AQ387" s="102"/>
      <c r="AR387" s="102"/>
      <c r="AS387" s="102"/>
      <c r="AT387" s="102"/>
      <c r="AU387" s="102"/>
      <c r="AV387" s="102"/>
      <c r="AW387" s="102"/>
      <c r="AX387" s="102"/>
      <c r="AY387" s="102"/>
      <c r="AZ387" s="102"/>
      <c r="BA387" s="102"/>
      <c r="BB387" s="102"/>
      <c r="BC387" s="102"/>
      <c r="BD387" s="102"/>
      <c r="BE387" s="102"/>
      <c r="BF387" s="102"/>
      <c r="BG387" s="102"/>
      <c r="BH387" s="102"/>
      <c r="BI387" s="102"/>
      <c r="BJ387" s="102"/>
    </row>
    <row r="388" spans="1:62" ht="15.9">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c r="AA388" s="102"/>
      <c r="AB388" s="102"/>
      <c r="AC388" s="102"/>
      <c r="AD388" s="102"/>
      <c r="AE388" s="102"/>
      <c r="AF388" s="102"/>
      <c r="AG388" s="102"/>
      <c r="AH388" s="102"/>
      <c r="AI388" s="102"/>
      <c r="AJ388" s="102"/>
      <c r="AK388" s="102"/>
      <c r="AL388" s="102"/>
      <c r="AM388" s="102"/>
      <c r="AN388" s="102"/>
      <c r="AO388" s="102"/>
      <c r="AP388" s="102"/>
      <c r="AQ388" s="102"/>
      <c r="AR388" s="102"/>
      <c r="AS388" s="102"/>
      <c r="AT388" s="102"/>
      <c r="AU388" s="102"/>
      <c r="AV388" s="102"/>
      <c r="AW388" s="102"/>
      <c r="AX388" s="102"/>
      <c r="AY388" s="102"/>
      <c r="AZ388" s="102"/>
      <c r="BA388" s="102"/>
      <c r="BB388" s="102"/>
      <c r="BC388" s="102"/>
      <c r="BD388" s="102"/>
      <c r="BE388" s="102"/>
      <c r="BF388" s="102"/>
      <c r="BG388" s="102"/>
      <c r="BH388" s="102"/>
      <c r="BI388" s="102"/>
      <c r="BJ388" s="102"/>
    </row>
    <row r="389" spans="1:62" ht="15.9">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c r="AA389" s="102"/>
      <c r="AB389" s="102"/>
      <c r="AC389" s="102"/>
      <c r="AD389" s="102"/>
      <c r="AE389" s="102"/>
      <c r="AF389" s="102"/>
      <c r="AG389" s="102"/>
      <c r="AH389" s="102"/>
      <c r="AI389" s="102"/>
      <c r="AJ389" s="102"/>
      <c r="AK389" s="102"/>
      <c r="AL389" s="102"/>
      <c r="AM389" s="102"/>
      <c r="AN389" s="102"/>
      <c r="AO389" s="102"/>
      <c r="AP389" s="102"/>
      <c r="AQ389" s="102"/>
      <c r="AR389" s="102"/>
      <c r="AS389" s="102"/>
      <c r="AT389" s="102"/>
      <c r="AU389" s="102"/>
      <c r="AV389" s="102"/>
      <c r="AW389" s="102"/>
      <c r="AX389" s="102"/>
      <c r="AY389" s="102"/>
      <c r="AZ389" s="102"/>
      <c r="BA389" s="102"/>
      <c r="BB389" s="102"/>
      <c r="BC389" s="102"/>
      <c r="BD389" s="102"/>
      <c r="BE389" s="102"/>
      <c r="BF389" s="102"/>
      <c r="BG389" s="102"/>
      <c r="BH389" s="102"/>
      <c r="BI389" s="102"/>
      <c r="BJ389" s="102"/>
    </row>
    <row r="390" spans="1:62" ht="15.9">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c r="AA390" s="102"/>
      <c r="AB390" s="102"/>
      <c r="AC390" s="102"/>
      <c r="AD390" s="102"/>
      <c r="AE390" s="102"/>
      <c r="AF390" s="102"/>
      <c r="AG390" s="102"/>
      <c r="AH390" s="102"/>
      <c r="AI390" s="102"/>
      <c r="AJ390" s="102"/>
      <c r="AK390" s="102"/>
      <c r="AL390" s="102"/>
      <c r="AM390" s="102"/>
      <c r="AN390" s="102"/>
      <c r="AO390" s="102"/>
      <c r="AP390" s="102"/>
      <c r="AQ390" s="102"/>
      <c r="AR390" s="102"/>
      <c r="AS390" s="102"/>
      <c r="AT390" s="102"/>
      <c r="AU390" s="102"/>
      <c r="AV390" s="102"/>
      <c r="AW390" s="102"/>
      <c r="AX390" s="102"/>
      <c r="AY390" s="102"/>
      <c r="AZ390" s="102"/>
      <c r="BA390" s="102"/>
      <c r="BB390" s="102"/>
      <c r="BC390" s="102"/>
      <c r="BD390" s="102"/>
      <c r="BE390" s="102"/>
      <c r="BF390" s="102"/>
      <c r="BG390" s="102"/>
      <c r="BH390" s="102"/>
      <c r="BI390" s="102"/>
      <c r="BJ390" s="102"/>
    </row>
    <row r="391" spans="1:62" ht="15.9">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c r="AA391" s="102"/>
      <c r="AB391" s="102"/>
      <c r="AC391" s="102"/>
      <c r="AD391" s="102"/>
      <c r="AE391" s="102"/>
      <c r="AF391" s="102"/>
      <c r="AG391" s="102"/>
      <c r="AH391" s="102"/>
      <c r="AI391" s="102"/>
      <c r="AJ391" s="102"/>
      <c r="AK391" s="102"/>
      <c r="AL391" s="102"/>
      <c r="AM391" s="102"/>
      <c r="AN391" s="102"/>
      <c r="AO391" s="102"/>
      <c r="AP391" s="102"/>
      <c r="AQ391" s="102"/>
      <c r="AR391" s="102"/>
      <c r="AS391" s="102"/>
      <c r="AT391" s="102"/>
      <c r="AU391" s="102"/>
      <c r="AV391" s="102"/>
      <c r="AW391" s="102"/>
      <c r="AX391" s="102"/>
      <c r="AY391" s="102"/>
      <c r="AZ391" s="102"/>
      <c r="BA391" s="102"/>
      <c r="BB391" s="102"/>
      <c r="BC391" s="102"/>
      <c r="BD391" s="102"/>
      <c r="BE391" s="102"/>
      <c r="BF391" s="102"/>
      <c r="BG391" s="102"/>
      <c r="BH391" s="102"/>
      <c r="BI391" s="102"/>
      <c r="BJ391" s="102"/>
    </row>
    <row r="392" spans="1:62" ht="15.9">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c r="AA392" s="102"/>
      <c r="AB392" s="102"/>
      <c r="AC392" s="102"/>
      <c r="AD392" s="102"/>
      <c r="AE392" s="102"/>
      <c r="AF392" s="102"/>
      <c r="AG392" s="102"/>
      <c r="AH392" s="102"/>
      <c r="AI392" s="102"/>
      <c r="AJ392" s="102"/>
      <c r="AK392" s="102"/>
      <c r="AL392" s="102"/>
      <c r="AM392" s="102"/>
      <c r="AN392" s="102"/>
      <c r="AO392" s="102"/>
      <c r="AP392" s="102"/>
      <c r="AQ392" s="102"/>
      <c r="AR392" s="102"/>
      <c r="AS392" s="102"/>
      <c r="AT392" s="102"/>
      <c r="AU392" s="102"/>
      <c r="AV392" s="102"/>
      <c r="AW392" s="102"/>
      <c r="AX392" s="102"/>
      <c r="AY392" s="102"/>
      <c r="AZ392" s="102"/>
      <c r="BA392" s="102"/>
      <c r="BB392" s="102"/>
      <c r="BC392" s="102"/>
      <c r="BD392" s="102"/>
      <c r="BE392" s="102"/>
      <c r="BF392" s="102"/>
      <c r="BG392" s="102"/>
      <c r="BH392" s="102"/>
      <c r="BI392" s="102"/>
      <c r="BJ392" s="102"/>
    </row>
    <row r="393" spans="1:62" ht="15.9">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c r="AA393" s="102"/>
      <c r="AB393" s="102"/>
      <c r="AC393" s="102"/>
      <c r="AD393" s="102"/>
      <c r="AE393" s="102"/>
      <c r="AF393" s="102"/>
      <c r="AG393" s="102"/>
      <c r="AH393" s="102"/>
      <c r="AI393" s="102"/>
      <c r="AJ393" s="102"/>
      <c r="AK393" s="102"/>
      <c r="AL393" s="102"/>
      <c r="AM393" s="102"/>
      <c r="AN393" s="102"/>
      <c r="AO393" s="102"/>
      <c r="AP393" s="102"/>
      <c r="AQ393" s="102"/>
      <c r="AR393" s="102"/>
      <c r="AS393" s="102"/>
      <c r="AT393" s="102"/>
      <c r="AU393" s="102"/>
      <c r="AV393" s="102"/>
      <c r="AW393" s="102"/>
      <c r="AX393" s="102"/>
      <c r="AY393" s="102"/>
      <c r="AZ393" s="102"/>
      <c r="BA393" s="102"/>
      <c r="BB393" s="102"/>
      <c r="BC393" s="102"/>
      <c r="BD393" s="102"/>
      <c r="BE393" s="102"/>
      <c r="BF393" s="102"/>
      <c r="BG393" s="102"/>
      <c r="BH393" s="102"/>
      <c r="BI393" s="102"/>
      <c r="BJ393" s="102"/>
    </row>
  </sheetData>
  <mergeCells count="4">
    <mergeCell ref="B1:M1"/>
    <mergeCell ref="B2:M2"/>
    <mergeCell ref="B3:M3"/>
    <mergeCell ref="O1:W1"/>
  </mergeCells>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F261D-C194-B84F-AC27-7080B94E373A}">
  <dimension ref="A1"/>
  <sheetViews>
    <sheetView workbookViewId="0">
      <selection activeCell="O100" sqref="O100"/>
    </sheetView>
  </sheetViews>
  <sheetFormatPr defaultColWidth="10.796875" defaultRowHeight="15.6"/>
  <sheetData/>
  <pageMargins left="0.7" right="0.7" top="0.75" bottom="0.75" header="0.3" footer="0.3"/>
  <pageSetup orientation="portrait" horizontalDpi="0" verticalDpi="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05236-C52A-1A4B-B6DE-86C8869501D4}">
  <sheetPr>
    <tabColor rgb="FFFFFF00"/>
  </sheetPr>
  <dimension ref="A1:LP343"/>
  <sheetViews>
    <sheetView zoomScale="170" zoomScaleNormal="170" workbookViewId="0">
      <selection activeCell="K14" sqref="K14"/>
    </sheetView>
  </sheetViews>
  <sheetFormatPr defaultColWidth="10.796875" defaultRowHeight="15.6"/>
  <cols>
    <col min="5" max="5" width="11.84765625" bestFit="1" customWidth="1"/>
    <col min="7" max="7" width="13.84765625" bestFit="1" customWidth="1"/>
    <col min="10" max="10" width="11.6484375" bestFit="1" customWidth="1"/>
    <col min="14" max="14" width="15.34765625" customWidth="1"/>
    <col min="16" max="16" width="14" customWidth="1"/>
    <col min="25" max="25" width="17.34765625" customWidth="1"/>
    <col min="26" max="26" width="14.34765625" customWidth="1"/>
    <col min="27" max="27" width="11.84765625" bestFit="1" customWidth="1"/>
    <col min="54" max="54" width="13.34765625" bestFit="1" customWidth="1"/>
    <col min="57" max="58" width="13.34765625" bestFit="1" customWidth="1"/>
    <col min="62" max="63" width="0" hidden="1" customWidth="1"/>
    <col min="65" max="66" width="0" hidden="1" customWidth="1"/>
    <col min="78" max="79" width="0" hidden="1" customWidth="1"/>
    <col min="81" max="82" width="0" hidden="1" customWidth="1"/>
  </cols>
  <sheetData>
    <row r="1" spans="1:328">
      <c r="A1" s="633" t="s">
        <v>471</v>
      </c>
      <c r="B1" s="634" t="s">
        <v>473</v>
      </c>
      <c r="C1" s="634" t="s">
        <v>593</v>
      </c>
      <c r="D1" s="633" t="s">
        <v>472</v>
      </c>
      <c r="E1" s="634" t="s">
        <v>474</v>
      </c>
      <c r="F1" s="634" t="s">
        <v>475</v>
      </c>
      <c r="G1" s="634" t="s">
        <v>476</v>
      </c>
      <c r="H1" s="634" t="s">
        <v>477</v>
      </c>
      <c r="I1" s="634" t="s">
        <v>478</v>
      </c>
      <c r="J1" s="634" t="s">
        <v>528</v>
      </c>
      <c r="K1" s="634" t="s">
        <v>529</v>
      </c>
      <c r="L1" s="634" t="s">
        <v>530</v>
      </c>
      <c r="M1" s="634" t="s">
        <v>531</v>
      </c>
      <c r="N1" s="634" t="s">
        <v>521</v>
      </c>
      <c r="O1" s="634" t="s">
        <v>522</v>
      </c>
      <c r="P1" s="634" t="s">
        <v>479</v>
      </c>
      <c r="Q1" s="634" t="s">
        <v>607</v>
      </c>
      <c r="R1" s="634" t="s">
        <v>608</v>
      </c>
      <c r="S1" s="634" t="s">
        <v>609</v>
      </c>
      <c r="T1" s="634" t="s">
        <v>523</v>
      </c>
      <c r="U1" s="634" t="s">
        <v>797</v>
      </c>
      <c r="V1" s="634" t="s">
        <v>520</v>
      </c>
      <c r="W1" s="634" t="s">
        <v>480</v>
      </c>
      <c r="X1" s="634" t="s">
        <v>519</v>
      </c>
      <c r="Y1" s="634" t="s">
        <v>518</v>
      </c>
      <c r="Z1" s="634" t="s">
        <v>517</v>
      </c>
      <c r="AA1" s="634" t="s">
        <v>514</v>
      </c>
      <c r="AB1" s="634" t="s">
        <v>516</v>
      </c>
      <c r="AC1" s="635" t="s">
        <v>922</v>
      </c>
      <c r="AD1" s="635" t="s">
        <v>923</v>
      </c>
      <c r="AE1" s="635" t="s">
        <v>927</v>
      </c>
      <c r="AF1" s="635" t="s">
        <v>928</v>
      </c>
      <c r="AG1" s="635" t="s">
        <v>925</v>
      </c>
      <c r="AH1" s="635" t="s">
        <v>931</v>
      </c>
      <c r="AI1" s="635" t="s">
        <v>926</v>
      </c>
      <c r="AJ1" s="635" t="s">
        <v>929</v>
      </c>
      <c r="AK1" s="635" t="s">
        <v>930</v>
      </c>
      <c r="AL1" s="635" t="s">
        <v>1054</v>
      </c>
      <c r="AM1" s="635" t="s">
        <v>932</v>
      </c>
      <c r="AN1" s="635" t="s">
        <v>933</v>
      </c>
      <c r="AO1" s="635" t="s">
        <v>934</v>
      </c>
      <c r="AP1" s="635" t="s">
        <v>935</v>
      </c>
      <c r="AQ1" s="635" t="s">
        <v>936</v>
      </c>
      <c r="AR1" s="635" t="s">
        <v>937</v>
      </c>
      <c r="AS1" s="635" t="s">
        <v>938</v>
      </c>
      <c r="AT1" s="635" t="s">
        <v>939</v>
      </c>
      <c r="AU1" s="635" t="s">
        <v>940</v>
      </c>
      <c r="AV1" s="635" t="s">
        <v>941</v>
      </c>
      <c r="AW1" s="635" t="s">
        <v>942</v>
      </c>
      <c r="AX1" s="635" t="s">
        <v>943</v>
      </c>
      <c r="AY1" s="635" t="s">
        <v>575</v>
      </c>
      <c r="AZ1" s="635" t="s">
        <v>576</v>
      </c>
      <c r="BA1" s="636" t="s">
        <v>577</v>
      </c>
      <c r="BB1" s="636" t="s">
        <v>578</v>
      </c>
      <c r="BC1" s="635" t="s">
        <v>801</v>
      </c>
      <c r="BD1" s="635" t="s">
        <v>802</v>
      </c>
      <c r="BE1" s="636" t="s">
        <v>547</v>
      </c>
      <c r="BF1" s="636" t="s">
        <v>546</v>
      </c>
      <c r="BG1" s="636" t="s">
        <v>1319</v>
      </c>
      <c r="BH1" s="637" t="s">
        <v>1317</v>
      </c>
      <c r="BI1" s="638" t="s">
        <v>1211</v>
      </c>
      <c r="BJ1" s="638" t="s">
        <v>549</v>
      </c>
      <c r="BK1" s="638" t="s">
        <v>550</v>
      </c>
      <c r="BL1" s="638" t="s">
        <v>538</v>
      </c>
      <c r="BM1" s="638" t="s">
        <v>551</v>
      </c>
      <c r="BN1" s="638" t="s">
        <v>552</v>
      </c>
      <c r="BO1" s="638" t="s">
        <v>539</v>
      </c>
      <c r="BP1" s="639" t="s">
        <v>566</v>
      </c>
      <c r="BQ1" s="638" t="s">
        <v>561</v>
      </c>
      <c r="BR1" s="638" t="s">
        <v>690</v>
      </c>
      <c r="BS1" s="638" t="s">
        <v>691</v>
      </c>
      <c r="BT1" s="639" t="s">
        <v>692</v>
      </c>
      <c r="BU1" s="638" t="s">
        <v>542</v>
      </c>
      <c r="BV1" s="638" t="s">
        <v>694</v>
      </c>
      <c r="BW1" s="638" t="s">
        <v>800</v>
      </c>
      <c r="BX1" s="638" t="s">
        <v>597</v>
      </c>
      <c r="BY1" s="638" t="s">
        <v>598</v>
      </c>
      <c r="BZ1" s="640" t="s">
        <v>553</v>
      </c>
      <c r="CA1" s="640" t="s">
        <v>554</v>
      </c>
      <c r="CB1" s="640" t="s">
        <v>541</v>
      </c>
      <c r="CC1" s="640" t="s">
        <v>555</v>
      </c>
      <c r="CD1" s="640" t="s">
        <v>556</v>
      </c>
      <c r="CE1" s="640" t="s">
        <v>540</v>
      </c>
      <c r="CF1" s="641" t="s">
        <v>563</v>
      </c>
      <c r="CG1" s="640" t="s">
        <v>562</v>
      </c>
      <c r="CH1" s="640" t="s">
        <v>774</v>
      </c>
      <c r="CI1" s="640" t="s">
        <v>775</v>
      </c>
      <c r="CJ1" s="640" t="s">
        <v>543</v>
      </c>
      <c r="CK1" s="640" t="s">
        <v>950</v>
      </c>
      <c r="CL1" s="640" t="s">
        <v>803</v>
      </c>
      <c r="CM1" s="640" t="s">
        <v>804</v>
      </c>
      <c r="CN1" s="640" t="s">
        <v>944</v>
      </c>
      <c r="CO1" s="640" t="s">
        <v>945</v>
      </c>
      <c r="CP1" s="640" t="s">
        <v>946</v>
      </c>
      <c r="CQ1" s="640" t="s">
        <v>947</v>
      </c>
      <c r="CR1" s="640" t="s">
        <v>948</v>
      </c>
      <c r="CS1" s="641" t="s">
        <v>773</v>
      </c>
      <c r="CT1" s="640" t="s">
        <v>949</v>
      </c>
      <c r="CU1" s="640" t="s">
        <v>951</v>
      </c>
      <c r="CV1" s="640" t="s">
        <v>952</v>
      </c>
      <c r="CW1" s="640" t="s">
        <v>953</v>
      </c>
      <c r="CX1" s="640" t="s">
        <v>1208</v>
      </c>
      <c r="CY1" s="641" t="s">
        <v>1215</v>
      </c>
      <c r="CZ1" s="641" t="s">
        <v>1233</v>
      </c>
      <c r="DA1" s="634" t="s">
        <v>760</v>
      </c>
      <c r="DB1" s="640" t="s">
        <v>810</v>
      </c>
      <c r="DC1" s="640" t="s">
        <v>811</v>
      </c>
      <c r="DD1" s="640" t="s">
        <v>812</v>
      </c>
      <c r="DE1" s="640" t="s">
        <v>813</v>
      </c>
      <c r="DF1" s="640" t="s">
        <v>814</v>
      </c>
      <c r="DG1" s="640" t="s">
        <v>815</v>
      </c>
      <c r="DH1" s="641" t="s">
        <v>1235</v>
      </c>
      <c r="DI1" s="641" t="s">
        <v>1236</v>
      </c>
      <c r="DJ1" s="640" t="s">
        <v>1313</v>
      </c>
      <c r="DK1" s="640" t="s">
        <v>592</v>
      </c>
      <c r="DL1" s="640" t="s">
        <v>592</v>
      </c>
      <c r="DM1" s="642" t="s">
        <v>956</v>
      </c>
      <c r="DN1" s="642" t="s">
        <v>957</v>
      </c>
      <c r="DO1" s="642" t="s">
        <v>958</v>
      </c>
      <c r="DP1" s="642" t="s">
        <v>959</v>
      </c>
      <c r="DQ1" s="642" t="s">
        <v>962</v>
      </c>
      <c r="DR1" s="642" t="s">
        <v>963</v>
      </c>
      <c r="DS1" s="642" t="s">
        <v>1119</v>
      </c>
      <c r="DT1" s="642" t="s">
        <v>1120</v>
      </c>
      <c r="DU1" s="642" t="s">
        <v>1121</v>
      </c>
      <c r="DV1" s="642" t="s">
        <v>1122</v>
      </c>
      <c r="DW1" s="642" t="s">
        <v>1118</v>
      </c>
      <c r="DX1" s="642" t="s">
        <v>1138</v>
      </c>
      <c r="DY1" s="642" t="s">
        <v>1139</v>
      </c>
      <c r="DZ1" s="642" t="s">
        <v>1140</v>
      </c>
      <c r="EA1" s="643" t="s">
        <v>592</v>
      </c>
      <c r="EB1" s="643" t="s">
        <v>1142</v>
      </c>
      <c r="EC1" s="643" t="s">
        <v>1141</v>
      </c>
      <c r="ED1" s="643" t="s">
        <v>592</v>
      </c>
      <c r="EE1" s="37" t="s">
        <v>592</v>
      </c>
      <c r="EF1" s="643" t="s">
        <v>592</v>
      </c>
      <c r="EG1" s="644" t="s">
        <v>872</v>
      </c>
      <c r="EH1" s="644" t="s">
        <v>1396</v>
      </c>
      <c r="EI1" s="644" t="s">
        <v>592</v>
      </c>
      <c r="EJ1" s="644" t="s">
        <v>629</v>
      </c>
      <c r="EK1" s="644" t="s">
        <v>592</v>
      </c>
      <c r="EL1" s="644" t="s">
        <v>592</v>
      </c>
      <c r="EM1" s="644" t="s">
        <v>592</v>
      </c>
      <c r="EN1" s="644" t="s">
        <v>592</v>
      </c>
      <c r="EO1" s="644" t="s">
        <v>592</v>
      </c>
      <c r="EP1" s="645" t="s">
        <v>1397</v>
      </c>
      <c r="EQ1" s="645" t="s">
        <v>1398</v>
      </c>
      <c r="ER1" s="645" t="s">
        <v>960</v>
      </c>
      <c r="ES1" s="645" t="s">
        <v>1401</v>
      </c>
      <c r="ET1" s="645" t="s">
        <v>1400</v>
      </c>
      <c r="EU1" s="645" t="s">
        <v>1402</v>
      </c>
      <c r="EV1" s="645" t="s">
        <v>1399</v>
      </c>
      <c r="EW1" s="645" t="s">
        <v>1404</v>
      </c>
      <c r="EX1" s="645" t="s">
        <v>592</v>
      </c>
      <c r="EY1" s="645" t="s">
        <v>592</v>
      </c>
      <c r="EZ1" s="646" t="s">
        <v>592</v>
      </c>
      <c r="FA1" s="647" t="s">
        <v>968</v>
      </c>
      <c r="FB1" s="648" t="s">
        <v>969</v>
      </c>
      <c r="FC1" s="648" t="s">
        <v>971</v>
      </c>
      <c r="FD1" s="648" t="s">
        <v>970</v>
      </c>
      <c r="FE1" s="648" t="s">
        <v>592</v>
      </c>
      <c r="FF1" s="648" t="s">
        <v>973</v>
      </c>
      <c r="FG1" s="648" t="s">
        <v>974</v>
      </c>
      <c r="FH1" s="648" t="s">
        <v>1039</v>
      </c>
      <c r="FI1" s="648" t="s">
        <v>1109</v>
      </c>
      <c r="FJ1" s="648" t="s">
        <v>1110</v>
      </c>
      <c r="FK1" s="648" t="s">
        <v>994</v>
      </c>
      <c r="FL1" s="648" t="s">
        <v>995</v>
      </c>
      <c r="FM1" s="648" t="s">
        <v>996</v>
      </c>
      <c r="FN1" s="649" t="s">
        <v>992</v>
      </c>
      <c r="FO1" s="649" t="s">
        <v>980</v>
      </c>
      <c r="FP1" s="648" t="s">
        <v>979</v>
      </c>
      <c r="FQ1" s="648" t="s">
        <v>999</v>
      </c>
      <c r="FR1" s="649" t="s">
        <v>993</v>
      </c>
      <c r="FS1" s="649" t="s">
        <v>1017</v>
      </c>
      <c r="FT1" s="649" t="s">
        <v>1018</v>
      </c>
      <c r="FU1" s="648" t="s">
        <v>997</v>
      </c>
      <c r="FV1" s="648" t="s">
        <v>998</v>
      </c>
      <c r="FW1" s="648" t="s">
        <v>975</v>
      </c>
      <c r="FX1" s="648" t="s">
        <v>1000</v>
      </c>
      <c r="FY1" s="648" t="s">
        <v>1022</v>
      </c>
      <c r="FZ1" s="648" t="s">
        <v>977</v>
      </c>
      <c r="GA1" s="648" t="s">
        <v>981</v>
      </c>
      <c r="GB1" s="648" t="s">
        <v>1136</v>
      </c>
      <c r="GC1" s="648" t="s">
        <v>1137</v>
      </c>
      <c r="GD1" s="648" t="s">
        <v>1135</v>
      </c>
      <c r="GE1" s="648" t="s">
        <v>592</v>
      </c>
      <c r="GF1" s="648" t="s">
        <v>592</v>
      </c>
      <c r="GG1" s="648" t="s">
        <v>592</v>
      </c>
      <c r="GH1" s="648" t="s">
        <v>592</v>
      </c>
      <c r="GI1" s="648" t="s">
        <v>592</v>
      </c>
      <c r="GJ1" s="648" t="s">
        <v>592</v>
      </c>
      <c r="GK1" s="648" t="s">
        <v>592</v>
      </c>
      <c r="GL1" s="648" t="s">
        <v>592</v>
      </c>
      <c r="GM1" s="648" t="s">
        <v>592</v>
      </c>
      <c r="GN1" s="648" t="s">
        <v>592</v>
      </c>
      <c r="GO1" s="648" t="s">
        <v>592</v>
      </c>
      <c r="GP1" s="648" t="s">
        <v>592</v>
      </c>
      <c r="GQ1" s="648" t="s">
        <v>592</v>
      </c>
      <c r="GR1" s="648" t="s">
        <v>592</v>
      </c>
      <c r="GS1" s="649" t="s">
        <v>982</v>
      </c>
      <c r="GT1" s="649" t="s">
        <v>985</v>
      </c>
      <c r="GU1" s="649" t="s">
        <v>988</v>
      </c>
      <c r="GV1" s="649" t="s">
        <v>592</v>
      </c>
      <c r="GW1" s="649" t="s">
        <v>592</v>
      </c>
      <c r="GX1" s="649" t="s">
        <v>1181</v>
      </c>
      <c r="GY1" s="649" t="s">
        <v>1182</v>
      </c>
      <c r="GZ1" s="649" t="s">
        <v>1405</v>
      </c>
      <c r="HA1" s="649" t="s">
        <v>1180</v>
      </c>
      <c r="HB1" s="649" t="s">
        <v>1183</v>
      </c>
      <c r="HC1" s="650" t="s">
        <v>1040</v>
      </c>
      <c r="HD1" s="650" t="s">
        <v>1041</v>
      </c>
      <c r="HE1" s="650" t="s">
        <v>1042</v>
      </c>
      <c r="HF1" s="650" t="s">
        <v>1043</v>
      </c>
      <c r="HG1" s="650" t="s">
        <v>1044</v>
      </c>
      <c r="HH1" s="650" t="s">
        <v>1045</v>
      </c>
      <c r="HI1" s="650" t="s">
        <v>1050</v>
      </c>
      <c r="HJ1" s="650" t="s">
        <v>1046</v>
      </c>
      <c r="HK1" s="650" t="s">
        <v>1049</v>
      </c>
      <c r="HL1" s="650" t="s">
        <v>1048</v>
      </c>
      <c r="HM1" s="650" t="s">
        <v>1047</v>
      </c>
      <c r="HN1" s="650" t="s">
        <v>1185</v>
      </c>
      <c r="HO1" s="650" t="s">
        <v>1187</v>
      </c>
      <c r="HP1" s="650" t="s">
        <v>1186</v>
      </c>
      <c r="HQ1" s="650" t="s">
        <v>1188</v>
      </c>
      <c r="HR1" s="650" t="s">
        <v>1189</v>
      </c>
      <c r="HS1" s="650" t="s">
        <v>1190</v>
      </c>
      <c r="HT1" s="650" t="s">
        <v>1192</v>
      </c>
      <c r="HU1" s="650" t="s">
        <v>1191</v>
      </c>
      <c r="HV1" s="650" t="s">
        <v>1193</v>
      </c>
      <c r="HW1" s="650" t="s">
        <v>1194</v>
      </c>
      <c r="HX1" s="650" t="s">
        <v>1195</v>
      </c>
      <c r="HY1" s="651" t="s">
        <v>592</v>
      </c>
      <c r="HZ1" s="651" t="s">
        <v>592</v>
      </c>
      <c r="IA1" s="648" t="s">
        <v>1358</v>
      </c>
      <c r="IB1" s="648" t="s">
        <v>1323</v>
      </c>
      <c r="IC1" s="648" t="s">
        <v>1324</v>
      </c>
      <c r="ID1" s="648" t="s">
        <v>1325</v>
      </c>
      <c r="IE1" s="648" t="s">
        <v>1326</v>
      </c>
      <c r="IF1" s="648" t="s">
        <v>1327</v>
      </c>
      <c r="IG1" s="648" t="s">
        <v>1328</v>
      </c>
      <c r="IH1" s="648" t="s">
        <v>1329</v>
      </c>
      <c r="II1" s="648" t="s">
        <v>1330</v>
      </c>
      <c r="IJ1" s="648" t="s">
        <v>1331</v>
      </c>
      <c r="IK1" s="648" t="s">
        <v>1332</v>
      </c>
      <c r="IL1" s="648" t="s">
        <v>1333</v>
      </c>
      <c r="IM1" s="648" t="s">
        <v>1334</v>
      </c>
      <c r="IN1" s="648" t="s">
        <v>1335</v>
      </c>
      <c r="IO1" s="648" t="s">
        <v>1336</v>
      </c>
      <c r="IP1" s="648" t="s">
        <v>1337</v>
      </c>
      <c r="IQ1" s="648" t="s">
        <v>1338</v>
      </c>
      <c r="IR1" s="648" t="s">
        <v>1339</v>
      </c>
      <c r="IS1" s="648" t="s">
        <v>1340</v>
      </c>
      <c r="IT1" s="648" t="s">
        <v>1341</v>
      </c>
      <c r="IU1" s="648" t="s">
        <v>1342</v>
      </c>
      <c r="IV1" s="648" t="s">
        <v>1343</v>
      </c>
      <c r="IW1" s="648" t="s">
        <v>1344</v>
      </c>
      <c r="IX1" s="648" t="s">
        <v>1345</v>
      </c>
      <c r="IY1" s="648" t="s">
        <v>1346</v>
      </c>
      <c r="IZ1" s="648" t="s">
        <v>1347</v>
      </c>
      <c r="JA1" s="648" t="s">
        <v>1348</v>
      </c>
      <c r="JB1" s="648" t="s">
        <v>1349</v>
      </c>
      <c r="JC1" s="648" t="s">
        <v>1350</v>
      </c>
      <c r="JD1" s="648" t="s">
        <v>1351</v>
      </c>
      <c r="JE1" s="648" t="s">
        <v>1352</v>
      </c>
      <c r="JF1" s="648" t="s">
        <v>1353</v>
      </c>
      <c r="JG1" s="648" t="s">
        <v>1354</v>
      </c>
      <c r="JH1" s="648" t="s">
        <v>1355</v>
      </c>
      <c r="JI1" s="648" t="s">
        <v>1356</v>
      </c>
      <c r="JJ1" s="648" t="s">
        <v>1357</v>
      </c>
      <c r="JK1" s="648" t="s">
        <v>1359</v>
      </c>
      <c r="JL1" s="648" t="s">
        <v>1360</v>
      </c>
      <c r="JM1" s="648" t="s">
        <v>1361</v>
      </c>
      <c r="JN1" s="648" t="s">
        <v>1362</v>
      </c>
      <c r="JO1" s="648" t="s">
        <v>1363</v>
      </c>
      <c r="JP1" s="648" t="s">
        <v>1364</v>
      </c>
      <c r="JQ1" s="648" t="s">
        <v>1365</v>
      </c>
      <c r="JR1" s="648" t="s">
        <v>1366</v>
      </c>
      <c r="JS1" s="648" t="s">
        <v>1367</v>
      </c>
      <c r="JT1" s="648" t="s">
        <v>1368</v>
      </c>
      <c r="JU1" s="648" t="s">
        <v>1369</v>
      </c>
      <c r="JV1" s="648" t="s">
        <v>1370</v>
      </c>
      <c r="JW1" s="648" t="s">
        <v>1371</v>
      </c>
      <c r="JX1" s="648" t="s">
        <v>1372</v>
      </c>
      <c r="JY1" s="648" t="s">
        <v>1373</v>
      </c>
      <c r="JZ1" s="648" t="s">
        <v>1374</v>
      </c>
      <c r="KA1" s="648" t="s">
        <v>1375</v>
      </c>
      <c r="KB1" s="648" t="s">
        <v>1376</v>
      </c>
      <c r="KC1" s="648" t="s">
        <v>1377</v>
      </c>
      <c r="KD1" s="648" t="s">
        <v>1378</v>
      </c>
      <c r="KE1" s="648" t="s">
        <v>1379</v>
      </c>
      <c r="KF1" s="648" t="s">
        <v>1380</v>
      </c>
      <c r="KG1" s="648" t="s">
        <v>1381</v>
      </c>
      <c r="KH1" s="648" t="s">
        <v>1382</v>
      </c>
      <c r="KI1" s="648" t="s">
        <v>1383</v>
      </c>
      <c r="KJ1" s="648" t="s">
        <v>1384</v>
      </c>
      <c r="KK1" s="648" t="s">
        <v>1385</v>
      </c>
      <c r="KL1" s="648" t="s">
        <v>1386</v>
      </c>
      <c r="KM1" s="648" t="s">
        <v>1387</v>
      </c>
      <c r="KN1" s="648" t="s">
        <v>1388</v>
      </c>
      <c r="KO1" s="648" t="s">
        <v>1389</v>
      </c>
      <c r="KP1" s="648" t="s">
        <v>1390</v>
      </c>
      <c r="KQ1" s="648" t="s">
        <v>1391</v>
      </c>
      <c r="KR1" s="648" t="s">
        <v>1392</v>
      </c>
      <c r="KS1" s="648" t="s">
        <v>1393</v>
      </c>
      <c r="KT1" s="648" t="s">
        <v>1394</v>
      </c>
    </row>
    <row r="2" spans="1:328" ht="56.05" customHeight="1">
      <c r="A2" s="627">
        <v>0</v>
      </c>
      <c r="B2" s="627" t="s">
        <v>1519</v>
      </c>
      <c r="C2" s="627" t="s">
        <v>1523</v>
      </c>
      <c r="D2" s="627" t="s">
        <v>593</v>
      </c>
      <c r="E2" s="629">
        <v>45353</v>
      </c>
      <c r="F2" s="629">
        <v>45353</v>
      </c>
      <c r="G2" s="627" t="s">
        <v>1534</v>
      </c>
      <c r="H2" s="627" t="s">
        <v>1535</v>
      </c>
      <c r="I2" s="627" t="s">
        <v>1257</v>
      </c>
      <c r="J2" s="632">
        <v>45.323090000000001</v>
      </c>
      <c r="K2" s="632">
        <v>11.77383</v>
      </c>
      <c r="L2" s="632">
        <v>45.334609999999998</v>
      </c>
      <c r="M2" s="632">
        <v>11.785780000000001</v>
      </c>
      <c r="N2" s="627" t="s">
        <v>1545</v>
      </c>
      <c r="O2" s="627"/>
      <c r="P2" s="627" t="s">
        <v>1556</v>
      </c>
      <c r="Q2" s="627"/>
      <c r="R2" s="627"/>
      <c r="S2" s="627"/>
      <c r="T2" s="627"/>
      <c r="U2" s="627" t="s">
        <v>1555</v>
      </c>
      <c r="V2" s="627"/>
      <c r="W2" s="627" t="str">
        <f>U2</f>
        <v>Hotel Esplanade Tergesteo</v>
      </c>
      <c r="X2" s="627"/>
      <c r="Y2" s="627" t="s">
        <v>1554</v>
      </c>
      <c r="Z2" s="627" t="s">
        <v>1543</v>
      </c>
      <c r="AA2" s="629">
        <v>44280</v>
      </c>
      <c r="AB2" s="627"/>
      <c r="AC2" s="627"/>
      <c r="AD2" s="627"/>
      <c r="AE2" s="627"/>
      <c r="AF2" s="627"/>
      <c r="AG2" s="627"/>
      <c r="AH2" s="627"/>
      <c r="AI2" s="627"/>
      <c r="AJ2" s="627"/>
      <c r="AK2" s="627"/>
      <c r="AL2" s="627"/>
      <c r="AM2" s="627"/>
      <c r="AN2" s="627"/>
      <c r="AO2" s="627"/>
      <c r="AP2" s="627"/>
      <c r="AQ2" s="627"/>
      <c r="AR2" s="627"/>
      <c r="AS2" s="627"/>
      <c r="AT2" s="627"/>
      <c r="AU2" s="627"/>
      <c r="AV2" s="627"/>
      <c r="AW2" s="627"/>
      <c r="AX2" s="627">
        <v>1625</v>
      </c>
      <c r="AY2" s="627"/>
      <c r="AZ2" s="627"/>
      <c r="BA2" s="630">
        <f>BF2/BE2</f>
        <v>0.875</v>
      </c>
      <c r="BB2" s="630"/>
      <c r="BC2" s="627"/>
      <c r="BD2" s="627"/>
      <c r="BE2" s="631">
        <f>BI22</f>
        <v>557.44949294819162</v>
      </c>
      <c r="BF2" s="631">
        <f>BQ22</f>
        <v>487.76830632966767</v>
      </c>
      <c r="BG2" s="630">
        <f>CY2*CZ2*BF2</f>
        <v>487.76830632966767</v>
      </c>
      <c r="BH2" s="630">
        <f>BG2*DH2*DI2</f>
        <v>487.76830632966767</v>
      </c>
      <c r="BI2" s="627"/>
      <c r="BJ2" s="627"/>
      <c r="BK2" s="627"/>
      <c r="BL2" s="627">
        <v>38</v>
      </c>
      <c r="BM2" s="627"/>
      <c r="BN2" s="627"/>
      <c r="BO2" s="627">
        <v>30</v>
      </c>
      <c r="BP2" s="627">
        <f>BL2-BO2</f>
        <v>8</v>
      </c>
      <c r="BQ2" s="627" t="s">
        <v>559</v>
      </c>
      <c r="BR2" s="627"/>
      <c r="BS2" s="627"/>
      <c r="BT2" s="627"/>
      <c r="BU2" s="627">
        <v>1000</v>
      </c>
      <c r="BV2" s="627"/>
      <c r="BW2" s="627"/>
      <c r="BX2" s="627"/>
      <c r="BY2" s="627"/>
      <c r="BZ2" s="627"/>
      <c r="CA2" s="627"/>
      <c r="CB2" s="627">
        <v>25</v>
      </c>
      <c r="CC2" s="627"/>
      <c r="CD2" s="627"/>
      <c r="CE2" s="627">
        <v>35</v>
      </c>
      <c r="CF2" s="627">
        <f>CE2-CB2</f>
        <v>10</v>
      </c>
      <c r="CG2" s="627" t="s">
        <v>559</v>
      </c>
      <c r="CH2" s="627"/>
      <c r="CI2" s="627"/>
      <c r="CJ2" s="627">
        <v>700</v>
      </c>
      <c r="CK2" s="627"/>
      <c r="CL2" s="627"/>
      <c r="CM2" s="627"/>
      <c r="CN2" s="627"/>
      <c r="CO2" s="627"/>
      <c r="CP2" s="627"/>
      <c r="CQ2" s="627"/>
      <c r="CR2" s="627"/>
      <c r="CS2" s="627"/>
      <c r="CT2" s="627"/>
      <c r="CU2" s="627"/>
      <c r="CV2" s="627"/>
      <c r="CW2" s="627"/>
      <c r="CX2" s="627"/>
      <c r="CY2" s="654">
        <f>AVERAGE(JK2:KH2)</f>
        <v>1</v>
      </c>
      <c r="CZ2" s="654">
        <f>AVERAGE(KI2:KT2)</f>
        <v>1</v>
      </c>
      <c r="DA2" s="627"/>
      <c r="DB2" s="10"/>
      <c r="DC2" s="10"/>
      <c r="DD2" s="10"/>
      <c r="DE2" s="10"/>
      <c r="DF2" s="10"/>
      <c r="DG2" s="10"/>
      <c r="DH2" s="654">
        <f>AVERAGE(IA2:IX2)</f>
        <v>1</v>
      </c>
      <c r="DI2" s="654">
        <f>AVERAGE(IY2:JJ2)</f>
        <v>1</v>
      </c>
      <c r="DJ2" s="627"/>
      <c r="DK2" s="577"/>
      <c r="DL2" s="577"/>
      <c r="DM2" s="627"/>
      <c r="DN2" s="627"/>
      <c r="DO2" s="627"/>
      <c r="DP2" s="627"/>
      <c r="DQ2" s="627"/>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627"/>
      <c r="FB2" s="627"/>
      <c r="FC2" s="627"/>
      <c r="FD2" s="627"/>
      <c r="FE2" s="10"/>
      <c r="FF2" s="627"/>
      <c r="FG2" s="627"/>
      <c r="FH2" s="627"/>
      <c r="FI2" s="627"/>
      <c r="FJ2" s="627"/>
      <c r="FK2" s="627"/>
      <c r="FL2" s="627"/>
      <c r="FM2" s="627"/>
      <c r="FN2" s="627"/>
      <c r="FO2" s="627"/>
      <c r="FP2" s="627"/>
      <c r="FQ2" s="627"/>
      <c r="FR2" s="627"/>
      <c r="FS2" s="627"/>
      <c r="FT2" s="627"/>
      <c r="FU2" s="627"/>
      <c r="FV2" s="627"/>
      <c r="FW2" s="628"/>
      <c r="FX2" s="628"/>
      <c r="FY2" s="628"/>
      <c r="FZ2" s="627"/>
      <c r="GA2" s="628"/>
      <c r="GB2" s="628"/>
      <c r="GC2" s="628"/>
      <c r="GD2" s="628"/>
      <c r="GE2" s="10"/>
      <c r="GF2" s="10"/>
      <c r="GG2" s="10"/>
      <c r="GH2" s="10"/>
      <c r="GI2" s="10"/>
      <c r="GJ2" s="10"/>
      <c r="GK2" s="10"/>
      <c r="GL2" s="10"/>
      <c r="GM2" s="10"/>
      <c r="GN2" s="10"/>
      <c r="GO2" s="10"/>
      <c r="GP2" s="10"/>
      <c r="GQ2" s="10"/>
      <c r="GR2" s="10"/>
      <c r="GS2" s="627"/>
      <c r="GT2" s="578"/>
      <c r="GU2" s="578"/>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578"/>
      <c r="IA2" s="653">
        <v>1</v>
      </c>
      <c r="IB2" s="653">
        <v>1</v>
      </c>
      <c r="IC2" s="653">
        <v>1</v>
      </c>
      <c r="ID2" s="653">
        <v>1</v>
      </c>
      <c r="IE2" s="653">
        <v>1</v>
      </c>
      <c r="IF2" s="653">
        <v>1</v>
      </c>
      <c r="IG2" s="653">
        <v>1</v>
      </c>
      <c r="IH2" s="653">
        <v>1</v>
      </c>
      <c r="II2" s="653">
        <v>1</v>
      </c>
      <c r="IJ2" s="653">
        <v>1</v>
      </c>
      <c r="IK2" s="653">
        <v>1</v>
      </c>
      <c r="IL2" s="653">
        <v>1</v>
      </c>
      <c r="IM2" s="653">
        <v>1</v>
      </c>
      <c r="IN2" s="653">
        <v>1</v>
      </c>
      <c r="IO2" s="653">
        <v>1</v>
      </c>
      <c r="IP2" s="653">
        <v>1</v>
      </c>
      <c r="IQ2" s="653">
        <v>1</v>
      </c>
      <c r="IR2" s="653">
        <v>1</v>
      </c>
      <c r="IS2" s="653">
        <v>1</v>
      </c>
      <c r="IT2" s="653">
        <v>1</v>
      </c>
      <c r="IU2" s="653">
        <v>1</v>
      </c>
      <c r="IV2" s="653">
        <v>1</v>
      </c>
      <c r="IW2" s="653">
        <v>1</v>
      </c>
      <c r="IX2" s="653">
        <v>1</v>
      </c>
      <c r="IY2" s="653">
        <v>1</v>
      </c>
      <c r="IZ2" s="653">
        <v>1</v>
      </c>
      <c r="JA2" s="653">
        <v>1</v>
      </c>
      <c r="JB2" s="653">
        <v>1</v>
      </c>
      <c r="JC2" s="653">
        <v>1</v>
      </c>
      <c r="JD2" s="653">
        <v>1</v>
      </c>
      <c r="JE2" s="653">
        <v>1</v>
      </c>
      <c r="JF2" s="653">
        <v>1</v>
      </c>
      <c r="JG2" s="653">
        <v>1</v>
      </c>
      <c r="JH2" s="653">
        <v>1</v>
      </c>
      <c r="JI2" s="653">
        <v>1</v>
      </c>
      <c r="JJ2" s="653">
        <v>1</v>
      </c>
      <c r="JK2" s="653">
        <v>1</v>
      </c>
      <c r="JL2" s="653">
        <v>1</v>
      </c>
      <c r="JM2" s="653">
        <v>1</v>
      </c>
      <c r="JN2" s="653">
        <v>1</v>
      </c>
      <c r="JO2" s="653">
        <v>1</v>
      </c>
      <c r="JP2" s="653">
        <v>1</v>
      </c>
      <c r="JQ2" s="653">
        <v>1</v>
      </c>
      <c r="JR2" s="653">
        <v>1</v>
      </c>
      <c r="JS2" s="653">
        <v>1</v>
      </c>
      <c r="JT2" s="653">
        <v>1</v>
      </c>
      <c r="JU2" s="653">
        <v>1</v>
      </c>
      <c r="JV2" s="653">
        <v>1</v>
      </c>
      <c r="JW2" s="653">
        <v>1</v>
      </c>
      <c r="JX2" s="653">
        <v>1</v>
      </c>
      <c r="JY2" s="653">
        <v>1</v>
      </c>
      <c r="JZ2" s="653">
        <v>1</v>
      </c>
      <c r="KA2" s="653">
        <v>1</v>
      </c>
      <c r="KB2" s="653">
        <v>1</v>
      </c>
      <c r="KC2" s="653">
        <v>1</v>
      </c>
      <c r="KD2" s="653">
        <v>1</v>
      </c>
      <c r="KE2" s="653">
        <v>1</v>
      </c>
      <c r="KF2" s="653">
        <v>1</v>
      </c>
      <c r="KG2" s="653">
        <v>1</v>
      </c>
      <c r="KH2" s="653">
        <v>1</v>
      </c>
      <c r="KI2" s="653">
        <v>1</v>
      </c>
      <c r="KJ2" s="653">
        <v>1</v>
      </c>
      <c r="KK2" s="653">
        <v>1</v>
      </c>
      <c r="KL2" s="653">
        <v>1</v>
      </c>
      <c r="KM2" s="653">
        <v>1</v>
      </c>
      <c r="KN2" s="653">
        <v>1</v>
      </c>
      <c r="KO2" s="653">
        <v>1</v>
      </c>
      <c r="KP2" s="653">
        <v>1</v>
      </c>
      <c r="KQ2" s="653">
        <v>1</v>
      </c>
      <c r="KR2" s="653">
        <v>1</v>
      </c>
      <c r="KS2" s="653">
        <v>1</v>
      </c>
      <c r="KT2" s="653">
        <v>1</v>
      </c>
      <c r="KU2" s="10"/>
      <c r="KV2" s="10"/>
      <c r="KW2" s="10"/>
      <c r="KX2" s="10"/>
      <c r="KY2" s="10"/>
      <c r="KZ2" s="10"/>
      <c r="LA2" s="10"/>
      <c r="LB2" s="10"/>
      <c r="LC2" s="10"/>
      <c r="LD2" s="10"/>
      <c r="LE2" s="10"/>
      <c r="LF2" s="10"/>
      <c r="LG2" s="10"/>
      <c r="LH2" s="10"/>
      <c r="LI2" s="10"/>
      <c r="LJ2" s="10"/>
      <c r="LK2" s="10"/>
      <c r="LL2" s="10"/>
      <c r="LM2" s="10"/>
      <c r="LN2" s="10"/>
      <c r="LO2" s="10"/>
      <c r="LP2" s="10"/>
    </row>
    <row r="3" spans="1:328" ht="30.6">
      <c r="A3" s="627">
        <v>1</v>
      </c>
      <c r="B3" s="627" t="s">
        <v>1518</v>
      </c>
      <c r="C3" s="627" t="s">
        <v>1523</v>
      </c>
      <c r="D3" s="627" t="s">
        <v>593</v>
      </c>
      <c r="E3" s="629">
        <v>45354</v>
      </c>
      <c r="F3" s="629">
        <v>45354</v>
      </c>
      <c r="G3" s="627" t="s">
        <v>1529</v>
      </c>
      <c r="H3" s="627" t="s">
        <v>1530</v>
      </c>
      <c r="I3" s="627" t="s">
        <v>1531</v>
      </c>
      <c r="J3" s="632">
        <v>25.098704999999999</v>
      </c>
      <c r="K3" s="632">
        <v>55.160150000000002</v>
      </c>
      <c r="L3" s="632"/>
      <c r="M3" s="632"/>
      <c r="N3" s="627" t="s">
        <v>1548</v>
      </c>
      <c r="O3" s="627"/>
      <c r="P3" s="627" t="str">
        <f>N3</f>
        <v>Al Falak Innovations</v>
      </c>
      <c r="Q3" s="627"/>
      <c r="R3" s="627"/>
      <c r="S3" s="627"/>
      <c r="T3" s="627"/>
      <c r="U3" s="627" t="s">
        <v>1550</v>
      </c>
      <c r="V3" s="627"/>
      <c r="W3" s="627" t="s">
        <v>1550</v>
      </c>
      <c r="X3" s="627"/>
      <c r="Y3" s="627" t="s">
        <v>1551</v>
      </c>
      <c r="Z3" s="627" t="s">
        <v>1543</v>
      </c>
      <c r="AA3" s="629">
        <v>44765</v>
      </c>
      <c r="AB3" s="627"/>
      <c r="AC3" s="627"/>
      <c r="AD3" s="627"/>
      <c r="AE3" s="627"/>
      <c r="AF3" s="627"/>
      <c r="AG3" s="627"/>
      <c r="AH3" s="627"/>
      <c r="AI3" s="627"/>
      <c r="AJ3" s="627"/>
      <c r="AK3" s="627"/>
      <c r="AL3" s="627"/>
      <c r="AM3" s="627"/>
      <c r="AN3" s="627"/>
      <c r="AO3" s="627"/>
      <c r="AP3" s="627"/>
      <c r="AQ3" s="627"/>
      <c r="AR3" s="627"/>
      <c r="AS3" s="627"/>
      <c r="AT3" s="627"/>
      <c r="AU3" s="627"/>
      <c r="AV3" s="627"/>
      <c r="AW3" s="627"/>
      <c r="AX3" s="627">
        <v>5625</v>
      </c>
      <c r="AY3" s="627"/>
      <c r="AZ3" s="627"/>
      <c r="BA3" s="630">
        <f t="shared" ref="BA3:BA6" si="0">BF3/BE3</f>
        <v>0.79333333333333345</v>
      </c>
      <c r="BB3" s="630"/>
      <c r="BC3" s="627"/>
      <c r="BD3" s="627"/>
      <c r="BE3" s="631">
        <f t="shared" ref="BE3:BE6" si="1">BI23</f>
        <v>10452.177992778592</v>
      </c>
      <c r="BF3" s="631">
        <f t="shared" ref="BF3:BF6" si="2">BQ23</f>
        <v>8292.0612076043508</v>
      </c>
      <c r="BG3" s="630">
        <f t="shared" ref="BG3:BG6" si="3">CY3*CZ3*BF3</f>
        <v>8292.0612076043508</v>
      </c>
      <c r="BH3" s="630">
        <f t="shared" ref="BH3:BH6" si="4">BG3*DH3*DI3</f>
        <v>8292.0612076043508</v>
      </c>
      <c r="BI3" s="627"/>
      <c r="BJ3" s="627"/>
      <c r="BK3" s="627"/>
      <c r="BL3" s="627">
        <v>50</v>
      </c>
      <c r="BM3" s="627"/>
      <c r="BN3" s="627"/>
      <c r="BO3" s="627">
        <v>35</v>
      </c>
      <c r="BP3" s="627">
        <f t="shared" ref="BP3:BP6" si="5">BL3-BO3</f>
        <v>15</v>
      </c>
      <c r="BQ3" s="627" t="s">
        <v>559</v>
      </c>
      <c r="BR3" s="627"/>
      <c r="BS3" s="627"/>
      <c r="BT3" s="627"/>
      <c r="BU3" s="627">
        <v>10000</v>
      </c>
      <c r="BV3" s="627"/>
      <c r="BW3" s="627"/>
      <c r="BX3" s="627"/>
      <c r="BY3" s="627"/>
      <c r="BZ3" s="627"/>
      <c r="CA3" s="627"/>
      <c r="CB3" s="627">
        <v>30</v>
      </c>
      <c r="CC3" s="627"/>
      <c r="CD3" s="627"/>
      <c r="CE3" s="627">
        <v>47</v>
      </c>
      <c r="CF3" s="627">
        <f t="shared" ref="CF3:CF6" si="6">CE3-CB3</f>
        <v>17</v>
      </c>
      <c r="CG3" s="627" t="s">
        <v>559</v>
      </c>
      <c r="CH3" s="627"/>
      <c r="CI3" s="627"/>
      <c r="CJ3" s="627">
        <v>7000</v>
      </c>
      <c r="CK3" s="627"/>
      <c r="CL3" s="627"/>
      <c r="CM3" s="627"/>
      <c r="CN3" s="627"/>
      <c r="CO3" s="627"/>
      <c r="CP3" s="627"/>
      <c r="CQ3" s="627"/>
      <c r="CR3" s="627"/>
      <c r="CS3" s="627"/>
      <c r="CT3" s="627"/>
      <c r="CU3" s="627"/>
      <c r="CV3" s="627"/>
      <c r="CW3" s="627"/>
      <c r="CX3" s="627"/>
      <c r="CY3" s="654">
        <f t="shared" ref="CY3:CY6" si="7">AVERAGE(JK3:KH3)</f>
        <v>1</v>
      </c>
      <c r="CZ3" s="654">
        <f t="shared" ref="CZ3:CZ6" si="8">AVERAGE(KI3:KT3)</f>
        <v>1</v>
      </c>
      <c r="DA3" s="627"/>
      <c r="DB3" s="10"/>
      <c r="DC3" s="10"/>
      <c r="DD3" s="10"/>
      <c r="DE3" s="10"/>
      <c r="DF3" s="10"/>
      <c r="DG3" s="10"/>
      <c r="DH3" s="654">
        <f t="shared" ref="DH3:DH6" si="9">AVERAGE(IA3:IX3)</f>
        <v>1</v>
      </c>
      <c r="DI3" s="654">
        <f t="shared" ref="DI3:DI6" si="10">AVERAGE(IY3:JJ3)</f>
        <v>1</v>
      </c>
      <c r="DJ3" s="627"/>
      <c r="DK3" s="577"/>
      <c r="DL3" s="577"/>
      <c r="DM3" s="627"/>
      <c r="DN3" s="627"/>
      <c r="DO3" s="627"/>
      <c r="DP3" s="627"/>
      <c r="DQ3" s="627"/>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627"/>
      <c r="FB3" s="627"/>
      <c r="FC3" s="627"/>
      <c r="FD3" s="627"/>
      <c r="FE3" s="10"/>
      <c r="FF3" s="627"/>
      <c r="FG3" s="627"/>
      <c r="FH3" s="627"/>
      <c r="FI3" s="627"/>
      <c r="FJ3" s="627"/>
      <c r="FK3" s="627"/>
      <c r="FL3" s="627"/>
      <c r="FM3" s="627"/>
      <c r="FN3" s="627"/>
      <c r="FO3" s="627"/>
      <c r="FP3" s="627"/>
      <c r="FQ3" s="627"/>
      <c r="FR3" s="627"/>
      <c r="FS3" s="627"/>
      <c r="FT3" s="627"/>
      <c r="FU3" s="627"/>
      <c r="FV3" s="627"/>
      <c r="FW3" s="628"/>
      <c r="FX3" s="628"/>
      <c r="FY3" s="628"/>
      <c r="FZ3" s="627"/>
      <c r="GA3" s="628"/>
      <c r="GB3" s="628"/>
      <c r="GC3" s="628"/>
      <c r="GD3" s="628"/>
      <c r="GE3" s="10"/>
      <c r="GF3" s="10"/>
      <c r="GG3" s="10"/>
      <c r="GH3" s="10"/>
      <c r="GI3" s="10"/>
      <c r="GJ3" s="10"/>
      <c r="GK3" s="10"/>
      <c r="GL3" s="10"/>
      <c r="GM3" s="10"/>
      <c r="GN3" s="10"/>
      <c r="GO3" s="10"/>
      <c r="GP3" s="10"/>
      <c r="GQ3" s="10"/>
      <c r="GR3" s="10"/>
      <c r="GS3" s="627"/>
      <c r="GT3" s="578"/>
      <c r="GU3" s="578"/>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578"/>
      <c r="IA3" s="653">
        <v>1</v>
      </c>
      <c r="IB3" s="653">
        <v>1</v>
      </c>
      <c r="IC3" s="653">
        <v>1</v>
      </c>
      <c r="ID3" s="653">
        <v>1</v>
      </c>
      <c r="IE3" s="653">
        <v>1</v>
      </c>
      <c r="IF3" s="653">
        <v>1</v>
      </c>
      <c r="IG3" s="653">
        <v>1</v>
      </c>
      <c r="IH3" s="653">
        <v>1</v>
      </c>
      <c r="II3" s="653">
        <v>1</v>
      </c>
      <c r="IJ3" s="653">
        <v>1</v>
      </c>
      <c r="IK3" s="653">
        <v>1</v>
      </c>
      <c r="IL3" s="653">
        <v>1</v>
      </c>
      <c r="IM3" s="653">
        <v>1</v>
      </c>
      <c r="IN3" s="653">
        <v>1</v>
      </c>
      <c r="IO3" s="653">
        <v>1</v>
      </c>
      <c r="IP3" s="653">
        <v>1</v>
      </c>
      <c r="IQ3" s="653">
        <v>1</v>
      </c>
      <c r="IR3" s="653">
        <v>1</v>
      </c>
      <c r="IS3" s="653">
        <v>1</v>
      </c>
      <c r="IT3" s="653">
        <v>1</v>
      </c>
      <c r="IU3" s="653">
        <v>1</v>
      </c>
      <c r="IV3" s="653">
        <v>1</v>
      </c>
      <c r="IW3" s="653">
        <v>1</v>
      </c>
      <c r="IX3" s="653">
        <v>1</v>
      </c>
      <c r="IY3" s="653">
        <v>1</v>
      </c>
      <c r="IZ3" s="653">
        <v>1</v>
      </c>
      <c r="JA3" s="653">
        <v>1</v>
      </c>
      <c r="JB3" s="653">
        <v>1</v>
      </c>
      <c r="JC3" s="653">
        <v>1</v>
      </c>
      <c r="JD3" s="653">
        <v>1</v>
      </c>
      <c r="JE3" s="653">
        <v>1</v>
      </c>
      <c r="JF3" s="653">
        <v>1</v>
      </c>
      <c r="JG3" s="653">
        <v>1</v>
      </c>
      <c r="JH3" s="653">
        <v>1</v>
      </c>
      <c r="JI3" s="653">
        <v>1</v>
      </c>
      <c r="JJ3" s="653">
        <v>1</v>
      </c>
      <c r="JK3" s="653">
        <v>1</v>
      </c>
      <c r="JL3" s="653">
        <v>1</v>
      </c>
      <c r="JM3" s="653">
        <v>1</v>
      </c>
      <c r="JN3" s="653">
        <v>1</v>
      </c>
      <c r="JO3" s="653">
        <v>1</v>
      </c>
      <c r="JP3" s="653">
        <v>1</v>
      </c>
      <c r="JQ3" s="653">
        <v>1</v>
      </c>
      <c r="JR3" s="653">
        <v>1</v>
      </c>
      <c r="JS3" s="653">
        <v>1</v>
      </c>
      <c r="JT3" s="653">
        <v>1</v>
      </c>
      <c r="JU3" s="653">
        <v>1</v>
      </c>
      <c r="JV3" s="653">
        <v>1</v>
      </c>
      <c r="JW3" s="653">
        <v>1</v>
      </c>
      <c r="JX3" s="653">
        <v>1</v>
      </c>
      <c r="JY3" s="653">
        <v>1</v>
      </c>
      <c r="JZ3" s="653">
        <v>1</v>
      </c>
      <c r="KA3" s="653">
        <v>1</v>
      </c>
      <c r="KB3" s="653">
        <v>1</v>
      </c>
      <c r="KC3" s="653">
        <v>1</v>
      </c>
      <c r="KD3" s="653">
        <v>1</v>
      </c>
      <c r="KE3" s="653">
        <v>1</v>
      </c>
      <c r="KF3" s="653">
        <v>1</v>
      </c>
      <c r="KG3" s="653">
        <v>1</v>
      </c>
      <c r="KH3" s="653">
        <v>1</v>
      </c>
      <c r="KI3" s="653">
        <v>1</v>
      </c>
      <c r="KJ3" s="653">
        <v>1</v>
      </c>
      <c r="KK3" s="653">
        <v>1</v>
      </c>
      <c r="KL3" s="653">
        <v>1</v>
      </c>
      <c r="KM3" s="653">
        <v>1</v>
      </c>
      <c r="KN3" s="653">
        <v>1</v>
      </c>
      <c r="KO3" s="653">
        <v>1</v>
      </c>
      <c r="KP3" s="653">
        <v>1</v>
      </c>
      <c r="KQ3" s="653">
        <v>1</v>
      </c>
      <c r="KR3" s="653">
        <v>1</v>
      </c>
      <c r="KS3" s="653">
        <v>1</v>
      </c>
      <c r="KT3" s="653">
        <v>1</v>
      </c>
      <c r="KU3" s="10"/>
      <c r="KV3" s="10"/>
      <c r="KW3" s="10"/>
      <c r="KX3" s="10"/>
      <c r="KY3" s="10"/>
      <c r="KZ3" s="10"/>
      <c r="LA3" s="10"/>
      <c r="LB3" s="10"/>
      <c r="LC3" s="10"/>
      <c r="LD3" s="10"/>
      <c r="LE3" s="10"/>
      <c r="LF3" s="10"/>
      <c r="LG3" s="10"/>
      <c r="LH3" s="10"/>
      <c r="LI3" s="10"/>
      <c r="LJ3" s="10"/>
      <c r="LK3" s="10"/>
      <c r="LL3" s="10"/>
      <c r="LM3" s="10"/>
      <c r="LN3" s="10"/>
      <c r="LO3" s="10"/>
      <c r="LP3" s="10"/>
    </row>
    <row r="4" spans="1:328" ht="30.6">
      <c r="A4" s="627">
        <v>2</v>
      </c>
      <c r="B4" s="627" t="s">
        <v>1520</v>
      </c>
      <c r="C4" s="627" t="s">
        <v>1523</v>
      </c>
      <c r="D4" s="627" t="s">
        <v>593</v>
      </c>
      <c r="E4" s="629">
        <v>45355</v>
      </c>
      <c r="F4" s="629">
        <v>45355</v>
      </c>
      <c r="G4" s="627" t="s">
        <v>1526</v>
      </c>
      <c r="H4" s="627" t="s">
        <v>1527</v>
      </c>
      <c r="I4" s="627" t="s">
        <v>1528</v>
      </c>
      <c r="J4" s="632">
        <v>-91.101732999999996</v>
      </c>
      <c r="K4" s="632">
        <v>38.634573000000003</v>
      </c>
      <c r="L4" s="632"/>
      <c r="M4" s="632"/>
      <c r="N4" s="627" t="s">
        <v>1536</v>
      </c>
      <c r="O4" s="627"/>
      <c r="P4" s="627" t="s">
        <v>1541</v>
      </c>
      <c r="Q4" s="627"/>
      <c r="R4" s="627"/>
      <c r="S4" s="627"/>
      <c r="T4" s="627"/>
      <c r="U4" s="627" t="s">
        <v>1542</v>
      </c>
      <c r="V4" s="627"/>
      <c r="W4" s="627" t="s">
        <v>1542</v>
      </c>
      <c r="X4" s="627"/>
      <c r="Y4" s="627" t="s">
        <v>1547</v>
      </c>
      <c r="Z4" s="627" t="s">
        <v>1543</v>
      </c>
      <c r="AA4" s="629">
        <v>44566</v>
      </c>
      <c r="AB4" s="627" t="s">
        <v>1557</v>
      </c>
      <c r="AC4" s="627"/>
      <c r="AD4" s="627"/>
      <c r="AE4" s="627"/>
      <c r="AF4" s="627"/>
      <c r="AG4" s="627"/>
      <c r="AH4" s="627"/>
      <c r="AI4" s="627"/>
      <c r="AJ4" s="627"/>
      <c r="AK4" s="627"/>
      <c r="AL4" s="627"/>
      <c r="AM4" s="627"/>
      <c r="AN4" s="627"/>
      <c r="AO4" s="627"/>
      <c r="AP4" s="627"/>
      <c r="AQ4" s="627"/>
      <c r="AR4" s="627"/>
      <c r="AS4" s="627"/>
      <c r="AT4" s="627"/>
      <c r="AU4" s="627"/>
      <c r="AV4" s="627"/>
      <c r="AW4" s="627"/>
      <c r="AX4" s="627">
        <v>100</v>
      </c>
      <c r="AY4" s="627"/>
      <c r="AZ4" s="627"/>
      <c r="BA4" s="630">
        <f t="shared" si="0"/>
        <v>0.57692307692307687</v>
      </c>
      <c r="BB4" s="630"/>
      <c r="BC4" s="627"/>
      <c r="BD4" s="627"/>
      <c r="BE4" s="631">
        <f t="shared" si="1"/>
        <v>1811.7108520816228</v>
      </c>
      <c r="BF4" s="631">
        <f t="shared" si="2"/>
        <v>1045.2177992778593</v>
      </c>
      <c r="BG4" s="630">
        <f t="shared" si="3"/>
        <v>749.0727561491326</v>
      </c>
      <c r="BH4" s="630">
        <f t="shared" si="4"/>
        <v>749.0727561491326</v>
      </c>
      <c r="BI4" s="627"/>
      <c r="BJ4" s="627"/>
      <c r="BK4" s="627"/>
      <c r="BL4" s="627">
        <v>40</v>
      </c>
      <c r="BM4" s="627"/>
      <c r="BN4" s="627"/>
      <c r="BO4" s="627">
        <v>27</v>
      </c>
      <c r="BP4" s="627">
        <f t="shared" si="5"/>
        <v>13</v>
      </c>
      <c r="BQ4" s="627" t="s">
        <v>559</v>
      </c>
      <c r="BR4" s="627"/>
      <c r="BS4" s="627"/>
      <c r="BT4" s="627"/>
      <c r="BU4" s="627">
        <v>2000</v>
      </c>
      <c r="BV4" s="627"/>
      <c r="BW4" s="627"/>
      <c r="BX4" s="627"/>
      <c r="BY4" s="627"/>
      <c r="BZ4" s="627"/>
      <c r="CA4" s="627"/>
      <c r="CB4" s="627">
        <v>25</v>
      </c>
      <c r="CC4" s="627"/>
      <c r="CD4" s="627"/>
      <c r="CE4" s="627">
        <v>35</v>
      </c>
      <c r="CF4" s="627">
        <f t="shared" si="6"/>
        <v>10</v>
      </c>
      <c r="CG4" s="627" t="s">
        <v>559</v>
      </c>
      <c r="CH4" s="627"/>
      <c r="CI4" s="627"/>
      <c r="CJ4" s="627">
        <v>1500</v>
      </c>
      <c r="CK4" s="627"/>
      <c r="CL4" s="627"/>
      <c r="CM4" s="627"/>
      <c r="CN4" s="627"/>
      <c r="CO4" s="627"/>
      <c r="CP4" s="627"/>
      <c r="CQ4" s="627"/>
      <c r="CR4" s="627"/>
      <c r="CS4" s="627"/>
      <c r="CT4" s="627"/>
      <c r="CU4" s="627"/>
      <c r="CV4" s="627"/>
      <c r="CW4" s="627"/>
      <c r="CX4" s="627"/>
      <c r="CY4" s="654">
        <f t="shared" si="7"/>
        <v>1</v>
      </c>
      <c r="CZ4" s="654">
        <f t="shared" si="8"/>
        <v>0.71666666666666679</v>
      </c>
      <c r="DA4" s="627"/>
      <c r="DB4" s="10"/>
      <c r="DC4" s="10"/>
      <c r="DD4" s="10"/>
      <c r="DE4" s="10"/>
      <c r="DF4" s="10"/>
      <c r="DG4" s="10"/>
      <c r="DH4" s="654">
        <f t="shared" si="9"/>
        <v>1</v>
      </c>
      <c r="DI4" s="654">
        <f t="shared" si="10"/>
        <v>1</v>
      </c>
      <c r="DJ4" s="627"/>
      <c r="DK4" s="577"/>
      <c r="DL4" s="577"/>
      <c r="DM4" s="627"/>
      <c r="DN4" s="627"/>
      <c r="DO4" s="627"/>
      <c r="DP4" s="627"/>
      <c r="DQ4" s="627"/>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627"/>
      <c r="FB4" s="627"/>
      <c r="FC4" s="627"/>
      <c r="FD4" s="627"/>
      <c r="FE4" s="10"/>
      <c r="FF4" s="627"/>
      <c r="FG4" s="627"/>
      <c r="FH4" s="627"/>
      <c r="FI4" s="627"/>
      <c r="FJ4" s="627"/>
      <c r="FK4" s="627"/>
      <c r="FL4" s="627"/>
      <c r="FM4" s="627"/>
      <c r="FN4" s="627"/>
      <c r="FO4" s="627"/>
      <c r="FP4" s="627"/>
      <c r="FQ4" s="627"/>
      <c r="FR4" s="627"/>
      <c r="FS4" s="627"/>
      <c r="FT4" s="627"/>
      <c r="FU4" s="627"/>
      <c r="FV4" s="627"/>
      <c r="FW4" s="628"/>
      <c r="FX4" s="628"/>
      <c r="FY4" s="628"/>
      <c r="FZ4" s="627"/>
      <c r="GA4" s="628"/>
      <c r="GB4" s="628"/>
      <c r="GC4" s="628"/>
      <c r="GD4" s="628"/>
      <c r="GE4" s="10"/>
      <c r="GF4" s="10"/>
      <c r="GG4" s="10"/>
      <c r="GH4" s="10"/>
      <c r="GI4" s="10"/>
      <c r="GJ4" s="10"/>
      <c r="GK4" s="10"/>
      <c r="GL4" s="10"/>
      <c r="GM4" s="10"/>
      <c r="GN4" s="10"/>
      <c r="GO4" s="10"/>
      <c r="GP4" s="10"/>
      <c r="GQ4" s="10"/>
      <c r="GR4" s="10"/>
      <c r="GS4" s="627"/>
      <c r="GT4" s="578"/>
      <c r="GU4" s="578"/>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578"/>
      <c r="IA4" s="653">
        <v>1</v>
      </c>
      <c r="IB4" s="653">
        <v>1</v>
      </c>
      <c r="IC4" s="653">
        <v>1</v>
      </c>
      <c r="ID4" s="653">
        <v>1</v>
      </c>
      <c r="IE4" s="653">
        <v>1</v>
      </c>
      <c r="IF4" s="653">
        <v>1</v>
      </c>
      <c r="IG4" s="653">
        <v>1</v>
      </c>
      <c r="IH4" s="653">
        <v>1</v>
      </c>
      <c r="II4" s="653">
        <v>1</v>
      </c>
      <c r="IJ4" s="653">
        <v>1</v>
      </c>
      <c r="IK4" s="653">
        <v>1</v>
      </c>
      <c r="IL4" s="653">
        <v>1</v>
      </c>
      <c r="IM4" s="653">
        <v>1</v>
      </c>
      <c r="IN4" s="653">
        <v>1</v>
      </c>
      <c r="IO4" s="653">
        <v>1</v>
      </c>
      <c r="IP4" s="653">
        <v>1</v>
      </c>
      <c r="IQ4" s="653">
        <v>1</v>
      </c>
      <c r="IR4" s="653">
        <v>1</v>
      </c>
      <c r="IS4" s="653">
        <v>1</v>
      </c>
      <c r="IT4" s="653">
        <v>1</v>
      </c>
      <c r="IU4" s="653">
        <v>1</v>
      </c>
      <c r="IV4" s="653">
        <v>1</v>
      </c>
      <c r="IW4" s="653">
        <v>1</v>
      </c>
      <c r="IX4" s="653">
        <v>1</v>
      </c>
      <c r="IY4" s="653">
        <v>1</v>
      </c>
      <c r="IZ4" s="653">
        <v>1</v>
      </c>
      <c r="JA4" s="653">
        <v>1</v>
      </c>
      <c r="JB4" s="653">
        <v>1</v>
      </c>
      <c r="JC4" s="653">
        <v>1</v>
      </c>
      <c r="JD4" s="653">
        <v>1</v>
      </c>
      <c r="JE4" s="653">
        <v>1</v>
      </c>
      <c r="JF4" s="653">
        <v>1</v>
      </c>
      <c r="JG4" s="653">
        <v>1</v>
      </c>
      <c r="JH4" s="653">
        <v>1</v>
      </c>
      <c r="JI4" s="653">
        <v>1</v>
      </c>
      <c r="JJ4" s="653">
        <v>1</v>
      </c>
      <c r="JK4" s="653">
        <v>1</v>
      </c>
      <c r="JL4" s="653">
        <v>1</v>
      </c>
      <c r="JM4" s="653">
        <v>1</v>
      </c>
      <c r="JN4" s="653">
        <v>1</v>
      </c>
      <c r="JO4" s="653">
        <v>1</v>
      </c>
      <c r="JP4" s="653">
        <v>1</v>
      </c>
      <c r="JQ4" s="653">
        <v>1</v>
      </c>
      <c r="JR4" s="653">
        <v>1</v>
      </c>
      <c r="JS4" s="653">
        <v>1</v>
      </c>
      <c r="JT4" s="653">
        <v>1</v>
      </c>
      <c r="JU4" s="653">
        <v>1</v>
      </c>
      <c r="JV4" s="653">
        <v>1</v>
      </c>
      <c r="JW4" s="653">
        <v>1</v>
      </c>
      <c r="JX4" s="653">
        <v>1</v>
      </c>
      <c r="JY4" s="653">
        <v>1</v>
      </c>
      <c r="JZ4" s="653">
        <v>1</v>
      </c>
      <c r="KA4" s="653">
        <v>1</v>
      </c>
      <c r="KB4" s="653">
        <v>1</v>
      </c>
      <c r="KC4" s="653">
        <v>1</v>
      </c>
      <c r="KD4" s="653">
        <v>1</v>
      </c>
      <c r="KE4" s="653">
        <v>1</v>
      </c>
      <c r="KF4" s="653">
        <v>1</v>
      </c>
      <c r="KG4" s="653">
        <v>1</v>
      </c>
      <c r="KH4" s="653">
        <v>1</v>
      </c>
      <c r="KI4" s="653">
        <v>1</v>
      </c>
      <c r="KJ4" s="653">
        <v>1</v>
      </c>
      <c r="KK4" s="653">
        <v>1</v>
      </c>
      <c r="KL4" s="653">
        <v>1</v>
      </c>
      <c r="KM4" s="653">
        <v>1</v>
      </c>
      <c r="KN4" s="653">
        <v>0.45</v>
      </c>
      <c r="KO4" s="653">
        <v>0</v>
      </c>
      <c r="KP4" s="653">
        <v>0</v>
      </c>
      <c r="KQ4" s="653">
        <v>0.15</v>
      </c>
      <c r="KR4" s="653">
        <v>1</v>
      </c>
      <c r="KS4" s="653">
        <v>1</v>
      </c>
      <c r="KT4" s="653">
        <v>1</v>
      </c>
      <c r="KU4" s="10"/>
      <c r="KV4" s="10"/>
      <c r="KW4" s="10"/>
      <c r="KX4" s="10"/>
      <c r="KY4" s="10"/>
      <c r="KZ4" s="10"/>
      <c r="LA4" s="10"/>
      <c r="LB4" s="10"/>
      <c r="LC4" s="10"/>
      <c r="LD4" s="10"/>
      <c r="LE4" s="10"/>
      <c r="LF4" s="10"/>
      <c r="LG4" s="10"/>
      <c r="LH4" s="10"/>
      <c r="LI4" s="10"/>
      <c r="LJ4" s="10"/>
      <c r="LK4" s="10"/>
      <c r="LL4" s="10"/>
      <c r="LM4" s="10"/>
      <c r="LN4" s="10"/>
      <c r="LO4" s="10"/>
      <c r="LP4" s="10"/>
    </row>
    <row r="5" spans="1:328" ht="30.6">
      <c r="A5" s="627">
        <v>3</v>
      </c>
      <c r="B5" s="627" t="s">
        <v>1521</v>
      </c>
      <c r="C5" s="627" t="s">
        <v>1523</v>
      </c>
      <c r="D5" s="627" t="s">
        <v>593</v>
      </c>
      <c r="E5" s="629">
        <v>45356</v>
      </c>
      <c r="F5" s="629">
        <v>45356</v>
      </c>
      <c r="G5" s="627" t="s">
        <v>1532</v>
      </c>
      <c r="H5" s="627"/>
      <c r="I5" s="627" t="s">
        <v>1533</v>
      </c>
      <c r="J5" s="632">
        <v>45.666511</v>
      </c>
      <c r="K5" s="632">
        <v>13.871314999999999</v>
      </c>
      <c r="L5" s="632">
        <v>45.666291999999999</v>
      </c>
      <c r="M5" s="632">
        <v>13.881684</v>
      </c>
      <c r="N5" s="627" t="s">
        <v>1558</v>
      </c>
      <c r="O5" s="627"/>
      <c r="P5" s="627" t="s">
        <v>1544</v>
      </c>
      <c r="Q5" s="627"/>
      <c r="R5" s="627"/>
      <c r="S5" s="627"/>
      <c r="T5" s="627"/>
      <c r="U5" s="627" t="s">
        <v>1549</v>
      </c>
      <c r="V5" s="627" t="s">
        <v>57</v>
      </c>
      <c r="W5" s="627" t="s">
        <v>1549</v>
      </c>
      <c r="X5" s="627"/>
      <c r="Y5" s="627" t="s">
        <v>1546</v>
      </c>
      <c r="Z5" s="627" t="s">
        <v>1540</v>
      </c>
      <c r="AA5" s="629">
        <v>45324</v>
      </c>
      <c r="AB5" s="627"/>
      <c r="AC5" s="627"/>
      <c r="AD5" s="627"/>
      <c r="AE5" s="627"/>
      <c r="AF5" s="627"/>
      <c r="AG5" s="627"/>
      <c r="AH5" s="627"/>
      <c r="AI5" s="627"/>
      <c r="AJ5" s="627"/>
      <c r="AK5" s="627"/>
      <c r="AL5" s="627"/>
      <c r="AM5" s="627"/>
      <c r="AN5" s="627"/>
      <c r="AO5" s="627"/>
      <c r="AP5" s="627"/>
      <c r="AQ5" s="627"/>
      <c r="AR5" s="627"/>
      <c r="AS5" s="627"/>
      <c r="AT5" s="627"/>
      <c r="AU5" s="627"/>
      <c r="AV5" s="627"/>
      <c r="AW5" s="627"/>
      <c r="AX5" s="627">
        <v>816</v>
      </c>
      <c r="AY5" s="627"/>
      <c r="AZ5" s="627"/>
      <c r="BA5" s="630">
        <f t="shared" si="0"/>
        <v>0.79333333333333345</v>
      </c>
      <c r="BB5" s="630"/>
      <c r="BC5" s="627"/>
      <c r="BD5" s="627"/>
      <c r="BE5" s="631">
        <f t="shared" si="1"/>
        <v>5226.088996389296</v>
      </c>
      <c r="BF5" s="631">
        <f t="shared" si="2"/>
        <v>4146.0306038021754</v>
      </c>
      <c r="BG5" s="630">
        <f t="shared" si="3"/>
        <v>3005.8721877565772</v>
      </c>
      <c r="BH5" s="630">
        <f t="shared" si="4"/>
        <v>3005.8721877565772</v>
      </c>
      <c r="BI5" s="627"/>
      <c r="BJ5" s="627"/>
      <c r="BK5" s="627"/>
      <c r="BL5" s="627">
        <v>40</v>
      </c>
      <c r="BM5" s="627"/>
      <c r="BN5" s="627"/>
      <c r="BO5" s="627">
        <v>25</v>
      </c>
      <c r="BP5" s="627">
        <f t="shared" si="5"/>
        <v>15</v>
      </c>
      <c r="BQ5" s="627" t="s">
        <v>559</v>
      </c>
      <c r="BR5" s="627"/>
      <c r="BS5" s="627"/>
      <c r="BT5" s="627"/>
      <c r="BU5" s="627">
        <v>5000</v>
      </c>
      <c r="BV5" s="627"/>
      <c r="BW5" s="627"/>
      <c r="BX5" s="627"/>
      <c r="BY5" s="627"/>
      <c r="BZ5" s="627"/>
      <c r="CA5" s="627"/>
      <c r="CB5" s="627">
        <v>20</v>
      </c>
      <c r="CC5" s="627"/>
      <c r="CD5" s="627"/>
      <c r="CE5" s="627">
        <v>37</v>
      </c>
      <c r="CF5" s="627">
        <f t="shared" si="6"/>
        <v>17</v>
      </c>
      <c r="CG5" s="627" t="s">
        <v>559</v>
      </c>
      <c r="CH5" s="627"/>
      <c r="CI5" s="627"/>
      <c r="CJ5" s="627">
        <v>3500</v>
      </c>
      <c r="CK5" s="627"/>
      <c r="CL5" s="627"/>
      <c r="CM5" s="627"/>
      <c r="CN5" s="627"/>
      <c r="CO5" s="627"/>
      <c r="CP5" s="627"/>
      <c r="CQ5" s="627"/>
      <c r="CR5" s="627"/>
      <c r="CS5" s="627"/>
      <c r="CT5" s="627"/>
      <c r="CU5" s="627"/>
      <c r="CV5" s="627"/>
      <c r="CW5" s="627"/>
      <c r="CX5" s="627"/>
      <c r="CY5" s="654">
        <f t="shared" si="7"/>
        <v>1</v>
      </c>
      <c r="CZ5" s="654">
        <f t="shared" si="8"/>
        <v>0.72499999999999998</v>
      </c>
      <c r="DA5" s="627"/>
      <c r="DB5" s="10"/>
      <c r="DC5" s="10"/>
      <c r="DD5" s="10"/>
      <c r="DE5" s="10"/>
      <c r="DF5" s="10"/>
      <c r="DG5" s="10"/>
      <c r="DH5" s="654">
        <f t="shared" si="9"/>
        <v>1</v>
      </c>
      <c r="DI5" s="654">
        <f t="shared" si="10"/>
        <v>1</v>
      </c>
      <c r="DJ5" s="627"/>
      <c r="DK5" s="577"/>
      <c r="DL5" s="577"/>
      <c r="DM5" s="627"/>
      <c r="DN5" s="627"/>
      <c r="DO5" s="627"/>
      <c r="DP5" s="627"/>
      <c r="DQ5" s="627"/>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627"/>
      <c r="FB5" s="627"/>
      <c r="FC5" s="627"/>
      <c r="FD5" s="627"/>
      <c r="FE5" s="10"/>
      <c r="FF5" s="627"/>
      <c r="FG5" s="627"/>
      <c r="FH5" s="627"/>
      <c r="FI5" s="627"/>
      <c r="FJ5" s="627"/>
      <c r="FK5" s="627"/>
      <c r="FL5" s="627"/>
      <c r="FM5" s="627"/>
      <c r="FN5" s="627"/>
      <c r="FO5" s="627"/>
      <c r="FP5" s="627"/>
      <c r="FQ5" s="627"/>
      <c r="FR5" s="627"/>
      <c r="FS5" s="627"/>
      <c r="FT5" s="627"/>
      <c r="FU5" s="627"/>
      <c r="FV5" s="627"/>
      <c r="FW5" s="628"/>
      <c r="FX5" s="628"/>
      <c r="FY5" s="628"/>
      <c r="FZ5" s="627"/>
      <c r="GA5" s="628"/>
      <c r="GB5" s="628"/>
      <c r="GC5" s="628"/>
      <c r="GD5" s="628"/>
      <c r="GE5" s="10"/>
      <c r="GF5" s="10"/>
      <c r="GG5" s="10"/>
      <c r="GH5" s="10"/>
      <c r="GI5" s="10"/>
      <c r="GJ5" s="10"/>
      <c r="GK5" s="10"/>
      <c r="GL5" s="10"/>
      <c r="GM5" s="10"/>
      <c r="GN5" s="10"/>
      <c r="GO5" s="10"/>
      <c r="GP5" s="10"/>
      <c r="GQ5" s="10"/>
      <c r="GR5" s="10"/>
      <c r="GS5" s="627"/>
      <c r="GT5" s="578"/>
      <c r="GU5" s="578"/>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578"/>
      <c r="IA5" s="653">
        <v>1</v>
      </c>
      <c r="IB5" s="653">
        <v>1</v>
      </c>
      <c r="IC5" s="653">
        <v>1</v>
      </c>
      <c r="ID5" s="653">
        <v>1</v>
      </c>
      <c r="IE5" s="653">
        <v>1</v>
      </c>
      <c r="IF5" s="653">
        <v>1</v>
      </c>
      <c r="IG5" s="653">
        <v>1</v>
      </c>
      <c r="IH5" s="653">
        <v>1</v>
      </c>
      <c r="II5" s="653">
        <v>1</v>
      </c>
      <c r="IJ5" s="653">
        <v>1</v>
      </c>
      <c r="IK5" s="653">
        <v>1</v>
      </c>
      <c r="IL5" s="653">
        <v>1</v>
      </c>
      <c r="IM5" s="653">
        <v>1</v>
      </c>
      <c r="IN5" s="653">
        <v>1</v>
      </c>
      <c r="IO5" s="653">
        <v>1</v>
      </c>
      <c r="IP5" s="653">
        <v>1</v>
      </c>
      <c r="IQ5" s="653">
        <v>1</v>
      </c>
      <c r="IR5" s="653">
        <v>1</v>
      </c>
      <c r="IS5" s="653">
        <v>1</v>
      </c>
      <c r="IT5" s="653">
        <v>1</v>
      </c>
      <c r="IU5" s="653">
        <v>1</v>
      </c>
      <c r="IV5" s="653">
        <v>1</v>
      </c>
      <c r="IW5" s="653">
        <v>1</v>
      </c>
      <c r="IX5" s="653">
        <v>1</v>
      </c>
      <c r="IY5" s="653">
        <v>1</v>
      </c>
      <c r="IZ5" s="653">
        <v>1</v>
      </c>
      <c r="JA5" s="653">
        <v>1</v>
      </c>
      <c r="JB5" s="653">
        <v>1</v>
      </c>
      <c r="JC5" s="653">
        <v>1</v>
      </c>
      <c r="JD5" s="653">
        <v>1</v>
      </c>
      <c r="JE5" s="653">
        <v>1</v>
      </c>
      <c r="JF5" s="653">
        <v>1</v>
      </c>
      <c r="JG5" s="653">
        <v>1</v>
      </c>
      <c r="JH5" s="653">
        <v>1</v>
      </c>
      <c r="JI5" s="653">
        <v>1</v>
      </c>
      <c r="JJ5" s="653">
        <v>1</v>
      </c>
      <c r="JK5" s="653">
        <v>1</v>
      </c>
      <c r="JL5" s="653">
        <v>1</v>
      </c>
      <c r="JM5" s="653">
        <v>1</v>
      </c>
      <c r="JN5" s="653">
        <v>1</v>
      </c>
      <c r="JO5" s="653">
        <v>1</v>
      </c>
      <c r="JP5" s="653">
        <v>1</v>
      </c>
      <c r="JQ5" s="653">
        <v>1</v>
      </c>
      <c r="JR5" s="653">
        <v>1</v>
      </c>
      <c r="JS5" s="653">
        <v>1</v>
      </c>
      <c r="JT5" s="653">
        <v>1</v>
      </c>
      <c r="JU5" s="653">
        <v>1</v>
      </c>
      <c r="JV5" s="653">
        <v>1</v>
      </c>
      <c r="JW5" s="653">
        <v>1</v>
      </c>
      <c r="JX5" s="653">
        <v>1</v>
      </c>
      <c r="JY5" s="653">
        <v>1</v>
      </c>
      <c r="JZ5" s="653">
        <v>1</v>
      </c>
      <c r="KA5" s="653">
        <v>1</v>
      </c>
      <c r="KB5" s="653">
        <v>1</v>
      </c>
      <c r="KC5" s="653">
        <v>1</v>
      </c>
      <c r="KD5" s="653">
        <v>1</v>
      </c>
      <c r="KE5" s="653">
        <v>1</v>
      </c>
      <c r="KF5" s="653">
        <v>1</v>
      </c>
      <c r="KG5" s="653">
        <v>1</v>
      </c>
      <c r="KH5" s="653">
        <v>1</v>
      </c>
      <c r="KI5" s="653">
        <v>1</v>
      </c>
      <c r="KJ5" s="653">
        <v>1</v>
      </c>
      <c r="KK5" s="653">
        <v>1</v>
      </c>
      <c r="KL5" s="653">
        <v>1</v>
      </c>
      <c r="KM5" s="653">
        <v>1</v>
      </c>
      <c r="KN5" s="653">
        <v>0.45</v>
      </c>
      <c r="KO5" s="653">
        <v>0</v>
      </c>
      <c r="KP5" s="653">
        <v>0</v>
      </c>
      <c r="KQ5" s="653">
        <v>0.25</v>
      </c>
      <c r="KR5" s="653">
        <v>1</v>
      </c>
      <c r="KS5" s="653">
        <v>1</v>
      </c>
      <c r="KT5" s="653">
        <v>1</v>
      </c>
      <c r="KU5" s="10"/>
      <c r="KV5" s="10"/>
      <c r="KW5" s="10"/>
      <c r="KX5" s="10"/>
      <c r="KY5" s="10"/>
      <c r="KZ5" s="10"/>
      <c r="LA5" s="10"/>
      <c r="LB5" s="10"/>
      <c r="LC5" s="10"/>
      <c r="LD5" s="10"/>
      <c r="LE5" s="10"/>
      <c r="LF5" s="10"/>
      <c r="LG5" s="10"/>
      <c r="LH5" s="10"/>
      <c r="LI5" s="10"/>
      <c r="LJ5" s="10"/>
      <c r="LK5" s="10"/>
      <c r="LL5" s="10"/>
      <c r="LM5" s="10"/>
      <c r="LN5" s="10"/>
      <c r="LO5" s="10"/>
      <c r="LP5" s="10"/>
    </row>
    <row r="6" spans="1:328" ht="45.9">
      <c r="A6" s="627">
        <v>4</v>
      </c>
      <c r="B6" s="627" t="s">
        <v>1522</v>
      </c>
      <c r="C6" s="627" t="s">
        <v>1523</v>
      </c>
      <c r="D6" s="627" t="s">
        <v>593</v>
      </c>
      <c r="E6" s="629">
        <v>45357</v>
      </c>
      <c r="F6" s="629">
        <v>45357</v>
      </c>
      <c r="G6" s="627" t="s">
        <v>1524</v>
      </c>
      <c r="H6" s="627" t="s">
        <v>57</v>
      </c>
      <c r="I6" s="627" t="s">
        <v>1525</v>
      </c>
      <c r="J6" s="632">
        <v>56</v>
      </c>
      <c r="K6" s="632">
        <v>-2.8</v>
      </c>
      <c r="L6" s="632">
        <v>55.93618</v>
      </c>
      <c r="M6" s="632">
        <v>-3.065169</v>
      </c>
      <c r="N6" s="627" t="s">
        <v>1537</v>
      </c>
      <c r="O6" s="627"/>
      <c r="P6" s="627" t="s">
        <v>1538</v>
      </c>
      <c r="Q6" s="627"/>
      <c r="R6" s="627"/>
      <c r="S6" s="627"/>
      <c r="T6" s="627"/>
      <c r="U6" s="627" t="s">
        <v>1553</v>
      </c>
      <c r="V6" s="627"/>
      <c r="W6" s="627" t="s">
        <v>1539</v>
      </c>
      <c r="X6" s="627"/>
      <c r="Y6" s="627" t="s">
        <v>1552</v>
      </c>
      <c r="Z6" s="627" t="s">
        <v>1540</v>
      </c>
      <c r="AA6" s="629">
        <v>43893</v>
      </c>
      <c r="AB6" s="627"/>
      <c r="AC6" s="627"/>
      <c r="AD6" s="627"/>
      <c r="AE6" s="627"/>
      <c r="AF6" s="627"/>
      <c r="AG6" s="627"/>
      <c r="AH6" s="627"/>
      <c r="AI6" s="627"/>
      <c r="AJ6" s="627"/>
      <c r="AK6" s="627"/>
      <c r="AL6" s="627"/>
      <c r="AM6" s="627"/>
      <c r="AN6" s="627"/>
      <c r="AO6" s="627"/>
      <c r="AP6" s="627"/>
      <c r="AQ6" s="627"/>
      <c r="AR6" s="627"/>
      <c r="AS6" s="627"/>
      <c r="AT6" s="627"/>
      <c r="AU6" s="627"/>
      <c r="AV6" s="627"/>
      <c r="AW6" s="627"/>
      <c r="AX6" s="627">
        <v>19725</v>
      </c>
      <c r="AY6" s="627"/>
      <c r="AZ6" s="627"/>
      <c r="BA6" s="630">
        <f t="shared" si="0"/>
        <v>0.81818181818181823</v>
      </c>
      <c r="BB6" s="630"/>
      <c r="BC6" s="627"/>
      <c r="BD6" s="627"/>
      <c r="BE6" s="631">
        <f t="shared" si="1"/>
        <v>3065.9722112150539</v>
      </c>
      <c r="BF6" s="631">
        <f t="shared" si="2"/>
        <v>2508.5227182668623</v>
      </c>
      <c r="BG6" s="630">
        <f t="shared" si="3"/>
        <v>1609.6354108879034</v>
      </c>
      <c r="BH6" s="630">
        <f t="shared" si="4"/>
        <v>1609.6354108879034</v>
      </c>
      <c r="BI6" s="627"/>
      <c r="BJ6" s="627"/>
      <c r="BK6" s="627"/>
      <c r="BL6" s="627">
        <v>40</v>
      </c>
      <c r="BM6" s="627"/>
      <c r="BN6" s="627"/>
      <c r="BO6" s="627">
        <v>29</v>
      </c>
      <c r="BP6" s="627">
        <f t="shared" si="5"/>
        <v>11</v>
      </c>
      <c r="BQ6" s="627" t="s">
        <v>559</v>
      </c>
      <c r="BR6" s="627"/>
      <c r="BS6" s="627"/>
      <c r="BT6" s="627"/>
      <c r="BU6" s="627">
        <v>4000</v>
      </c>
      <c r="BV6" s="627"/>
      <c r="BW6" s="627"/>
      <c r="BX6" s="627"/>
      <c r="BY6" s="627"/>
      <c r="BZ6" s="627"/>
      <c r="CA6" s="627"/>
      <c r="CB6" s="627">
        <v>25</v>
      </c>
      <c r="CC6" s="627"/>
      <c r="CD6" s="627"/>
      <c r="CE6" s="627">
        <v>37</v>
      </c>
      <c r="CF6" s="627">
        <f t="shared" si="6"/>
        <v>12</v>
      </c>
      <c r="CG6" s="627" t="s">
        <v>559</v>
      </c>
      <c r="CH6" s="627"/>
      <c r="CI6" s="627"/>
      <c r="CJ6" s="627">
        <v>3000</v>
      </c>
      <c r="CK6" s="627"/>
      <c r="CL6" s="627"/>
      <c r="CM6" s="627"/>
      <c r="CN6" s="627"/>
      <c r="CO6" s="627"/>
      <c r="CP6" s="627"/>
      <c r="CQ6" s="627"/>
      <c r="CR6" s="627"/>
      <c r="CS6" s="627"/>
      <c r="CT6" s="627"/>
      <c r="CU6" s="627"/>
      <c r="CV6" s="627"/>
      <c r="CW6" s="627"/>
      <c r="CX6" s="627"/>
      <c r="CY6" s="654">
        <f t="shared" si="7"/>
        <v>0.875</v>
      </c>
      <c r="CZ6" s="654">
        <f t="shared" si="8"/>
        <v>0.73333333333333339</v>
      </c>
      <c r="DA6" s="627"/>
      <c r="DB6" s="10"/>
      <c r="DC6" s="10"/>
      <c r="DD6" s="10"/>
      <c r="DE6" s="10"/>
      <c r="DF6" s="10"/>
      <c r="DG6" s="10"/>
      <c r="DH6" s="654">
        <f t="shared" si="9"/>
        <v>1</v>
      </c>
      <c r="DI6" s="654">
        <f t="shared" si="10"/>
        <v>1</v>
      </c>
      <c r="DJ6" s="627"/>
      <c r="DK6" s="577"/>
      <c r="DL6" s="577"/>
      <c r="DM6" s="627"/>
      <c r="DN6" s="627"/>
      <c r="DO6" s="627"/>
      <c r="DP6" s="627"/>
      <c r="DQ6" s="627"/>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627"/>
      <c r="FB6" s="627"/>
      <c r="FC6" s="627"/>
      <c r="FD6" s="627"/>
      <c r="FE6" s="10"/>
      <c r="FF6" s="627"/>
      <c r="FG6" s="627"/>
      <c r="FH6" s="627"/>
      <c r="FI6" s="627"/>
      <c r="FJ6" s="627"/>
      <c r="FK6" s="627"/>
      <c r="FL6" s="627"/>
      <c r="FM6" s="627"/>
      <c r="FN6" s="627"/>
      <c r="FO6" s="627"/>
      <c r="FP6" s="627"/>
      <c r="FQ6" s="627"/>
      <c r="FR6" s="627"/>
      <c r="FS6" s="627"/>
      <c r="FT6" s="627"/>
      <c r="FU6" s="627"/>
      <c r="FV6" s="627"/>
      <c r="FW6" s="628"/>
      <c r="FX6" s="628"/>
      <c r="FY6" s="628"/>
      <c r="FZ6" s="627"/>
      <c r="GA6" s="628"/>
      <c r="GB6" s="628"/>
      <c r="GC6" s="628"/>
      <c r="GD6" s="628"/>
      <c r="GE6" s="10"/>
      <c r="GF6" s="10"/>
      <c r="GG6" s="10"/>
      <c r="GH6" s="10"/>
      <c r="GI6" s="10"/>
      <c r="GJ6" s="10"/>
      <c r="GK6" s="10"/>
      <c r="GL6" s="10"/>
      <c r="GM6" s="10"/>
      <c r="GN6" s="10"/>
      <c r="GO6" s="10"/>
      <c r="GP6" s="10"/>
      <c r="GQ6" s="10"/>
      <c r="GR6" s="10"/>
      <c r="GS6" s="627"/>
      <c r="GT6" s="578"/>
      <c r="GU6" s="578"/>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578"/>
      <c r="IA6" s="653">
        <v>1</v>
      </c>
      <c r="IB6" s="653">
        <v>1</v>
      </c>
      <c r="IC6" s="653">
        <v>1</v>
      </c>
      <c r="ID6" s="653">
        <v>1</v>
      </c>
      <c r="IE6" s="653">
        <v>1</v>
      </c>
      <c r="IF6" s="653">
        <v>1</v>
      </c>
      <c r="IG6" s="653">
        <v>1</v>
      </c>
      <c r="IH6" s="653">
        <v>1</v>
      </c>
      <c r="II6" s="653">
        <v>1</v>
      </c>
      <c r="IJ6" s="653">
        <v>1</v>
      </c>
      <c r="IK6" s="653">
        <v>1</v>
      </c>
      <c r="IL6" s="653">
        <v>1</v>
      </c>
      <c r="IM6" s="653">
        <v>1</v>
      </c>
      <c r="IN6" s="653">
        <v>1</v>
      </c>
      <c r="IO6" s="653">
        <v>1</v>
      </c>
      <c r="IP6" s="653">
        <v>1</v>
      </c>
      <c r="IQ6" s="653">
        <v>1</v>
      </c>
      <c r="IR6" s="653">
        <v>1</v>
      </c>
      <c r="IS6" s="653">
        <v>1</v>
      </c>
      <c r="IT6" s="653">
        <v>1</v>
      </c>
      <c r="IU6" s="653">
        <v>1</v>
      </c>
      <c r="IV6" s="653">
        <v>1</v>
      </c>
      <c r="IW6" s="653">
        <v>1</v>
      </c>
      <c r="IX6" s="653">
        <v>1</v>
      </c>
      <c r="IY6" s="653">
        <v>1</v>
      </c>
      <c r="IZ6" s="653">
        <v>1</v>
      </c>
      <c r="JA6" s="653">
        <v>1</v>
      </c>
      <c r="JB6" s="653">
        <v>1</v>
      </c>
      <c r="JC6" s="653">
        <v>1</v>
      </c>
      <c r="JD6" s="653">
        <v>1</v>
      </c>
      <c r="JE6" s="653">
        <v>1</v>
      </c>
      <c r="JF6" s="653">
        <v>1</v>
      </c>
      <c r="JG6" s="653">
        <v>1</v>
      </c>
      <c r="JH6" s="653">
        <v>1</v>
      </c>
      <c r="JI6" s="653">
        <v>1</v>
      </c>
      <c r="JJ6" s="653">
        <v>1</v>
      </c>
      <c r="JK6" s="653">
        <v>1</v>
      </c>
      <c r="JL6" s="653">
        <v>1</v>
      </c>
      <c r="JM6" s="653">
        <v>0</v>
      </c>
      <c r="JN6" s="653">
        <v>0</v>
      </c>
      <c r="JO6" s="653">
        <v>0</v>
      </c>
      <c r="JP6" s="653">
        <v>1</v>
      </c>
      <c r="JQ6" s="653">
        <v>1</v>
      </c>
      <c r="JR6" s="653">
        <v>1</v>
      </c>
      <c r="JS6" s="653">
        <v>1</v>
      </c>
      <c r="JT6" s="653">
        <v>1</v>
      </c>
      <c r="JU6" s="653">
        <v>1</v>
      </c>
      <c r="JV6" s="653">
        <v>1</v>
      </c>
      <c r="JW6" s="653">
        <v>1</v>
      </c>
      <c r="JX6" s="653">
        <v>1</v>
      </c>
      <c r="JY6" s="653">
        <v>1</v>
      </c>
      <c r="JZ6" s="653">
        <v>1</v>
      </c>
      <c r="KA6" s="653">
        <v>1</v>
      </c>
      <c r="KB6" s="653">
        <v>1</v>
      </c>
      <c r="KC6" s="653">
        <v>1</v>
      </c>
      <c r="KD6" s="653">
        <v>1</v>
      </c>
      <c r="KE6" s="653">
        <v>1</v>
      </c>
      <c r="KF6" s="653">
        <v>1</v>
      </c>
      <c r="KG6" s="653">
        <v>1</v>
      </c>
      <c r="KH6" s="653">
        <v>1</v>
      </c>
      <c r="KI6" s="653">
        <v>1</v>
      </c>
      <c r="KJ6" s="653">
        <v>1</v>
      </c>
      <c r="KK6" s="653">
        <v>1</v>
      </c>
      <c r="KL6" s="653">
        <v>1</v>
      </c>
      <c r="KM6" s="653">
        <v>1</v>
      </c>
      <c r="KN6" s="653">
        <v>0.45</v>
      </c>
      <c r="KO6" s="653">
        <v>0</v>
      </c>
      <c r="KP6" s="653">
        <v>0</v>
      </c>
      <c r="KQ6" s="653">
        <v>0.35</v>
      </c>
      <c r="KR6" s="653">
        <v>1</v>
      </c>
      <c r="KS6" s="653">
        <v>1</v>
      </c>
      <c r="KT6" s="653">
        <v>1</v>
      </c>
      <c r="KU6" s="10"/>
      <c r="KV6" s="10"/>
      <c r="KW6" s="10"/>
      <c r="KX6" s="10"/>
      <c r="KY6" s="10"/>
      <c r="KZ6" s="10"/>
      <c r="LA6" s="10"/>
      <c r="LB6" s="10"/>
      <c r="LC6" s="10"/>
      <c r="LD6" s="10"/>
      <c r="LE6" s="10"/>
      <c r="LF6" s="10"/>
      <c r="LG6" s="10"/>
      <c r="LH6" s="10"/>
      <c r="LI6" s="10"/>
      <c r="LJ6" s="10"/>
      <c r="LK6" s="10"/>
      <c r="LL6" s="10"/>
      <c r="LM6" s="10"/>
      <c r="LN6" s="10"/>
      <c r="LO6" s="10"/>
      <c r="LP6" s="10"/>
    </row>
    <row r="7" spans="1:328">
      <c r="A7" s="627">
        <v>5</v>
      </c>
      <c r="B7" s="627"/>
      <c r="C7" s="627"/>
      <c r="D7" s="627"/>
      <c r="E7" s="629"/>
      <c r="F7" s="629"/>
      <c r="G7" s="627"/>
      <c r="H7" s="627"/>
      <c r="I7" s="627"/>
      <c r="J7" s="627"/>
      <c r="K7" s="627"/>
      <c r="L7" s="627"/>
      <c r="M7" s="627"/>
      <c r="N7" s="627"/>
      <c r="O7" s="627"/>
      <c r="P7" s="627"/>
      <c r="Q7" s="627"/>
      <c r="R7" s="627"/>
      <c r="S7" s="627"/>
      <c r="T7" s="627"/>
      <c r="U7" s="627"/>
      <c r="V7" s="627"/>
      <c r="W7" s="627"/>
      <c r="X7" s="627"/>
      <c r="Y7" s="627"/>
      <c r="Z7" s="627"/>
      <c r="AA7" s="629"/>
      <c r="AB7" s="627"/>
      <c r="AC7" s="627"/>
      <c r="AD7" s="627"/>
      <c r="AE7" s="627"/>
      <c r="AF7" s="627"/>
      <c r="AG7" s="627"/>
      <c r="AH7" s="627"/>
      <c r="AI7" s="627"/>
      <c r="AJ7" s="627"/>
      <c r="AK7" s="627"/>
      <c r="AL7" s="627"/>
      <c r="AM7" s="627"/>
      <c r="AN7" s="627"/>
      <c r="AO7" s="627"/>
      <c r="AP7" s="627"/>
      <c r="AQ7" s="627"/>
      <c r="AR7" s="627"/>
      <c r="AS7" s="627"/>
      <c r="AT7" s="627"/>
      <c r="AU7" s="627"/>
      <c r="AV7" s="627"/>
      <c r="AW7" s="627"/>
      <c r="AX7" s="627"/>
      <c r="AY7" s="627"/>
      <c r="AZ7" s="627"/>
      <c r="BA7" s="627"/>
      <c r="BB7" s="627"/>
      <c r="BC7" s="627"/>
      <c r="BD7" s="627"/>
      <c r="BE7" s="627"/>
      <c r="BF7" s="627"/>
      <c r="BG7" s="627"/>
      <c r="BH7" s="627"/>
      <c r="BI7" s="627"/>
      <c r="BJ7" s="627"/>
      <c r="BK7" s="627"/>
      <c r="BL7" s="627"/>
      <c r="BM7" s="627"/>
      <c r="BN7" s="627"/>
      <c r="BO7" s="627"/>
      <c r="BP7" s="627"/>
      <c r="BQ7" s="627"/>
      <c r="BR7" s="627"/>
      <c r="BS7" s="627"/>
      <c r="BT7" s="627"/>
      <c r="BU7" s="627"/>
      <c r="BV7" s="627"/>
      <c r="BW7" s="627"/>
      <c r="BX7" s="627"/>
      <c r="BY7" s="627"/>
      <c r="BZ7" s="627"/>
      <c r="CA7" s="627"/>
      <c r="CB7" s="627"/>
      <c r="CC7" s="627"/>
      <c r="CD7" s="627"/>
      <c r="CE7" s="627"/>
      <c r="CF7" s="627"/>
      <c r="CG7" s="627"/>
      <c r="CH7" s="627"/>
      <c r="CI7" s="627"/>
      <c r="CJ7" s="627"/>
      <c r="CK7" s="627"/>
      <c r="CL7" s="627"/>
      <c r="CM7" s="627"/>
      <c r="CN7" s="627"/>
      <c r="CO7" s="627"/>
      <c r="CP7" s="627"/>
      <c r="CQ7" s="627"/>
      <c r="CR7" s="627"/>
      <c r="CS7" s="627"/>
      <c r="CT7" s="627"/>
      <c r="CU7" s="627"/>
      <c r="CV7" s="627"/>
      <c r="CW7" s="627"/>
      <c r="CX7" s="627"/>
      <c r="CY7" s="627"/>
      <c r="CZ7" s="627"/>
      <c r="DA7" s="627"/>
      <c r="DB7" s="10"/>
      <c r="DC7" s="10"/>
      <c r="DD7" s="10"/>
      <c r="DE7" s="10"/>
      <c r="DF7" s="10"/>
      <c r="DG7" s="10"/>
      <c r="DH7" s="627"/>
      <c r="DI7" s="627"/>
      <c r="DJ7" s="627"/>
      <c r="DK7" s="577"/>
      <c r="DL7" s="577"/>
      <c r="DM7" s="627"/>
      <c r="DN7" s="627"/>
      <c r="DO7" s="627"/>
      <c r="DP7" s="627"/>
      <c r="DQ7" s="627"/>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627"/>
      <c r="FB7" s="627"/>
      <c r="FC7" s="627"/>
      <c r="FD7" s="627"/>
      <c r="FE7" s="10"/>
      <c r="FF7" s="627"/>
      <c r="FG7" s="627"/>
      <c r="FH7" s="627"/>
      <c r="FI7" s="627"/>
      <c r="FJ7" s="627"/>
      <c r="FK7" s="627"/>
      <c r="FL7" s="627"/>
      <c r="FM7" s="627"/>
      <c r="FN7" s="627"/>
      <c r="FO7" s="627"/>
      <c r="FP7" s="627"/>
      <c r="FQ7" s="627"/>
      <c r="FR7" s="627"/>
      <c r="FS7" s="627"/>
      <c r="FT7" s="627"/>
      <c r="FU7" s="627"/>
      <c r="FV7" s="627"/>
      <c r="FW7" s="628"/>
      <c r="FX7" s="628"/>
      <c r="FY7" s="628"/>
      <c r="FZ7" s="627"/>
      <c r="GA7" s="628"/>
      <c r="GB7" s="628"/>
      <c r="GC7" s="628"/>
      <c r="GD7" s="628"/>
      <c r="GE7" s="10"/>
      <c r="GF7" s="10"/>
      <c r="GG7" s="10"/>
      <c r="GH7" s="10"/>
      <c r="GI7" s="10"/>
      <c r="GJ7" s="10"/>
      <c r="GK7" s="10"/>
      <c r="GL7" s="10"/>
      <c r="GM7" s="10"/>
      <c r="GN7" s="10"/>
      <c r="GO7" s="10"/>
      <c r="GP7" s="10"/>
      <c r="GQ7" s="10"/>
      <c r="GR7" s="10"/>
      <c r="GS7" s="627"/>
      <c r="GT7" s="578"/>
      <c r="GU7" s="578"/>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578"/>
      <c r="IA7" s="578"/>
      <c r="IB7" s="578"/>
      <c r="IC7" s="578"/>
      <c r="ID7" s="578"/>
      <c r="IE7" s="578"/>
      <c r="IF7" s="578"/>
      <c r="IG7" s="578"/>
      <c r="IH7" s="578"/>
      <c r="II7" s="578"/>
      <c r="IJ7" s="578"/>
      <c r="IK7" s="578"/>
      <c r="IL7" s="578"/>
      <c r="IM7" s="578"/>
      <c r="IN7" s="578"/>
      <c r="IO7" s="578"/>
      <c r="IP7" s="578"/>
      <c r="IQ7" s="578"/>
      <c r="IR7" s="578"/>
      <c r="IS7" s="578"/>
      <c r="IT7" s="578"/>
      <c r="IU7" s="578"/>
      <c r="IV7" s="578"/>
      <c r="IW7" s="578"/>
      <c r="IX7" s="578"/>
      <c r="IY7" s="578"/>
      <c r="IZ7" s="578"/>
      <c r="JA7" s="578"/>
      <c r="JB7" s="578"/>
      <c r="JC7" s="578"/>
      <c r="JD7" s="578"/>
      <c r="JE7" s="578"/>
      <c r="JF7" s="578"/>
      <c r="JG7" s="578"/>
      <c r="JH7" s="578"/>
      <c r="JI7" s="578"/>
      <c r="JJ7" s="578"/>
      <c r="JK7" s="578"/>
      <c r="JL7" s="578"/>
      <c r="JM7" s="578"/>
      <c r="JN7" s="578"/>
      <c r="JO7" s="578"/>
      <c r="JP7" s="578"/>
      <c r="JQ7" s="578"/>
      <c r="JR7" s="578"/>
      <c r="JS7" s="578"/>
      <c r="JT7" s="578"/>
      <c r="JU7" s="578"/>
      <c r="JV7" s="578"/>
      <c r="JW7" s="578"/>
      <c r="JX7" s="578"/>
      <c r="JY7" s="578"/>
      <c r="JZ7" s="578"/>
      <c r="KA7" s="578"/>
      <c r="KB7" s="578"/>
      <c r="KC7" s="578"/>
      <c r="KD7" s="578"/>
      <c r="KE7" s="578"/>
      <c r="KF7" s="578"/>
      <c r="KG7" s="578"/>
      <c r="KH7" s="578"/>
      <c r="KI7" s="578"/>
      <c r="KJ7" s="578"/>
      <c r="KK7" s="578"/>
      <c r="KL7" s="578"/>
      <c r="KM7" s="578"/>
      <c r="KN7" s="578"/>
      <c r="KO7" s="578"/>
      <c r="KP7" s="578"/>
      <c r="KQ7" s="578"/>
      <c r="KR7" s="578"/>
      <c r="KS7" s="578"/>
      <c r="KT7" s="578"/>
      <c r="KU7" s="10"/>
      <c r="KV7" s="10"/>
      <c r="KW7" s="10"/>
      <c r="KX7" s="10"/>
      <c r="KY7" s="10"/>
      <c r="KZ7" s="10"/>
      <c r="LA7" s="10"/>
      <c r="LB7" s="10"/>
      <c r="LC7" s="10"/>
      <c r="LD7" s="10"/>
      <c r="LE7" s="10"/>
      <c r="LF7" s="10"/>
      <c r="LG7" s="10"/>
      <c r="LH7" s="10"/>
      <c r="LI7" s="10"/>
      <c r="LJ7" s="10"/>
      <c r="LK7" s="10"/>
      <c r="LL7" s="10"/>
      <c r="LM7" s="10"/>
      <c r="LN7" s="10"/>
      <c r="LO7" s="10"/>
      <c r="LP7" s="10"/>
    </row>
    <row r="8" spans="1:328">
      <c r="A8" s="627"/>
      <c r="B8" s="627"/>
      <c r="C8" s="627"/>
      <c r="D8" s="627"/>
      <c r="E8" s="629"/>
      <c r="F8" s="629"/>
      <c r="G8" s="627"/>
      <c r="H8" s="627"/>
      <c r="I8" s="627"/>
      <c r="J8" s="627"/>
      <c r="K8" s="627"/>
      <c r="L8" s="627"/>
      <c r="M8" s="627"/>
      <c r="N8" s="627"/>
      <c r="O8" s="627"/>
      <c r="P8" s="627"/>
      <c r="Q8" s="627"/>
      <c r="R8" s="627"/>
      <c r="S8" s="627"/>
      <c r="T8" s="627"/>
      <c r="U8" s="627"/>
      <c r="V8" s="627"/>
      <c r="W8" s="627"/>
      <c r="X8" s="627"/>
      <c r="Y8" s="627"/>
      <c r="Z8" s="627"/>
      <c r="AA8" s="629"/>
      <c r="AB8" s="627"/>
      <c r="AC8" s="627"/>
      <c r="AD8" s="627"/>
      <c r="AE8" s="627"/>
      <c r="AF8" s="627"/>
      <c r="AG8" s="627"/>
      <c r="AH8" s="627"/>
      <c r="AI8" s="627"/>
      <c r="AJ8" s="627"/>
      <c r="AK8" s="627"/>
      <c r="AL8" s="627"/>
      <c r="AM8" s="627"/>
      <c r="AN8" s="627"/>
      <c r="AO8" s="627"/>
      <c r="AP8" s="627"/>
      <c r="AQ8" s="627"/>
      <c r="AR8" s="627"/>
      <c r="AS8" s="627"/>
      <c r="AT8" s="627"/>
      <c r="AU8" s="627"/>
      <c r="AV8" s="627"/>
      <c r="AW8" s="627"/>
      <c r="AX8" s="627"/>
      <c r="AY8" s="627"/>
      <c r="AZ8" s="627"/>
      <c r="BA8" s="627"/>
      <c r="BB8" s="627"/>
      <c r="BC8" s="627"/>
      <c r="BD8" s="627"/>
      <c r="BE8" s="627"/>
      <c r="BF8" s="627"/>
      <c r="BG8" s="627"/>
      <c r="BH8" s="627"/>
      <c r="BI8" s="627"/>
      <c r="BJ8" s="627"/>
      <c r="BK8" s="627"/>
      <c r="BL8" s="627"/>
      <c r="BM8" s="627"/>
      <c r="BN8" s="627"/>
      <c r="BO8" s="627"/>
      <c r="BP8" s="627"/>
      <c r="BQ8" s="627"/>
      <c r="BR8" s="627"/>
      <c r="BS8" s="627"/>
      <c r="BT8" s="627"/>
      <c r="BU8" s="627"/>
      <c r="BV8" s="627"/>
      <c r="BW8" s="627"/>
      <c r="BX8" s="627"/>
      <c r="BY8" s="627"/>
      <c r="BZ8" s="627"/>
      <c r="CA8" s="627"/>
      <c r="CB8" s="627"/>
      <c r="CC8" s="627"/>
      <c r="CD8" s="627"/>
      <c r="CE8" s="627"/>
      <c r="CF8" s="627"/>
      <c r="CG8" s="627"/>
      <c r="CH8" s="627"/>
      <c r="CI8" s="627"/>
      <c r="CJ8" s="627"/>
      <c r="CK8" s="627"/>
      <c r="CL8" s="627"/>
      <c r="CM8" s="627"/>
      <c r="CN8" s="627"/>
      <c r="CO8" s="627"/>
      <c r="CP8" s="627"/>
      <c r="CQ8" s="627"/>
      <c r="CR8" s="627"/>
      <c r="CS8" s="627"/>
      <c r="CT8" s="627"/>
      <c r="CU8" s="627"/>
      <c r="CV8" s="627"/>
      <c r="CW8" s="627"/>
      <c r="CX8" s="627"/>
      <c r="CY8" s="627"/>
      <c r="CZ8" s="627"/>
      <c r="DA8" s="627"/>
      <c r="DB8" s="10"/>
      <c r="DC8" s="10"/>
      <c r="DD8" s="10"/>
      <c r="DE8" s="10"/>
      <c r="DF8" s="10"/>
      <c r="DG8" s="10"/>
      <c r="DH8" s="627"/>
      <c r="DI8" s="627"/>
      <c r="DJ8" s="627"/>
      <c r="DK8" s="577"/>
      <c r="DL8" s="577"/>
      <c r="DM8" s="627"/>
      <c r="DN8" s="627"/>
      <c r="DO8" s="627"/>
      <c r="DP8" s="627"/>
      <c r="DQ8" s="627"/>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627"/>
      <c r="FB8" s="627"/>
      <c r="FC8" s="627"/>
      <c r="FD8" s="627"/>
      <c r="FE8" s="10"/>
      <c r="FF8" s="627"/>
      <c r="FG8" s="627"/>
      <c r="FH8" s="627"/>
      <c r="FI8" s="627"/>
      <c r="FJ8" s="627"/>
      <c r="FK8" s="627"/>
      <c r="FL8" s="627"/>
      <c r="FM8" s="627"/>
      <c r="FN8" s="627"/>
      <c r="FO8" s="627"/>
      <c r="FP8" s="627"/>
      <c r="FQ8" s="627"/>
      <c r="FR8" s="627"/>
      <c r="FS8" s="627"/>
      <c r="FT8" s="627"/>
      <c r="FU8" s="627"/>
      <c r="FV8" s="627"/>
      <c r="FW8" s="628"/>
      <c r="FX8" s="628"/>
      <c r="FY8" s="628"/>
      <c r="FZ8" s="627"/>
      <c r="GA8" s="628"/>
      <c r="GB8" s="628"/>
      <c r="GC8" s="628"/>
      <c r="GD8" s="628"/>
      <c r="GE8" s="10"/>
      <c r="GF8" s="10"/>
      <c r="GG8" s="10"/>
      <c r="GH8" s="10"/>
      <c r="GI8" s="10"/>
      <c r="GJ8" s="10"/>
      <c r="GK8" s="10"/>
      <c r="GL8" s="10"/>
      <c r="GM8" s="10"/>
      <c r="GN8" s="10"/>
      <c r="GO8" s="10"/>
      <c r="GP8" s="10"/>
      <c r="GQ8" s="10"/>
      <c r="GR8" s="10"/>
      <c r="GS8" s="627"/>
      <c r="GT8" s="578"/>
      <c r="GU8" s="578"/>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578"/>
      <c r="IA8" s="578"/>
      <c r="IB8" s="578"/>
      <c r="IC8" s="578"/>
      <c r="ID8" s="578"/>
      <c r="IE8" s="578"/>
      <c r="IF8" s="578"/>
      <c r="IG8" s="578"/>
      <c r="IH8" s="578"/>
      <c r="II8" s="578"/>
      <c r="IJ8" s="578"/>
      <c r="IK8" s="578"/>
      <c r="IL8" s="578"/>
      <c r="IM8" s="578"/>
      <c r="IN8" s="578"/>
      <c r="IO8" s="578"/>
      <c r="IP8" s="578"/>
      <c r="IQ8" s="578"/>
      <c r="IR8" s="578"/>
      <c r="IS8" s="578"/>
      <c r="IT8" s="578"/>
      <c r="IU8" s="578"/>
      <c r="IV8" s="578"/>
      <c r="IW8" s="578"/>
      <c r="IX8" s="578"/>
      <c r="IY8" s="578"/>
      <c r="IZ8" s="578"/>
      <c r="JA8" s="578"/>
      <c r="JB8" s="578"/>
      <c r="JC8" s="578"/>
      <c r="JD8" s="578"/>
      <c r="JE8" s="578"/>
      <c r="JF8" s="578"/>
      <c r="JG8" s="578"/>
      <c r="JH8" s="578"/>
      <c r="JI8" s="578"/>
      <c r="JJ8" s="578"/>
      <c r="JK8" s="578"/>
      <c r="JL8" s="578"/>
      <c r="JM8" s="578"/>
      <c r="JN8" s="578"/>
      <c r="JO8" s="578"/>
      <c r="JP8" s="578"/>
      <c r="JQ8" s="578"/>
      <c r="JR8" s="578"/>
      <c r="JS8" s="578"/>
      <c r="JT8" s="578"/>
      <c r="JU8" s="578"/>
      <c r="JV8" s="578"/>
      <c r="JW8" s="578"/>
      <c r="JX8" s="578"/>
      <c r="JY8" s="578"/>
      <c r="JZ8" s="578"/>
      <c r="KA8" s="578"/>
      <c r="KB8" s="578"/>
      <c r="KC8" s="578"/>
      <c r="KD8" s="578"/>
      <c r="KE8" s="578"/>
      <c r="KF8" s="578"/>
      <c r="KG8" s="578"/>
      <c r="KH8" s="578"/>
      <c r="KI8" s="578"/>
      <c r="KJ8" s="578"/>
      <c r="KK8" s="578"/>
      <c r="KL8" s="578"/>
      <c r="KM8" s="578"/>
      <c r="KN8" s="578"/>
      <c r="KO8" s="578"/>
      <c r="KP8" s="578"/>
      <c r="KQ8" s="578"/>
      <c r="KR8" s="578"/>
      <c r="KS8" s="578"/>
      <c r="KT8" s="578"/>
      <c r="KU8" s="10"/>
      <c r="KV8" s="10"/>
      <c r="KW8" s="10"/>
      <c r="KX8" s="10"/>
      <c r="KY8" s="10"/>
      <c r="KZ8" s="10"/>
      <c r="LA8" s="10"/>
      <c r="LB8" s="10"/>
      <c r="LC8" s="10"/>
      <c r="LD8" s="10"/>
      <c r="LE8" s="10"/>
      <c r="LF8" s="10"/>
      <c r="LG8" s="10"/>
      <c r="LH8" s="10"/>
      <c r="LI8" s="10"/>
      <c r="LJ8" s="10"/>
      <c r="LK8" s="10"/>
      <c r="LL8" s="10"/>
      <c r="LM8" s="10"/>
      <c r="LN8" s="10"/>
      <c r="LO8" s="10"/>
      <c r="LP8" s="10"/>
    </row>
    <row r="9" spans="1:328">
      <c r="A9" s="627"/>
      <c r="B9" s="627"/>
      <c r="C9" s="627"/>
      <c r="D9" s="627"/>
      <c r="E9" s="629"/>
      <c r="F9" s="629"/>
      <c r="G9" s="627"/>
      <c r="H9" s="627"/>
      <c r="I9" s="627"/>
      <c r="J9" s="627"/>
      <c r="K9" s="627"/>
      <c r="L9" s="627"/>
      <c r="M9" s="627"/>
      <c r="N9" s="627"/>
      <c r="O9" s="627"/>
      <c r="P9" s="627"/>
      <c r="Q9" s="627"/>
      <c r="R9" s="627"/>
      <c r="S9" s="627"/>
      <c r="T9" s="627"/>
      <c r="U9" s="627"/>
      <c r="V9" s="627"/>
      <c r="W9" s="627"/>
      <c r="X9" s="627"/>
      <c r="Y9" s="627"/>
      <c r="Z9" s="627"/>
      <c r="AA9" s="629"/>
      <c r="AB9" s="627"/>
      <c r="AC9" s="627"/>
      <c r="AD9" s="627"/>
      <c r="AE9" s="627"/>
      <c r="AF9" s="627"/>
      <c r="AG9" s="627"/>
      <c r="AH9" s="627"/>
      <c r="AI9" s="627"/>
      <c r="AJ9" s="627"/>
      <c r="AK9" s="627"/>
      <c r="AL9" s="627"/>
      <c r="AM9" s="627"/>
      <c r="AN9" s="627"/>
      <c r="AO9" s="627"/>
      <c r="AP9" s="627"/>
      <c r="AQ9" s="627"/>
      <c r="AR9" s="627"/>
      <c r="AS9" s="627"/>
      <c r="AT9" s="627"/>
      <c r="AU9" s="627"/>
      <c r="AV9" s="627"/>
      <c r="AW9" s="627"/>
      <c r="AX9" s="627"/>
      <c r="AY9" s="627"/>
      <c r="AZ9" s="627"/>
      <c r="BA9" s="627"/>
      <c r="BB9" s="627"/>
      <c r="BC9" s="627"/>
      <c r="BD9" s="627"/>
      <c r="BE9" s="627"/>
      <c r="BF9" s="627"/>
      <c r="BG9" s="627"/>
      <c r="BH9" s="627"/>
      <c r="BI9" s="627"/>
      <c r="BJ9" s="627"/>
      <c r="BK9" s="627"/>
      <c r="BL9" s="627"/>
      <c r="BM9" s="627"/>
      <c r="BN9" s="627"/>
      <c r="BO9" s="627"/>
      <c r="BP9" s="627"/>
      <c r="BQ9" s="627"/>
      <c r="BR9" s="627"/>
      <c r="BS9" s="627"/>
      <c r="BT9" s="627"/>
      <c r="BU9" s="627"/>
      <c r="BV9" s="627"/>
      <c r="BW9" s="627"/>
      <c r="BX9" s="627"/>
      <c r="BY9" s="627"/>
      <c r="BZ9" s="627"/>
      <c r="CA9" s="627"/>
      <c r="CB9" s="627"/>
      <c r="CC9" s="627"/>
      <c r="CD9" s="627"/>
      <c r="CE9" s="627"/>
      <c r="CF9" s="627"/>
      <c r="CG9" s="627"/>
      <c r="CH9" s="627"/>
      <c r="CI9" s="627"/>
      <c r="CJ9" s="627"/>
      <c r="CK9" s="627"/>
      <c r="CL9" s="627"/>
      <c r="CM9" s="627"/>
      <c r="CN9" s="627"/>
      <c r="CO9" s="627"/>
      <c r="CP9" s="627"/>
      <c r="CQ9" s="627"/>
      <c r="CR9" s="627"/>
      <c r="CS9" s="627"/>
      <c r="CT9" s="627"/>
      <c r="CU9" s="627"/>
      <c r="CV9" s="627"/>
      <c r="CW9" s="627"/>
      <c r="CX9" s="627"/>
      <c r="CY9" s="627"/>
      <c r="CZ9" s="627"/>
      <c r="DA9" s="627"/>
      <c r="DB9" s="10"/>
      <c r="DC9" s="10"/>
      <c r="DD9" s="10"/>
      <c r="DE9" s="10"/>
      <c r="DF9" s="10"/>
      <c r="DG9" s="10"/>
      <c r="DH9" s="627"/>
      <c r="DI9" s="627"/>
      <c r="DJ9" s="627"/>
      <c r="DK9" s="577"/>
      <c r="DL9" s="577"/>
      <c r="DM9" s="627"/>
      <c r="DN9" s="627"/>
      <c r="DO9" s="627"/>
      <c r="DP9" s="627"/>
      <c r="DQ9" s="627"/>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627"/>
      <c r="FB9" s="627"/>
      <c r="FC9" s="627"/>
      <c r="FD9" s="627"/>
      <c r="FE9" s="10"/>
      <c r="FF9" s="627"/>
      <c r="FG9" s="627"/>
      <c r="FH9" s="627"/>
      <c r="FI9" s="627"/>
      <c r="FJ9" s="627"/>
      <c r="FK9" s="627"/>
      <c r="FL9" s="627"/>
      <c r="FM9" s="627"/>
      <c r="FN9" s="627"/>
      <c r="FO9" s="627"/>
      <c r="FP9" s="627"/>
      <c r="FQ9" s="627"/>
      <c r="FR9" s="627"/>
      <c r="FS9" s="627"/>
      <c r="FT9" s="627"/>
      <c r="FU9" s="627"/>
      <c r="FV9" s="627"/>
      <c r="FW9" s="628"/>
      <c r="FX9" s="628"/>
      <c r="FY9" s="628"/>
      <c r="FZ9" s="627"/>
      <c r="GA9" s="628"/>
      <c r="GB9" s="628"/>
      <c r="GC9" s="628"/>
      <c r="GD9" s="628"/>
      <c r="GE9" s="10"/>
      <c r="GF9" s="10"/>
      <c r="GG9" s="10"/>
      <c r="GH9" s="10"/>
      <c r="GI9" s="10"/>
      <c r="GJ9" s="10"/>
      <c r="GK9" s="10"/>
      <c r="GL9" s="10"/>
      <c r="GM9" s="10"/>
      <c r="GN9" s="10"/>
      <c r="GO9" s="10"/>
      <c r="GP9" s="10"/>
      <c r="GQ9" s="10"/>
      <c r="GR9" s="10"/>
      <c r="GS9" s="627"/>
      <c r="GT9" s="578"/>
      <c r="GU9" s="578"/>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578"/>
      <c r="IA9" s="578"/>
      <c r="IB9" s="578"/>
      <c r="IC9" s="578"/>
      <c r="ID9" s="578"/>
      <c r="IE9" s="578"/>
      <c r="IF9" s="578"/>
      <c r="IG9" s="578"/>
      <c r="IH9" s="578"/>
      <c r="II9" s="578"/>
      <c r="IJ9" s="578"/>
      <c r="IK9" s="578"/>
      <c r="IL9" s="578"/>
      <c r="IM9" s="578"/>
      <c r="IN9" s="578"/>
      <c r="IO9" s="578"/>
      <c r="IP9" s="578"/>
      <c r="IQ9" s="578"/>
      <c r="IR9" s="578"/>
      <c r="IS9" s="578"/>
      <c r="IT9" s="578"/>
      <c r="IU9" s="578"/>
      <c r="IV9" s="578"/>
      <c r="IW9" s="578"/>
      <c r="IX9" s="578"/>
      <c r="IY9" s="578"/>
      <c r="IZ9" s="578"/>
      <c r="JA9" s="578"/>
      <c r="JB9" s="578"/>
      <c r="JC9" s="578"/>
      <c r="JD9" s="578"/>
      <c r="JE9" s="578"/>
      <c r="JF9" s="578"/>
      <c r="JG9" s="578"/>
      <c r="JH9" s="578"/>
      <c r="JI9" s="578"/>
      <c r="JJ9" s="578"/>
      <c r="JK9" s="578"/>
      <c r="JL9" s="578"/>
      <c r="JM9" s="578"/>
      <c r="JN9" s="578"/>
      <c r="JO9" s="578"/>
      <c r="JP9" s="578"/>
      <c r="JQ9" s="578"/>
      <c r="JR9" s="578"/>
      <c r="JS9" s="578"/>
      <c r="JT9" s="578"/>
      <c r="JU9" s="578"/>
      <c r="JV9" s="578"/>
      <c r="JW9" s="578"/>
      <c r="JX9" s="578"/>
      <c r="JY9" s="578"/>
      <c r="JZ9" s="578"/>
      <c r="KA9" s="578"/>
      <c r="KB9" s="578"/>
      <c r="KC9" s="578"/>
      <c r="KD9" s="578"/>
      <c r="KE9" s="578"/>
      <c r="KF9" s="578"/>
      <c r="KG9" s="578"/>
      <c r="KH9" s="578"/>
      <c r="KI9" s="578"/>
      <c r="KJ9" s="578"/>
      <c r="KK9" s="578"/>
      <c r="KL9" s="578"/>
      <c r="KM9" s="578"/>
      <c r="KN9" s="578"/>
      <c r="KO9" s="578"/>
      <c r="KP9" s="578"/>
      <c r="KQ9" s="578"/>
      <c r="KR9" s="578"/>
      <c r="KS9" s="578"/>
      <c r="KT9" s="578"/>
      <c r="KU9" s="10"/>
      <c r="KV9" s="10"/>
      <c r="KW9" s="10"/>
      <c r="KX9" s="10"/>
      <c r="KY9" s="10"/>
      <c r="KZ9" s="10"/>
      <c r="LA9" s="10"/>
      <c r="LB9" s="10"/>
      <c r="LC9" s="10"/>
      <c r="LD9" s="10"/>
      <c r="LE9" s="10"/>
      <c r="LF9" s="10"/>
      <c r="LG9" s="10"/>
      <c r="LH9" s="10"/>
      <c r="LI9" s="10"/>
      <c r="LJ9" s="10"/>
      <c r="LK9" s="10"/>
      <c r="LL9" s="10"/>
      <c r="LM9" s="10"/>
      <c r="LN9" s="10"/>
      <c r="LO9" s="10"/>
      <c r="LP9" s="10"/>
    </row>
    <row r="10" spans="1:328" ht="15.9" thickBot="1">
      <c r="A10" s="627"/>
      <c r="B10" s="627"/>
      <c r="C10" s="627"/>
      <c r="D10" s="627"/>
      <c r="E10" s="629"/>
      <c r="F10" s="629"/>
      <c r="G10" s="627"/>
      <c r="H10" s="627"/>
      <c r="I10" s="627"/>
      <c r="J10" s="627"/>
      <c r="K10" s="627"/>
      <c r="L10" s="627"/>
      <c r="M10" s="627"/>
      <c r="N10" s="627"/>
      <c r="O10" s="627"/>
      <c r="P10" s="627"/>
      <c r="Q10" s="627"/>
      <c r="R10" s="627"/>
      <c r="S10" s="627"/>
      <c r="T10" s="627"/>
      <c r="U10" s="627"/>
      <c r="V10" s="627"/>
      <c r="W10" s="627"/>
      <c r="X10" s="627"/>
      <c r="Y10" s="627"/>
      <c r="Z10" s="627"/>
      <c r="AA10" s="629"/>
      <c r="AB10" s="627"/>
      <c r="AC10" s="627"/>
      <c r="AD10" s="627"/>
      <c r="AE10" s="627"/>
      <c r="AF10" s="627"/>
      <c r="AG10" s="627"/>
      <c r="AH10" s="627"/>
      <c r="AI10" s="627"/>
      <c r="AJ10" s="627"/>
      <c r="AK10" s="627"/>
      <c r="AL10" s="627"/>
      <c r="AM10" s="627"/>
      <c r="AN10" s="627"/>
      <c r="AO10" s="627"/>
      <c r="AP10" s="627"/>
      <c r="AQ10" s="627"/>
      <c r="AR10" s="627"/>
      <c r="AS10" s="627"/>
      <c r="AT10" s="627"/>
      <c r="AU10" s="627"/>
      <c r="AV10" s="627"/>
      <c r="AW10" s="627"/>
      <c r="AX10" s="627"/>
      <c r="AY10" s="627"/>
      <c r="AZ10" s="627"/>
      <c r="BA10" s="627"/>
      <c r="BB10" s="627"/>
      <c r="BC10" s="627"/>
      <c r="BD10" s="627"/>
      <c r="BE10" s="627"/>
      <c r="BF10" s="627"/>
      <c r="BG10" s="627"/>
      <c r="BH10" s="627"/>
      <c r="BI10" s="627"/>
      <c r="BJ10" s="627"/>
      <c r="BK10" s="627"/>
      <c r="BL10" s="627"/>
      <c r="BM10" s="627"/>
      <c r="BN10" s="627"/>
      <c r="BO10" s="627"/>
      <c r="BP10" s="627"/>
      <c r="BQ10" s="627"/>
      <c r="BR10" s="627"/>
      <c r="BS10" s="627"/>
      <c r="BT10" s="627"/>
      <c r="BU10" s="627"/>
      <c r="BV10" s="627"/>
      <c r="BW10" s="627"/>
      <c r="BX10" s="627"/>
      <c r="BY10" s="627"/>
      <c r="BZ10" s="627"/>
      <c r="CA10" s="627"/>
      <c r="CB10" s="627"/>
      <c r="CC10" s="627"/>
      <c r="CD10" s="627"/>
      <c r="CE10" s="627"/>
      <c r="CF10" s="627"/>
      <c r="CG10" s="627"/>
      <c r="CH10" s="627"/>
      <c r="CI10" s="627"/>
      <c r="CJ10" s="627"/>
      <c r="CK10" s="627"/>
      <c r="CL10" s="627"/>
      <c r="CM10" s="627"/>
      <c r="CN10" s="627"/>
      <c r="CO10" s="627"/>
      <c r="CP10" s="627"/>
      <c r="CQ10" s="627"/>
      <c r="CR10" s="627"/>
      <c r="CS10" s="627"/>
      <c r="CT10" s="627"/>
      <c r="CU10" s="627"/>
      <c r="CV10" s="627"/>
      <c r="CW10" s="627"/>
      <c r="CX10" s="627"/>
      <c r="CY10" s="627"/>
      <c r="CZ10" s="627"/>
      <c r="DA10" s="627"/>
      <c r="DB10" s="10"/>
      <c r="DC10" s="10"/>
      <c r="DD10" s="10"/>
      <c r="DE10" s="10"/>
      <c r="DF10" s="10"/>
      <c r="DG10" s="10"/>
      <c r="DH10" s="627"/>
      <c r="DI10" s="627"/>
      <c r="DJ10" s="627"/>
      <c r="DK10" s="577"/>
      <c r="DL10" s="577"/>
      <c r="DM10" s="627"/>
      <c r="DN10" s="627"/>
      <c r="DO10" s="627"/>
      <c r="DP10" s="627"/>
      <c r="DQ10" s="627"/>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627"/>
      <c r="FB10" s="627"/>
      <c r="FC10" s="627"/>
      <c r="FD10" s="627"/>
      <c r="FE10" s="10"/>
      <c r="FF10" s="627"/>
      <c r="FG10" s="627"/>
      <c r="FH10" s="627"/>
      <c r="FI10" s="627"/>
      <c r="FJ10" s="627"/>
      <c r="FK10" s="627"/>
      <c r="FL10" s="627"/>
      <c r="FM10" s="627"/>
      <c r="FN10" s="627"/>
      <c r="FO10" s="627"/>
      <c r="FP10" s="627"/>
      <c r="FQ10" s="627"/>
      <c r="FR10" s="627"/>
      <c r="FS10" s="627"/>
      <c r="FT10" s="627"/>
      <c r="FU10" s="627"/>
      <c r="FV10" s="627"/>
      <c r="FW10" s="628"/>
      <c r="FX10" s="628"/>
      <c r="FY10" s="628"/>
      <c r="FZ10" s="627"/>
      <c r="GA10" s="628"/>
      <c r="GB10" s="628"/>
      <c r="GC10" s="628"/>
      <c r="GD10" s="628"/>
      <c r="GE10" s="10"/>
      <c r="GF10" s="10"/>
      <c r="GG10" s="10"/>
      <c r="GH10" s="10"/>
      <c r="GI10" s="10"/>
      <c r="GJ10" s="10"/>
      <c r="GK10" s="10"/>
      <c r="GL10" s="10"/>
      <c r="GM10" s="10"/>
      <c r="GN10" s="10"/>
      <c r="GO10" s="10"/>
      <c r="GP10" s="10"/>
      <c r="GQ10" s="10"/>
      <c r="GR10" s="10"/>
      <c r="GS10" s="627"/>
      <c r="GT10" s="578"/>
      <c r="GU10" s="578"/>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578"/>
      <c r="IA10" s="578"/>
      <c r="IB10" s="578"/>
      <c r="IC10" s="578"/>
      <c r="ID10" s="578"/>
      <c r="IE10" s="578"/>
      <c r="IF10" s="578"/>
      <c r="IG10" s="578"/>
      <c r="IH10" s="578"/>
      <c r="II10" s="578"/>
      <c r="IJ10" s="578"/>
      <c r="IK10" s="578"/>
      <c r="IL10" s="578"/>
      <c r="IM10" s="578"/>
      <c r="IN10" s="578"/>
      <c r="IO10" s="578"/>
      <c r="IP10" s="578"/>
      <c r="IQ10" s="578"/>
      <c r="IR10" s="578"/>
      <c r="IS10" s="578"/>
      <c r="IT10" s="578"/>
      <c r="IU10" s="578"/>
      <c r="IV10" s="578"/>
      <c r="IW10" s="578"/>
      <c r="IX10" s="578"/>
      <c r="IY10" s="578"/>
      <c r="IZ10" s="578"/>
      <c r="JA10" s="578"/>
      <c r="JB10" s="578"/>
      <c r="JC10" s="578"/>
      <c r="JD10" s="578"/>
      <c r="JE10" s="578"/>
      <c r="JF10" s="578"/>
      <c r="JG10" s="578"/>
      <c r="JH10" s="578"/>
      <c r="JI10" s="578"/>
      <c r="JJ10" s="578"/>
      <c r="JK10" s="578"/>
      <c r="JL10" s="578"/>
      <c r="JM10" s="578"/>
      <c r="JN10" s="578"/>
      <c r="JO10" s="578"/>
      <c r="JP10" s="578"/>
      <c r="JQ10" s="578"/>
      <c r="JR10" s="578"/>
      <c r="JS10" s="578"/>
      <c r="JT10" s="578"/>
      <c r="JU10" s="578"/>
      <c r="JV10" s="578"/>
      <c r="JW10" s="578"/>
      <c r="JX10" s="578"/>
      <c r="JY10" s="578"/>
      <c r="JZ10" s="578"/>
      <c r="KA10" s="578"/>
      <c r="KB10" s="578"/>
      <c r="KC10" s="578"/>
      <c r="KD10" s="578"/>
      <c r="KE10" s="578"/>
      <c r="KF10" s="578"/>
      <c r="KG10" s="578"/>
      <c r="KH10" s="578"/>
      <c r="KI10" s="578"/>
      <c r="KJ10" s="578"/>
      <c r="KK10" s="578"/>
      <c r="KL10" s="578"/>
      <c r="KM10" s="578"/>
      <c r="KN10" s="578"/>
      <c r="KO10" s="578"/>
      <c r="KP10" s="578"/>
      <c r="KQ10" s="578"/>
      <c r="KR10" s="578"/>
      <c r="KS10" s="578"/>
      <c r="KT10" s="578"/>
      <c r="KU10" s="10"/>
      <c r="KV10" s="10"/>
      <c r="KW10" s="10"/>
      <c r="KX10" s="10"/>
      <c r="KY10" s="10"/>
      <c r="KZ10" s="10"/>
      <c r="LA10" s="10"/>
      <c r="LB10" s="10"/>
      <c r="LC10" s="10"/>
      <c r="LD10" s="10"/>
      <c r="LE10" s="10"/>
      <c r="LF10" s="10"/>
      <c r="LG10" s="10"/>
      <c r="LH10" s="10"/>
      <c r="LI10" s="10"/>
      <c r="LJ10" s="10"/>
      <c r="LK10" s="10"/>
      <c r="LL10" s="10"/>
      <c r="LM10" s="10"/>
      <c r="LN10" s="10"/>
      <c r="LO10" s="10"/>
      <c r="LP10" s="10"/>
    </row>
    <row r="11" spans="1:328" s="826" customFormat="1" ht="24.9" thickBot="1">
      <c r="A11" s="786" t="s">
        <v>592</v>
      </c>
      <c r="B11" s="786" t="s">
        <v>782</v>
      </c>
      <c r="C11" s="786" t="s">
        <v>593</v>
      </c>
      <c r="D11" s="786" t="s">
        <v>593</v>
      </c>
      <c r="E11" s="787">
        <v>45291</v>
      </c>
      <c r="F11" s="788">
        <v>45291</v>
      </c>
      <c r="G11" s="786" t="s">
        <v>782</v>
      </c>
      <c r="H11" s="789" t="s">
        <v>782</v>
      </c>
      <c r="I11" s="786" t="s">
        <v>782</v>
      </c>
      <c r="J11" s="786" t="s">
        <v>782</v>
      </c>
      <c r="K11" s="786" t="s">
        <v>782</v>
      </c>
      <c r="L11" s="786" t="s">
        <v>782</v>
      </c>
      <c r="M11" s="786" t="s">
        <v>782</v>
      </c>
      <c r="N11" s="786" t="s">
        <v>782</v>
      </c>
      <c r="O11" s="786" t="s">
        <v>782</v>
      </c>
      <c r="P11" s="790" t="s">
        <v>894</v>
      </c>
      <c r="Q11" s="786" t="s">
        <v>782</v>
      </c>
      <c r="R11" s="786" t="s">
        <v>782</v>
      </c>
      <c r="S11" s="786" t="s">
        <v>782</v>
      </c>
      <c r="T11" s="786" t="s">
        <v>782</v>
      </c>
      <c r="U11" s="786" t="s">
        <v>782</v>
      </c>
      <c r="V11" s="786" t="s">
        <v>782</v>
      </c>
      <c r="W11" s="790" t="s">
        <v>895</v>
      </c>
      <c r="X11" s="786" t="s">
        <v>782</v>
      </c>
      <c r="Y11" s="791" t="s">
        <v>1432</v>
      </c>
      <c r="Z11" s="786" t="s">
        <v>782</v>
      </c>
      <c r="AA11" s="787">
        <v>45291</v>
      </c>
      <c r="AB11" s="786" t="s">
        <v>40</v>
      </c>
      <c r="AC11" s="792" t="s">
        <v>782</v>
      </c>
      <c r="AD11" s="792" t="s">
        <v>782</v>
      </c>
      <c r="AE11" s="792" t="s">
        <v>782</v>
      </c>
      <c r="AF11" s="792" t="s">
        <v>782</v>
      </c>
      <c r="AG11" s="792" t="s">
        <v>782</v>
      </c>
      <c r="AH11" s="792" t="s">
        <v>782</v>
      </c>
      <c r="AI11" s="792">
        <v>1</v>
      </c>
      <c r="AJ11" s="792" t="s">
        <v>782</v>
      </c>
      <c r="AK11" s="792" t="s">
        <v>782</v>
      </c>
      <c r="AL11" s="792" t="s">
        <v>782</v>
      </c>
      <c r="AM11" s="792" t="s">
        <v>782</v>
      </c>
      <c r="AN11" s="792" t="s">
        <v>782</v>
      </c>
      <c r="AO11" s="792" t="s">
        <v>782</v>
      </c>
      <c r="AP11" s="792" t="s">
        <v>782</v>
      </c>
      <c r="AQ11" s="792" t="s">
        <v>782</v>
      </c>
      <c r="AR11" s="792" t="s">
        <v>782</v>
      </c>
      <c r="AS11" s="792">
        <v>0</v>
      </c>
      <c r="AT11" s="792">
        <v>0</v>
      </c>
      <c r="AU11" s="792" t="s">
        <v>40</v>
      </c>
      <c r="AV11" s="792" t="s">
        <v>39</v>
      </c>
      <c r="AW11" s="792" t="s">
        <v>39</v>
      </c>
      <c r="AX11" s="792">
        <v>0</v>
      </c>
      <c r="AY11" s="792"/>
      <c r="AZ11" s="792"/>
      <c r="BA11" s="793" t="s">
        <v>564</v>
      </c>
      <c r="BB11" s="794" t="s">
        <v>564</v>
      </c>
      <c r="BC11" s="793" t="s">
        <v>57</v>
      </c>
      <c r="BD11" s="793" t="s">
        <v>57</v>
      </c>
      <c r="BE11" s="793" t="s">
        <v>564</v>
      </c>
      <c r="BF11" s="793" t="s">
        <v>564</v>
      </c>
      <c r="BG11" s="793" t="s">
        <v>564</v>
      </c>
      <c r="BH11" s="793" t="s">
        <v>564</v>
      </c>
      <c r="BI11" s="795">
        <v>25</v>
      </c>
      <c r="BJ11" s="796">
        <v>10</v>
      </c>
      <c r="BK11" s="796">
        <v>40</v>
      </c>
      <c r="BL11" s="797">
        <v>30</v>
      </c>
      <c r="BM11" s="798">
        <v>20</v>
      </c>
      <c r="BN11" s="796">
        <v>60</v>
      </c>
      <c r="BO11" s="796">
        <v>40</v>
      </c>
      <c r="BP11" s="799" t="s">
        <v>564</v>
      </c>
      <c r="BQ11" s="795" t="s">
        <v>559</v>
      </c>
      <c r="BR11" s="800" t="s">
        <v>1065</v>
      </c>
      <c r="BS11" s="800" t="s">
        <v>1066</v>
      </c>
      <c r="BT11" s="799" t="s">
        <v>564</v>
      </c>
      <c r="BU11" s="795"/>
      <c r="BV11" s="795" t="s">
        <v>782</v>
      </c>
      <c r="BW11" s="795" t="s">
        <v>782</v>
      </c>
      <c r="BX11" s="795" t="s">
        <v>782</v>
      </c>
      <c r="BY11" s="795" t="s">
        <v>782</v>
      </c>
      <c r="BZ11" s="801">
        <v>20</v>
      </c>
      <c r="CA11" s="801">
        <v>40</v>
      </c>
      <c r="CB11" s="801">
        <v>25</v>
      </c>
      <c r="CC11" s="801">
        <v>30</v>
      </c>
      <c r="CD11" s="801">
        <v>50</v>
      </c>
      <c r="CE11" s="801">
        <v>45</v>
      </c>
      <c r="CF11" s="802" t="s">
        <v>564</v>
      </c>
      <c r="CG11" s="803" t="s">
        <v>559</v>
      </c>
      <c r="CH11" s="801">
        <v>5</v>
      </c>
      <c r="CI11" s="801">
        <v>3</v>
      </c>
      <c r="CJ11" s="803"/>
      <c r="CK11" s="803" t="s">
        <v>40</v>
      </c>
      <c r="CL11" s="803"/>
      <c r="CM11" s="803" t="s">
        <v>57</v>
      </c>
      <c r="CN11" s="803" t="s">
        <v>40</v>
      </c>
      <c r="CO11" s="803" t="s">
        <v>57</v>
      </c>
      <c r="CP11" s="803" t="s">
        <v>595</v>
      </c>
      <c r="CQ11" s="804" t="s">
        <v>40</v>
      </c>
      <c r="CR11" s="803" t="s">
        <v>57</v>
      </c>
      <c r="CS11" s="802" t="s">
        <v>564</v>
      </c>
      <c r="CT11" s="803" t="s">
        <v>596</v>
      </c>
      <c r="CU11" s="803" t="s">
        <v>768</v>
      </c>
      <c r="CV11" s="803"/>
      <c r="CW11" s="803"/>
      <c r="CX11" s="801">
        <v>25</v>
      </c>
      <c r="CY11" s="801">
        <v>1</v>
      </c>
      <c r="CZ11" s="801">
        <v>1</v>
      </c>
      <c r="DA11" s="787" t="s">
        <v>782</v>
      </c>
      <c r="DB11" s="805" t="s">
        <v>782</v>
      </c>
      <c r="DC11" s="805" t="s">
        <v>782</v>
      </c>
      <c r="DD11" s="805" t="s">
        <v>782</v>
      </c>
      <c r="DE11" s="805" t="s">
        <v>782</v>
      </c>
      <c r="DF11" s="805" t="s">
        <v>782</v>
      </c>
      <c r="DG11" s="805" t="s">
        <v>782</v>
      </c>
      <c r="DH11" s="806">
        <v>1</v>
      </c>
      <c r="DI11" s="807">
        <v>1</v>
      </c>
      <c r="DJ11" s="808" t="s">
        <v>1314</v>
      </c>
      <c r="DK11" s="805"/>
      <c r="DL11" s="805"/>
      <c r="DM11" s="809" t="s">
        <v>40</v>
      </c>
      <c r="DN11" s="810">
        <v>0</v>
      </c>
      <c r="DO11" s="811" t="s">
        <v>40</v>
      </c>
      <c r="DP11" s="811">
        <v>0</v>
      </c>
      <c r="DQ11" s="809"/>
      <c r="DR11" s="809"/>
      <c r="DS11" s="809"/>
      <c r="DT11" s="809"/>
      <c r="DU11" s="809"/>
      <c r="DV11" s="809"/>
      <c r="DW11" s="809"/>
      <c r="DX11" s="809"/>
      <c r="DY11" s="809"/>
      <c r="DZ11" s="809"/>
      <c r="EA11" s="812"/>
      <c r="EB11" s="812"/>
      <c r="EC11" s="812"/>
      <c r="ED11" s="812"/>
      <c r="EE11" s="812"/>
      <c r="EF11" s="813" t="s">
        <v>873</v>
      </c>
      <c r="EG11" s="814">
        <v>0.03</v>
      </c>
      <c r="EH11" s="815"/>
      <c r="EI11" s="813">
        <v>20</v>
      </c>
      <c r="EJ11" s="813"/>
      <c r="EK11" s="813"/>
      <c r="EL11" s="813"/>
      <c r="EM11" s="813"/>
      <c r="EN11" s="813"/>
      <c r="EO11" s="816"/>
      <c r="EP11" s="816"/>
      <c r="EQ11" s="816"/>
      <c r="ER11" s="816"/>
      <c r="ES11" s="816"/>
      <c r="ET11" s="816"/>
      <c r="EU11" s="817"/>
      <c r="EV11" s="818"/>
      <c r="EW11" s="816"/>
      <c r="EX11" s="816"/>
      <c r="EY11" s="816"/>
      <c r="EZ11" s="819"/>
      <c r="FA11" s="820"/>
      <c r="FB11" s="820"/>
      <c r="FC11" s="820"/>
      <c r="FD11" s="820"/>
      <c r="FE11" s="820"/>
      <c r="FF11" s="820"/>
      <c r="FG11" s="820"/>
      <c r="FH11" s="820"/>
      <c r="FI11" s="820"/>
      <c r="FJ11" s="821"/>
      <c r="FK11" s="820"/>
      <c r="FL11" s="820"/>
      <c r="FM11" s="820"/>
      <c r="FN11" s="822" t="s">
        <v>1019</v>
      </c>
      <c r="FO11" s="820"/>
      <c r="FP11" s="820"/>
      <c r="FQ11" s="820"/>
      <c r="FR11" s="820"/>
      <c r="FS11" s="820"/>
      <c r="FT11" s="820"/>
      <c r="FU11" s="820"/>
      <c r="FV11" s="820"/>
      <c r="FW11" s="820"/>
      <c r="FX11" s="820"/>
      <c r="FY11" s="820"/>
      <c r="FZ11" s="820"/>
      <c r="GA11" s="820"/>
      <c r="GB11" s="820"/>
      <c r="GC11" s="820"/>
      <c r="GD11" s="820"/>
      <c r="GE11" s="820"/>
      <c r="GF11" s="820"/>
      <c r="GG11" s="820"/>
      <c r="GH11" s="820"/>
      <c r="GI11" s="820"/>
      <c r="GJ11" s="823"/>
      <c r="GK11" s="824"/>
      <c r="GL11" s="824"/>
      <c r="GM11" s="824"/>
      <c r="GN11" s="824"/>
      <c r="GO11" s="824"/>
      <c r="GP11" s="824"/>
      <c r="GQ11" s="824"/>
      <c r="GR11" s="825" t="s">
        <v>564</v>
      </c>
      <c r="GS11" s="825" t="s">
        <v>564</v>
      </c>
      <c r="GT11" s="825" t="s">
        <v>564</v>
      </c>
      <c r="GU11" s="825" t="s">
        <v>564</v>
      </c>
      <c r="GV11" s="825" t="s">
        <v>564</v>
      </c>
      <c r="GW11" s="825" t="s">
        <v>564</v>
      </c>
      <c r="GX11" s="825" t="s">
        <v>564</v>
      </c>
      <c r="GY11" s="825" t="s">
        <v>564</v>
      </c>
      <c r="HA11" s="827" t="s">
        <v>564</v>
      </c>
      <c r="HB11" s="828" t="s">
        <v>564</v>
      </c>
      <c r="HC11" s="829" t="s">
        <v>564</v>
      </c>
      <c r="HD11" s="829" t="s">
        <v>564</v>
      </c>
      <c r="HE11" s="829" t="s">
        <v>564</v>
      </c>
      <c r="HF11" s="829" t="s">
        <v>564</v>
      </c>
      <c r="HG11" s="829" t="s">
        <v>564</v>
      </c>
      <c r="HH11" s="829" t="s">
        <v>564</v>
      </c>
      <c r="HI11" s="829" t="s">
        <v>564</v>
      </c>
      <c r="HJ11" s="830" t="s">
        <v>564</v>
      </c>
      <c r="HK11" s="829" t="s">
        <v>564</v>
      </c>
      <c r="HL11" s="829" t="s">
        <v>564</v>
      </c>
      <c r="HM11" s="829" t="s">
        <v>564</v>
      </c>
      <c r="HN11" s="829" t="s">
        <v>564</v>
      </c>
      <c r="HO11" s="829" t="s">
        <v>564</v>
      </c>
      <c r="HP11" s="829" t="s">
        <v>564</v>
      </c>
      <c r="HQ11" s="829" t="s">
        <v>564</v>
      </c>
      <c r="HR11" s="829" t="s">
        <v>564</v>
      </c>
      <c r="HS11" s="829" t="s">
        <v>564</v>
      </c>
      <c r="HT11" s="829" t="s">
        <v>564</v>
      </c>
      <c r="HU11" s="831" t="s">
        <v>564</v>
      </c>
      <c r="HV11" s="829" t="s">
        <v>564</v>
      </c>
      <c r="HW11" s="829" t="s">
        <v>564</v>
      </c>
      <c r="HX11" s="829" t="s">
        <v>564</v>
      </c>
      <c r="HY11" s="832"/>
      <c r="HZ11" s="833"/>
      <c r="IA11" s="834">
        <v>1</v>
      </c>
      <c r="IB11" s="834">
        <v>1</v>
      </c>
      <c r="IC11" s="834">
        <v>1</v>
      </c>
      <c r="ID11" s="834">
        <v>1</v>
      </c>
      <c r="IE11" s="834">
        <v>1</v>
      </c>
      <c r="IF11" s="834">
        <v>1</v>
      </c>
      <c r="IG11" s="834">
        <v>1</v>
      </c>
      <c r="IH11" s="834">
        <v>1</v>
      </c>
      <c r="II11" s="834">
        <v>1</v>
      </c>
      <c r="IJ11" s="834">
        <v>1</v>
      </c>
      <c r="IK11" s="834">
        <v>1</v>
      </c>
      <c r="IL11" s="834">
        <v>1</v>
      </c>
      <c r="IM11" s="834">
        <v>1</v>
      </c>
      <c r="IN11" s="834">
        <v>1</v>
      </c>
      <c r="IO11" s="835">
        <v>1</v>
      </c>
      <c r="IP11" s="834">
        <v>1</v>
      </c>
      <c r="IQ11" s="834">
        <v>1</v>
      </c>
      <c r="IR11" s="834">
        <v>1</v>
      </c>
      <c r="IS11" s="834">
        <v>1</v>
      </c>
      <c r="IT11" s="834">
        <v>1</v>
      </c>
      <c r="IU11" s="834">
        <v>1</v>
      </c>
      <c r="IV11" s="834">
        <v>1</v>
      </c>
      <c r="IW11" s="834">
        <v>1</v>
      </c>
      <c r="IX11" s="834">
        <v>1</v>
      </c>
      <c r="IY11" s="834">
        <v>1</v>
      </c>
      <c r="IZ11" s="834">
        <v>1</v>
      </c>
      <c r="JA11" s="834">
        <v>1</v>
      </c>
      <c r="JB11" s="834">
        <v>1</v>
      </c>
      <c r="JC11" s="834">
        <v>1</v>
      </c>
      <c r="JD11" s="834">
        <v>1</v>
      </c>
      <c r="JE11" s="834">
        <v>1</v>
      </c>
      <c r="JF11" s="834">
        <v>1</v>
      </c>
      <c r="JG11" s="834">
        <v>1</v>
      </c>
      <c r="JH11" s="834">
        <v>1</v>
      </c>
      <c r="JI11" s="834">
        <v>1</v>
      </c>
      <c r="JJ11" s="834">
        <v>1</v>
      </c>
      <c r="JK11" s="834">
        <v>1</v>
      </c>
      <c r="JL11" s="834">
        <v>1</v>
      </c>
      <c r="JM11" s="834">
        <v>1</v>
      </c>
      <c r="JN11" s="834">
        <v>1</v>
      </c>
      <c r="JO11" s="834">
        <v>1</v>
      </c>
      <c r="JP11" s="834">
        <v>1</v>
      </c>
      <c r="JQ11" s="834">
        <v>1</v>
      </c>
      <c r="JR11" s="834">
        <v>1</v>
      </c>
      <c r="JS11" s="834">
        <v>1</v>
      </c>
      <c r="JT11" s="834">
        <v>1</v>
      </c>
      <c r="JU11" s="834">
        <v>1</v>
      </c>
      <c r="JV11" s="834">
        <v>1</v>
      </c>
      <c r="JW11" s="834">
        <v>1</v>
      </c>
      <c r="JX11" s="834">
        <v>1</v>
      </c>
      <c r="JY11" s="834">
        <v>1</v>
      </c>
      <c r="JZ11" s="834">
        <v>1</v>
      </c>
      <c r="KA11" s="834">
        <v>1</v>
      </c>
      <c r="KB11" s="834">
        <v>1</v>
      </c>
      <c r="KC11" s="834">
        <v>1</v>
      </c>
      <c r="KD11" s="834">
        <v>1</v>
      </c>
      <c r="KE11" s="834">
        <v>1</v>
      </c>
      <c r="KF11" s="834">
        <v>1</v>
      </c>
      <c r="KG11" s="834">
        <v>1</v>
      </c>
      <c r="KH11" s="834">
        <v>1</v>
      </c>
      <c r="KI11" s="834">
        <v>1</v>
      </c>
      <c r="KJ11" s="834">
        <v>1</v>
      </c>
      <c r="KK11" s="834">
        <v>1</v>
      </c>
      <c r="KL11" s="834">
        <v>1</v>
      </c>
      <c r="KM11" s="834">
        <v>1</v>
      </c>
      <c r="KN11" s="834">
        <v>1</v>
      </c>
      <c r="KO11" s="834">
        <v>1</v>
      </c>
      <c r="KP11" s="834">
        <v>1</v>
      </c>
      <c r="KQ11" s="834">
        <v>1</v>
      </c>
      <c r="KR11" s="834">
        <v>1</v>
      </c>
      <c r="KS11" s="834">
        <v>1</v>
      </c>
      <c r="KT11" s="834">
        <v>1</v>
      </c>
      <c r="KU11" s="833"/>
      <c r="KV11" s="833"/>
      <c r="KW11" s="833"/>
      <c r="KX11" s="833"/>
      <c r="KY11" s="833"/>
      <c r="KZ11" s="833"/>
    </row>
    <row r="12" spans="1:328">
      <c r="A12" s="573"/>
      <c r="B12" s="193"/>
      <c r="C12" s="193"/>
      <c r="D12" s="573"/>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3"/>
      <c r="AG12" s="193"/>
      <c r="AH12" s="193"/>
      <c r="AI12" s="193"/>
      <c r="AJ12" s="193"/>
      <c r="AK12" s="193"/>
      <c r="AL12" s="193"/>
      <c r="AM12" s="193"/>
      <c r="AN12" s="193"/>
      <c r="AO12" s="193"/>
      <c r="AP12" s="193"/>
      <c r="AQ12" s="193"/>
      <c r="AR12" s="193"/>
      <c r="AS12" s="193"/>
      <c r="AT12" s="193"/>
      <c r="AU12" s="193"/>
      <c r="AV12" s="193"/>
      <c r="AW12" s="193"/>
      <c r="AX12" s="193"/>
      <c r="AY12" s="193"/>
      <c r="AZ12" s="193"/>
      <c r="BA12" s="573"/>
      <c r="BB12" s="573"/>
      <c r="BC12" s="193"/>
      <c r="BD12" s="193"/>
      <c r="BE12" s="573"/>
      <c r="BF12" s="573"/>
      <c r="BG12" s="573"/>
      <c r="BH12" s="573"/>
      <c r="BI12" s="193"/>
      <c r="BJ12" s="193"/>
      <c r="BK12" s="193"/>
      <c r="BL12" s="193"/>
      <c r="BM12" s="193"/>
      <c r="BN12" s="193"/>
      <c r="BO12" s="193"/>
      <c r="BP12" s="573"/>
      <c r="BQ12" s="193"/>
      <c r="BR12" s="193"/>
      <c r="BS12" s="193"/>
      <c r="BT12" s="573"/>
      <c r="BU12" s="193"/>
      <c r="BV12" s="193"/>
      <c r="BW12" s="193"/>
      <c r="BX12" s="193"/>
      <c r="BY12" s="193"/>
      <c r="BZ12" s="193"/>
      <c r="CA12" s="193"/>
      <c r="CB12" s="193"/>
      <c r="CC12" s="193"/>
      <c r="CD12" s="193"/>
      <c r="CE12" s="193"/>
      <c r="CF12" s="573"/>
      <c r="CG12" s="193"/>
      <c r="CH12" s="193"/>
      <c r="CI12" s="193"/>
      <c r="CJ12" s="193"/>
      <c r="CK12" s="193"/>
      <c r="CL12" s="193"/>
      <c r="CM12" s="193"/>
      <c r="CN12" s="193"/>
      <c r="CO12" s="193"/>
      <c r="CP12" s="193"/>
      <c r="CQ12" s="193"/>
      <c r="CR12" s="193"/>
      <c r="CS12" s="573"/>
      <c r="CT12" s="193"/>
      <c r="CU12" s="193"/>
      <c r="CV12" s="193"/>
      <c r="CW12" s="193"/>
      <c r="CX12" s="193"/>
      <c r="CY12" s="573"/>
      <c r="CZ12" s="573"/>
      <c r="DA12" s="193"/>
      <c r="DB12" s="10"/>
      <c r="DC12" s="10"/>
      <c r="DD12" s="10"/>
      <c r="DE12" s="10"/>
      <c r="DF12" s="10"/>
      <c r="DG12" s="10"/>
      <c r="DH12" s="573"/>
      <c r="DI12" s="573"/>
      <c r="DJ12" s="193"/>
      <c r="DK12" s="577"/>
      <c r="DL12" s="577"/>
      <c r="DM12" s="193"/>
      <c r="DN12" s="193"/>
      <c r="DO12" s="193"/>
      <c r="DP12" s="193"/>
      <c r="DQ12" s="193"/>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93"/>
      <c r="FB12" s="193"/>
      <c r="FC12" s="193"/>
      <c r="FD12" s="193"/>
      <c r="FE12" s="10"/>
      <c r="FF12" s="193"/>
      <c r="FG12" s="193"/>
      <c r="FH12" s="193"/>
      <c r="FI12" s="193"/>
      <c r="FJ12" s="193"/>
      <c r="FK12" s="193"/>
      <c r="FL12" s="193"/>
      <c r="FM12" s="193"/>
      <c r="FN12" s="573"/>
      <c r="FO12" s="573"/>
      <c r="FP12" s="193"/>
      <c r="FQ12" s="193"/>
      <c r="FR12" s="573"/>
      <c r="FS12" s="573"/>
      <c r="FT12" s="573"/>
      <c r="FU12" s="193"/>
      <c r="FV12" s="193"/>
      <c r="FW12" s="218"/>
      <c r="FX12" s="218"/>
      <c r="FY12" s="569"/>
      <c r="FZ12" s="193"/>
      <c r="GA12" s="218"/>
      <c r="GB12" s="218"/>
      <c r="GC12" s="218"/>
      <c r="GD12" s="218"/>
      <c r="GE12" s="10"/>
      <c r="GF12" s="10"/>
      <c r="GG12" s="10"/>
      <c r="GH12" s="10"/>
      <c r="GI12" s="10"/>
      <c r="GJ12" s="10"/>
      <c r="GK12" s="10"/>
      <c r="GL12" s="10"/>
      <c r="GM12" s="10"/>
      <c r="GN12" s="10"/>
      <c r="GO12" s="10"/>
      <c r="GP12" s="10"/>
      <c r="GQ12" s="10"/>
      <c r="GR12" s="10"/>
      <c r="GS12" s="573"/>
      <c r="GT12" s="574"/>
      <c r="GU12" s="574"/>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578"/>
      <c r="IA12" s="570"/>
      <c r="IB12" s="570"/>
      <c r="IC12" s="570"/>
      <c r="ID12" s="570"/>
      <c r="IE12" s="570"/>
      <c r="IF12" s="570"/>
      <c r="IG12" s="570"/>
      <c r="IH12" s="570"/>
      <c r="II12" s="570"/>
      <c r="IJ12" s="570"/>
      <c r="IK12" s="570"/>
      <c r="IL12" s="570"/>
      <c r="IM12" s="570"/>
      <c r="IN12" s="570"/>
      <c r="IO12" s="570"/>
      <c r="IP12" s="570"/>
      <c r="IQ12" s="570"/>
      <c r="IR12" s="570"/>
      <c r="IS12" s="570"/>
      <c r="IT12" s="570"/>
      <c r="IU12" s="570"/>
      <c r="IV12" s="570"/>
      <c r="IW12" s="570"/>
      <c r="IX12" s="570"/>
      <c r="IY12" s="570"/>
      <c r="IZ12" s="570"/>
      <c r="JA12" s="570"/>
      <c r="JB12" s="570"/>
      <c r="JC12" s="570"/>
      <c r="JD12" s="570"/>
      <c r="JE12" s="570"/>
      <c r="JF12" s="570"/>
      <c r="JG12" s="570"/>
      <c r="JH12" s="570"/>
      <c r="JI12" s="570"/>
      <c r="JJ12" s="570"/>
      <c r="JK12" s="570"/>
      <c r="JL12" s="570"/>
      <c r="JM12" s="570"/>
      <c r="JN12" s="570"/>
      <c r="JO12" s="570"/>
      <c r="JP12" s="570"/>
      <c r="JQ12" s="570"/>
      <c r="JR12" s="570"/>
      <c r="JS12" s="570"/>
      <c r="JT12" s="570"/>
      <c r="JU12" s="570"/>
      <c r="JV12" s="570"/>
      <c r="JW12" s="570"/>
      <c r="JX12" s="570"/>
      <c r="JY12" s="570"/>
      <c r="JZ12" s="570"/>
      <c r="KA12" s="570"/>
      <c r="KB12" s="570"/>
      <c r="KC12" s="570"/>
      <c r="KD12" s="570"/>
      <c r="KE12" s="570"/>
      <c r="KF12" s="570"/>
      <c r="KG12" s="570"/>
      <c r="KH12" s="570"/>
      <c r="KI12" s="570"/>
      <c r="KJ12" s="570"/>
      <c r="KK12" s="570"/>
      <c r="KL12" s="570"/>
      <c r="KM12" s="570"/>
      <c r="KN12" s="570"/>
      <c r="KO12" s="570"/>
      <c r="KP12" s="570"/>
      <c r="KQ12" s="570"/>
      <c r="KR12" s="570"/>
      <c r="KS12" s="570"/>
      <c r="KT12" s="570"/>
      <c r="KU12" s="10"/>
      <c r="KV12" s="10"/>
      <c r="KW12" s="10"/>
      <c r="KX12" s="10"/>
      <c r="KY12" s="10"/>
      <c r="KZ12" s="10"/>
      <c r="LA12" s="10"/>
      <c r="LB12" s="10"/>
      <c r="LC12" s="10"/>
      <c r="LD12" s="10"/>
      <c r="LE12" s="10"/>
      <c r="LF12" s="10"/>
      <c r="LG12" s="10"/>
      <c r="LH12" s="10"/>
      <c r="LI12" s="10"/>
      <c r="LJ12" s="10"/>
      <c r="LK12" s="10"/>
      <c r="LL12" s="10"/>
      <c r="LM12" s="10"/>
      <c r="LN12" s="10"/>
      <c r="LO12" s="10"/>
      <c r="LP12" s="10"/>
    </row>
    <row r="13" spans="1:328" s="37" customFormat="1">
      <c r="LP13" s="32"/>
    </row>
    <row r="14" spans="1:328" s="576" customFormat="1" ht="132" customHeight="1" thickBot="1">
      <c r="A14" s="575" t="s">
        <v>449</v>
      </c>
      <c r="B14" s="579" t="s">
        <v>451</v>
      </c>
      <c r="C14" s="579" t="s">
        <v>612</v>
      </c>
      <c r="D14" s="575" t="s">
        <v>450</v>
      </c>
      <c r="E14" s="579" t="s">
        <v>466</v>
      </c>
      <c r="F14" s="579" t="s">
        <v>467</v>
      </c>
      <c r="G14" s="579" t="s">
        <v>452</v>
      </c>
      <c r="H14" s="579" t="s">
        <v>454</v>
      </c>
      <c r="I14" s="579" t="s">
        <v>455</v>
      </c>
      <c r="J14" s="579" t="s">
        <v>456</v>
      </c>
      <c r="K14" s="579" t="s">
        <v>457</v>
      </c>
      <c r="L14" s="579" t="s">
        <v>526</v>
      </c>
      <c r="M14" s="579" t="s">
        <v>527</v>
      </c>
      <c r="N14" s="579" t="s">
        <v>458</v>
      </c>
      <c r="O14" s="579" t="s">
        <v>509</v>
      </c>
      <c r="P14" s="579" t="s">
        <v>459</v>
      </c>
      <c r="Q14" s="579" t="s">
        <v>585</v>
      </c>
      <c r="R14" s="579" t="s">
        <v>584</v>
      </c>
      <c r="S14" s="579" t="s">
        <v>586</v>
      </c>
      <c r="T14" s="579" t="s">
        <v>510</v>
      </c>
      <c r="U14" s="579" t="s">
        <v>482</v>
      </c>
      <c r="V14" s="579" t="s">
        <v>511</v>
      </c>
      <c r="W14" s="579" t="s">
        <v>481</v>
      </c>
      <c r="X14" s="579" t="s">
        <v>512</v>
      </c>
      <c r="Y14" s="579" t="s">
        <v>513</v>
      </c>
      <c r="Z14" s="579" t="s">
        <v>515</v>
      </c>
      <c r="AA14" s="579"/>
      <c r="AB14" s="579" t="s">
        <v>1068</v>
      </c>
      <c r="AC14" s="579">
        <f t="shared" ref="AC14:AW14" si="11">AC2</f>
        <v>0</v>
      </c>
      <c r="AD14" s="579">
        <f t="shared" si="11"/>
        <v>0</v>
      </c>
      <c r="AE14" s="579">
        <f t="shared" si="11"/>
        <v>0</v>
      </c>
      <c r="AF14" s="579">
        <f t="shared" si="11"/>
        <v>0</v>
      </c>
      <c r="AG14" s="579">
        <f t="shared" si="11"/>
        <v>0</v>
      </c>
      <c r="AH14" s="579">
        <f t="shared" si="11"/>
        <v>0</v>
      </c>
      <c r="AI14" s="579">
        <f t="shared" si="11"/>
        <v>0</v>
      </c>
      <c r="AJ14" s="579">
        <f t="shared" si="11"/>
        <v>0</v>
      </c>
      <c r="AK14" s="579">
        <f t="shared" si="11"/>
        <v>0</v>
      </c>
      <c r="AL14" s="579">
        <f t="shared" si="11"/>
        <v>0</v>
      </c>
      <c r="AM14" s="579">
        <f t="shared" si="11"/>
        <v>0</v>
      </c>
      <c r="AN14" s="579">
        <f t="shared" si="11"/>
        <v>0</v>
      </c>
      <c r="AO14" s="579">
        <f t="shared" si="11"/>
        <v>0</v>
      </c>
      <c r="AP14" s="579">
        <f t="shared" si="11"/>
        <v>0</v>
      </c>
      <c r="AQ14" s="579">
        <f t="shared" si="11"/>
        <v>0</v>
      </c>
      <c r="AR14" s="579">
        <f t="shared" si="11"/>
        <v>0</v>
      </c>
      <c r="AS14" s="579">
        <f t="shared" si="11"/>
        <v>0</v>
      </c>
      <c r="AT14" s="579">
        <f t="shared" si="11"/>
        <v>0</v>
      </c>
      <c r="AU14" s="579">
        <f t="shared" si="11"/>
        <v>0</v>
      </c>
      <c r="AV14" s="579">
        <f t="shared" si="11"/>
        <v>0</v>
      </c>
      <c r="AW14" s="579">
        <f t="shared" si="11"/>
        <v>0</v>
      </c>
      <c r="AX14" s="579" t="s">
        <v>924</v>
      </c>
      <c r="AY14" s="579" t="s">
        <v>573</v>
      </c>
      <c r="AZ14" s="579" t="s">
        <v>573</v>
      </c>
      <c r="BA14" s="575" t="s">
        <v>574</v>
      </c>
      <c r="BB14" s="575" t="s">
        <v>574</v>
      </c>
      <c r="BC14" s="579" t="s">
        <v>573</v>
      </c>
      <c r="BD14" s="579" t="s">
        <v>573</v>
      </c>
      <c r="BE14" s="575" t="s">
        <v>581</v>
      </c>
      <c r="BF14" s="575" t="s">
        <v>582</v>
      </c>
      <c r="BG14" s="575" t="s">
        <v>1316</v>
      </c>
      <c r="BH14" s="575" t="s">
        <v>1318</v>
      </c>
      <c r="BI14" s="579" t="s">
        <v>1210</v>
      </c>
      <c r="BJ14" s="579">
        <f t="shared" ref="BJ14:BP14" si="12">BJ2</f>
        <v>0</v>
      </c>
      <c r="BK14" s="579">
        <f t="shared" si="12"/>
        <v>0</v>
      </c>
      <c r="BL14" s="579">
        <f t="shared" si="12"/>
        <v>38</v>
      </c>
      <c r="BM14" s="579">
        <f t="shared" si="12"/>
        <v>0</v>
      </c>
      <c r="BN14" s="579">
        <f t="shared" si="12"/>
        <v>0</v>
      </c>
      <c r="BO14" s="579">
        <f t="shared" si="12"/>
        <v>30</v>
      </c>
      <c r="BP14" s="575">
        <f t="shared" si="12"/>
        <v>8</v>
      </c>
      <c r="BQ14" s="579" t="s">
        <v>560</v>
      </c>
      <c r="BR14" s="579" t="s">
        <v>770</v>
      </c>
      <c r="BS14" s="579" t="s">
        <v>770</v>
      </c>
      <c r="BT14" s="575" t="s">
        <v>771</v>
      </c>
      <c r="BU14" s="579" t="s">
        <v>789</v>
      </c>
      <c r="BV14" s="579" t="s">
        <v>790</v>
      </c>
      <c r="BW14" s="579" t="s">
        <v>791</v>
      </c>
      <c r="BX14" s="579" t="s">
        <v>792</v>
      </c>
      <c r="BY14" s="579" t="s">
        <v>793</v>
      </c>
      <c r="BZ14" s="579">
        <f t="shared" ref="BZ14:CF14" si="13">BZ2</f>
        <v>0</v>
      </c>
      <c r="CA14" s="579">
        <f t="shared" si="13"/>
        <v>0</v>
      </c>
      <c r="CB14" s="579">
        <f t="shared" si="13"/>
        <v>25</v>
      </c>
      <c r="CC14" s="579">
        <f t="shared" si="13"/>
        <v>0</v>
      </c>
      <c r="CD14" s="579">
        <f t="shared" si="13"/>
        <v>0</v>
      </c>
      <c r="CE14" s="579">
        <f t="shared" si="13"/>
        <v>35</v>
      </c>
      <c r="CF14" s="575">
        <f t="shared" si="13"/>
        <v>10</v>
      </c>
      <c r="CG14" s="579" t="s">
        <v>557</v>
      </c>
      <c r="CH14" s="579" t="s">
        <v>770</v>
      </c>
      <c r="CI14" s="579" t="s">
        <v>770</v>
      </c>
      <c r="CJ14" s="579" t="s">
        <v>783</v>
      </c>
      <c r="CK14" s="579" t="s">
        <v>786</v>
      </c>
      <c r="CL14" s="579" t="s">
        <v>784</v>
      </c>
      <c r="CM14" s="579" t="s">
        <v>785</v>
      </c>
      <c r="CN14" s="579" t="s">
        <v>778</v>
      </c>
      <c r="CO14" s="579" t="s">
        <v>781</v>
      </c>
      <c r="CP14" s="579" t="s">
        <v>777</v>
      </c>
      <c r="CQ14" s="579" t="s">
        <v>779</v>
      </c>
      <c r="CR14" s="579" t="s">
        <v>780</v>
      </c>
      <c r="CS14" s="575" t="s">
        <v>772</v>
      </c>
      <c r="CT14" s="579" t="s">
        <v>777</v>
      </c>
      <c r="CU14" s="579" t="s">
        <v>806</v>
      </c>
      <c r="CV14" s="579" t="s">
        <v>1515</v>
      </c>
      <c r="CW14" s="579" t="s">
        <v>1516</v>
      </c>
      <c r="CX14" s="579" t="s">
        <v>1207</v>
      </c>
      <c r="CY14" s="575" t="s">
        <v>1214</v>
      </c>
      <c r="CZ14" s="575" t="s">
        <v>1213</v>
      </c>
      <c r="DA14" s="579" t="s">
        <v>1056</v>
      </c>
      <c r="DB14" s="580" t="s">
        <v>761</v>
      </c>
      <c r="DC14" s="580" t="s">
        <v>762</v>
      </c>
      <c r="DD14" s="580" t="s">
        <v>763</v>
      </c>
      <c r="DE14" s="580" t="s">
        <v>764</v>
      </c>
      <c r="DF14" s="580" t="s">
        <v>765</v>
      </c>
      <c r="DG14" s="580" t="s">
        <v>766</v>
      </c>
      <c r="DH14" s="575" t="s">
        <v>1216</v>
      </c>
      <c r="DI14" s="575" t="s">
        <v>1234</v>
      </c>
      <c r="DJ14" s="579" t="s">
        <v>1315</v>
      </c>
      <c r="DK14" s="579"/>
      <c r="DL14" s="579"/>
      <c r="DM14" s="579" t="s">
        <v>818</v>
      </c>
      <c r="DN14" s="579" t="s">
        <v>955</v>
      </c>
      <c r="DO14" s="579" t="s">
        <v>917</v>
      </c>
      <c r="DP14" s="579" t="s">
        <v>954</v>
      </c>
      <c r="DQ14" s="579" t="s">
        <v>961</v>
      </c>
      <c r="DR14" s="580" t="s">
        <v>918</v>
      </c>
      <c r="DS14" s="580" t="s">
        <v>132</v>
      </c>
      <c r="DT14" s="580" t="s">
        <v>128</v>
      </c>
      <c r="DU14" s="580" t="s">
        <v>1115</v>
      </c>
      <c r="DV14" s="580" t="s">
        <v>1116</v>
      </c>
      <c r="DW14" s="580" t="s">
        <v>1117</v>
      </c>
      <c r="DX14" s="580" t="s">
        <v>920</v>
      </c>
      <c r="DY14" s="580" t="s">
        <v>417</v>
      </c>
      <c r="DZ14" s="580" t="s">
        <v>418</v>
      </c>
      <c r="EA14" s="581" t="s">
        <v>1003</v>
      </c>
      <c r="EB14" s="580" t="s">
        <v>874</v>
      </c>
      <c r="EC14" s="580" t="s">
        <v>393</v>
      </c>
      <c r="ED14" s="581" t="s">
        <v>1003</v>
      </c>
      <c r="EE14" s="582"/>
      <c r="EF14" s="581" t="s">
        <v>1003</v>
      </c>
      <c r="EG14" s="583" t="s">
        <v>396</v>
      </c>
      <c r="EH14" s="583" t="s">
        <v>1440</v>
      </c>
      <c r="EI14" s="584" t="s">
        <v>1003</v>
      </c>
      <c r="EJ14" s="583" t="s">
        <v>389</v>
      </c>
      <c r="EK14" s="584" t="s">
        <v>1003</v>
      </c>
      <c r="EL14" s="584" t="s">
        <v>1003</v>
      </c>
      <c r="EM14" s="584" t="s">
        <v>1003</v>
      </c>
      <c r="EN14" s="584" t="s">
        <v>1003</v>
      </c>
      <c r="EO14" s="584" t="s">
        <v>1003</v>
      </c>
      <c r="EP14" s="580" t="s">
        <v>822</v>
      </c>
      <c r="EQ14" s="580" t="s">
        <v>821</v>
      </c>
      <c r="ER14" s="580" t="s">
        <v>921</v>
      </c>
      <c r="ES14" s="580" t="s">
        <v>390</v>
      </c>
      <c r="ET14" s="580" t="s">
        <v>903</v>
      </c>
      <c r="EU14" s="580" t="s">
        <v>385</v>
      </c>
      <c r="EV14" s="580" t="s">
        <v>902</v>
      </c>
      <c r="EW14" s="580" t="s">
        <v>1403</v>
      </c>
      <c r="EX14" s="581" t="s">
        <v>1003</v>
      </c>
      <c r="EY14" s="581" t="s">
        <v>1003</v>
      </c>
      <c r="EZ14" s="581" t="s">
        <v>1003</v>
      </c>
      <c r="FA14" s="585" t="s">
        <v>1026</v>
      </c>
      <c r="FB14" s="579" t="s">
        <v>1027</v>
      </c>
      <c r="FC14" s="579" t="s">
        <v>1028</v>
      </c>
      <c r="FD14" s="579" t="s">
        <v>1029</v>
      </c>
      <c r="FE14" s="581" t="s">
        <v>1003</v>
      </c>
      <c r="FF14" s="579" t="s">
        <v>1030</v>
      </c>
      <c r="FG14" s="579" t="s">
        <v>967</v>
      </c>
      <c r="FH14" s="579" t="s">
        <v>1038</v>
      </c>
      <c r="FI14" s="579" t="s">
        <v>1108</v>
      </c>
      <c r="FJ14" s="579" t="s">
        <v>1111</v>
      </c>
      <c r="FK14" s="579" t="s">
        <v>1031</v>
      </c>
      <c r="FL14" s="579" t="s">
        <v>1032</v>
      </c>
      <c r="FM14" s="579" t="s">
        <v>1033</v>
      </c>
      <c r="FN14" s="575" t="s">
        <v>1034</v>
      </c>
      <c r="FO14" s="575" t="s">
        <v>1113</v>
      </c>
      <c r="FP14" s="579" t="s">
        <v>1114</v>
      </c>
      <c r="FQ14" s="579" t="s">
        <v>1237</v>
      </c>
      <c r="FR14" s="575" t="s">
        <v>1035</v>
      </c>
      <c r="FS14" s="575" t="s">
        <v>1036</v>
      </c>
      <c r="FT14" s="575" t="s">
        <v>1036</v>
      </c>
      <c r="FU14" s="579" t="s">
        <v>1031</v>
      </c>
      <c r="FV14" s="579" t="s">
        <v>1032</v>
      </c>
      <c r="FW14" s="579" t="s">
        <v>976</v>
      </c>
      <c r="FX14" s="579" t="s">
        <v>978</v>
      </c>
      <c r="FY14" s="579" t="s">
        <v>1021</v>
      </c>
      <c r="FZ14" s="579" t="s">
        <v>1023</v>
      </c>
      <c r="GA14" s="579" t="s">
        <v>899</v>
      </c>
      <c r="GB14" s="579" t="s">
        <v>915</v>
      </c>
      <c r="GC14" s="579" t="s">
        <v>900</v>
      </c>
      <c r="GD14" s="579" t="s">
        <v>1129</v>
      </c>
      <c r="GE14" s="581" t="s">
        <v>1003</v>
      </c>
      <c r="GF14" s="581" t="s">
        <v>1003</v>
      </c>
      <c r="GG14" s="581" t="s">
        <v>1003</v>
      </c>
      <c r="GH14" s="581" t="s">
        <v>1003</v>
      </c>
      <c r="GI14" s="581" t="s">
        <v>1003</v>
      </c>
      <c r="GJ14" s="581" t="s">
        <v>1003</v>
      </c>
      <c r="GK14" s="581" t="s">
        <v>1003</v>
      </c>
      <c r="GL14" s="581" t="s">
        <v>1003</v>
      </c>
      <c r="GM14" s="581" t="s">
        <v>1003</v>
      </c>
      <c r="GN14" s="581" t="s">
        <v>1003</v>
      </c>
      <c r="GO14" s="581" t="s">
        <v>1003</v>
      </c>
      <c r="GP14" s="581" t="s">
        <v>1003</v>
      </c>
      <c r="GQ14" s="581" t="s">
        <v>1003</v>
      </c>
      <c r="GR14" s="581" t="s">
        <v>1003</v>
      </c>
      <c r="GS14" s="575" t="s">
        <v>1025</v>
      </c>
      <c r="GT14" s="575" t="s">
        <v>984</v>
      </c>
      <c r="GU14" s="575" t="s">
        <v>987</v>
      </c>
      <c r="GV14" s="586" t="s">
        <v>1003</v>
      </c>
      <c r="GW14" s="586" t="s">
        <v>1003</v>
      </c>
      <c r="GX14" s="587" t="s">
        <v>1181</v>
      </c>
      <c r="GY14" s="587" t="s">
        <v>1182</v>
      </c>
      <c r="GZ14" s="587" t="s">
        <v>990</v>
      </c>
      <c r="HA14" s="587" t="s">
        <v>989</v>
      </c>
      <c r="HB14" s="587" t="s">
        <v>1179</v>
      </c>
      <c r="HC14" s="575" t="s">
        <v>1158</v>
      </c>
      <c r="HD14" s="575" t="s">
        <v>1169</v>
      </c>
      <c r="HE14" s="575" t="s">
        <v>1170</v>
      </c>
      <c r="HF14" s="575" t="s">
        <v>1171</v>
      </c>
      <c r="HG14" s="575" t="s">
        <v>1172</v>
      </c>
      <c r="HH14" s="575" t="s">
        <v>1173</v>
      </c>
      <c r="HI14" s="575" t="s">
        <v>1174</v>
      </c>
      <c r="HJ14" s="575" t="s">
        <v>1175</v>
      </c>
      <c r="HK14" s="575" t="s">
        <v>1176</v>
      </c>
      <c r="HL14" s="575" t="s">
        <v>1177</v>
      </c>
      <c r="HM14" s="575" t="s">
        <v>1178</v>
      </c>
      <c r="HN14" s="575" t="s">
        <v>1157</v>
      </c>
      <c r="HO14" s="575" t="s">
        <v>1159</v>
      </c>
      <c r="HP14" s="575" t="s">
        <v>1160</v>
      </c>
      <c r="HQ14" s="575" t="s">
        <v>1161</v>
      </c>
      <c r="HR14" s="575" t="s">
        <v>1162</v>
      </c>
      <c r="HS14" s="575" t="s">
        <v>1163</v>
      </c>
      <c r="HT14" s="575" t="s">
        <v>1164</v>
      </c>
      <c r="HU14" s="575" t="s">
        <v>1165</v>
      </c>
      <c r="HV14" s="575" t="s">
        <v>1166</v>
      </c>
      <c r="HW14" s="575" t="s">
        <v>1167</v>
      </c>
      <c r="HX14" s="575" t="s">
        <v>1168</v>
      </c>
      <c r="HY14" s="580"/>
      <c r="HZ14" s="580"/>
      <c r="IA14" s="579" t="s">
        <v>1443</v>
      </c>
      <c r="IB14" s="579" t="s">
        <v>1444</v>
      </c>
      <c r="IC14" s="579" t="s">
        <v>1445</v>
      </c>
      <c r="ID14" s="579" t="s">
        <v>1446</v>
      </c>
      <c r="IE14" s="579" t="s">
        <v>1447</v>
      </c>
      <c r="IF14" s="579" t="s">
        <v>1448</v>
      </c>
      <c r="IG14" s="579" t="s">
        <v>1449</v>
      </c>
      <c r="IH14" s="579" t="s">
        <v>1450</v>
      </c>
      <c r="II14" s="579" t="s">
        <v>1451</v>
      </c>
      <c r="IJ14" s="579" t="s">
        <v>1452</v>
      </c>
      <c r="IK14" s="579" t="s">
        <v>1453</v>
      </c>
      <c r="IL14" s="579" t="s">
        <v>1454</v>
      </c>
      <c r="IM14" s="579" t="s">
        <v>1455</v>
      </c>
      <c r="IN14" s="579" t="s">
        <v>1456</v>
      </c>
      <c r="IO14" s="579" t="s">
        <v>1457</v>
      </c>
      <c r="IP14" s="579" t="s">
        <v>1458</v>
      </c>
      <c r="IQ14" s="579" t="s">
        <v>1459</v>
      </c>
      <c r="IR14" s="579" t="s">
        <v>1460</v>
      </c>
      <c r="IS14" s="579" t="s">
        <v>1461</v>
      </c>
      <c r="IT14" s="579" t="s">
        <v>1462</v>
      </c>
      <c r="IU14" s="579" t="s">
        <v>1463</v>
      </c>
      <c r="IV14" s="579" t="s">
        <v>1464</v>
      </c>
      <c r="IW14" s="579" t="s">
        <v>1465</v>
      </c>
      <c r="IX14" s="579" t="s">
        <v>1466</v>
      </c>
      <c r="IY14" s="579" t="s">
        <v>1467</v>
      </c>
      <c r="IZ14" s="579" t="s">
        <v>1468</v>
      </c>
      <c r="JA14" s="579" t="s">
        <v>1469</v>
      </c>
      <c r="JB14" s="579" t="s">
        <v>1470</v>
      </c>
      <c r="JC14" s="579" t="s">
        <v>1471</v>
      </c>
      <c r="JD14" s="579" t="s">
        <v>1472</v>
      </c>
      <c r="JE14" s="579" t="s">
        <v>1473</v>
      </c>
      <c r="JF14" s="579" t="s">
        <v>1474</v>
      </c>
      <c r="JG14" s="579" t="s">
        <v>1475</v>
      </c>
      <c r="JH14" s="579" t="s">
        <v>1476</v>
      </c>
      <c r="JI14" s="579" t="s">
        <v>1477</v>
      </c>
      <c r="JJ14" s="579" t="s">
        <v>1478</v>
      </c>
      <c r="JK14" s="579" t="s">
        <v>1479</v>
      </c>
      <c r="JL14" s="579" t="s">
        <v>1480</v>
      </c>
      <c r="JM14" s="579" t="s">
        <v>1481</v>
      </c>
      <c r="JN14" s="579" t="s">
        <v>1482</v>
      </c>
      <c r="JO14" s="579" t="s">
        <v>1483</v>
      </c>
      <c r="JP14" s="579" t="s">
        <v>1484</v>
      </c>
      <c r="JQ14" s="579" t="s">
        <v>1485</v>
      </c>
      <c r="JR14" s="579" t="s">
        <v>1486</v>
      </c>
      <c r="JS14" s="579" t="s">
        <v>1487</v>
      </c>
      <c r="JT14" s="579" t="s">
        <v>1488</v>
      </c>
      <c r="JU14" s="579" t="s">
        <v>1489</v>
      </c>
      <c r="JV14" s="579" t="s">
        <v>1490</v>
      </c>
      <c r="JW14" s="579" t="s">
        <v>1491</v>
      </c>
      <c r="JX14" s="579" t="s">
        <v>1492</v>
      </c>
      <c r="JY14" s="579" t="s">
        <v>1493</v>
      </c>
      <c r="JZ14" s="579" t="s">
        <v>1494</v>
      </c>
      <c r="KA14" s="579" t="s">
        <v>1495</v>
      </c>
      <c r="KB14" s="579" t="s">
        <v>1496</v>
      </c>
      <c r="KC14" s="579" t="s">
        <v>1497</v>
      </c>
      <c r="KD14" s="579" t="s">
        <v>1498</v>
      </c>
      <c r="KE14" s="579" t="s">
        <v>1499</v>
      </c>
      <c r="KF14" s="579" t="s">
        <v>1500</v>
      </c>
      <c r="KG14" s="579" t="s">
        <v>1501</v>
      </c>
      <c r="KH14" s="579" t="s">
        <v>1502</v>
      </c>
      <c r="KI14" s="579" t="s">
        <v>1503</v>
      </c>
      <c r="KJ14" s="579" t="s">
        <v>1504</v>
      </c>
      <c r="KK14" s="579" t="s">
        <v>1505</v>
      </c>
      <c r="KL14" s="579" t="s">
        <v>1506</v>
      </c>
      <c r="KM14" s="579" t="s">
        <v>1507</v>
      </c>
      <c r="KN14" s="579" t="s">
        <v>1508</v>
      </c>
      <c r="KO14" s="579" t="s">
        <v>1509</v>
      </c>
      <c r="KP14" s="579" t="s">
        <v>1510</v>
      </c>
      <c r="KQ14" s="579" t="s">
        <v>1511</v>
      </c>
      <c r="KR14" s="579" t="s">
        <v>1512</v>
      </c>
      <c r="KS14" s="579" t="s">
        <v>1513</v>
      </c>
      <c r="KT14" s="579" t="s">
        <v>1514</v>
      </c>
      <c r="KU14" s="582"/>
      <c r="KV14" s="582"/>
      <c r="KW14" s="582"/>
      <c r="KX14" s="582"/>
      <c r="KY14" s="582"/>
      <c r="KZ14" s="582"/>
      <c r="LA14" s="582"/>
      <c r="LB14" s="582"/>
      <c r="LC14" s="582"/>
      <c r="LD14" s="582"/>
      <c r="LE14" s="582"/>
      <c r="LF14" s="582"/>
      <c r="LG14" s="582"/>
      <c r="LH14" s="582"/>
      <c r="LI14" s="582"/>
      <c r="LJ14" s="582"/>
      <c r="LK14" s="582"/>
      <c r="LL14" s="582"/>
      <c r="LM14" s="582"/>
      <c r="LN14" s="582"/>
      <c r="LO14" s="582"/>
      <c r="LP14" s="588" t="s">
        <v>1517</v>
      </c>
    </row>
    <row r="15" spans="1:328" ht="16.2" thickBot="1">
      <c r="A15" s="211" t="s">
        <v>465</v>
      </c>
      <c r="B15" s="211" t="s">
        <v>469</v>
      </c>
      <c r="C15" s="211" t="s">
        <v>469</v>
      </c>
      <c r="D15" s="211" t="s">
        <v>469</v>
      </c>
      <c r="E15" s="211" t="s">
        <v>421</v>
      </c>
      <c r="F15" s="598" t="s">
        <v>421</v>
      </c>
      <c r="G15" s="211" t="s">
        <v>469</v>
      </c>
      <c r="H15" s="600" t="s">
        <v>469</v>
      </c>
      <c r="I15" s="211" t="s">
        <v>469</v>
      </c>
      <c r="J15" s="211" t="s">
        <v>468</v>
      </c>
      <c r="K15" s="211" t="s">
        <v>468</v>
      </c>
      <c r="L15" s="211" t="s">
        <v>468</v>
      </c>
      <c r="M15" s="211" t="s">
        <v>468</v>
      </c>
      <c r="N15" s="211" t="s">
        <v>469</v>
      </c>
      <c r="O15" s="211" t="s">
        <v>495</v>
      </c>
      <c r="P15" s="211" t="s">
        <v>469</v>
      </c>
      <c r="Q15" s="211" t="s">
        <v>468</v>
      </c>
      <c r="R15" s="211" t="s">
        <v>465</v>
      </c>
      <c r="S15" s="211" t="s">
        <v>468</v>
      </c>
      <c r="T15" s="211" t="s">
        <v>495</v>
      </c>
      <c r="U15" s="211" t="s">
        <v>469</v>
      </c>
      <c r="V15" s="211" t="s">
        <v>495</v>
      </c>
      <c r="W15" s="211" t="s">
        <v>469</v>
      </c>
      <c r="X15" s="211" t="s">
        <v>495</v>
      </c>
      <c r="Y15" s="211" t="s">
        <v>469</v>
      </c>
      <c r="Z15" s="211" t="s">
        <v>469</v>
      </c>
      <c r="AA15" s="211" t="s">
        <v>421</v>
      </c>
      <c r="AB15" s="211" t="s">
        <v>469</v>
      </c>
      <c r="AC15" s="486" t="s">
        <v>468</v>
      </c>
      <c r="AD15" s="486" t="s">
        <v>468</v>
      </c>
      <c r="AE15" s="486" t="s">
        <v>469</v>
      </c>
      <c r="AF15" s="486" t="s">
        <v>469</v>
      </c>
      <c r="AG15" s="486" t="s">
        <v>468</v>
      </c>
      <c r="AH15" s="486" t="s">
        <v>468</v>
      </c>
      <c r="AI15" s="486" t="s">
        <v>468</v>
      </c>
      <c r="AJ15" s="486" t="s">
        <v>469</v>
      </c>
      <c r="AK15" s="486" t="s">
        <v>469</v>
      </c>
      <c r="AL15" s="486" t="s">
        <v>468</v>
      </c>
      <c r="AM15" s="486" t="s">
        <v>468</v>
      </c>
      <c r="AN15" s="486" t="s">
        <v>469</v>
      </c>
      <c r="AO15" s="486" t="s">
        <v>469</v>
      </c>
      <c r="AP15" s="486" t="s">
        <v>469</v>
      </c>
      <c r="AQ15" s="486" t="s">
        <v>468</v>
      </c>
      <c r="AR15" s="486" t="s">
        <v>468</v>
      </c>
      <c r="AS15" s="486" t="s">
        <v>468</v>
      </c>
      <c r="AT15" s="486" t="s">
        <v>468</v>
      </c>
      <c r="AU15" s="486" t="s">
        <v>469</v>
      </c>
      <c r="AV15" s="486" t="s">
        <v>469</v>
      </c>
      <c r="AW15" s="486" t="s">
        <v>469</v>
      </c>
      <c r="AX15" s="486" t="s">
        <v>465</v>
      </c>
      <c r="AY15" s="486" t="s">
        <v>468</v>
      </c>
      <c r="AZ15" s="486" t="s">
        <v>468</v>
      </c>
      <c r="BA15" s="486" t="s">
        <v>468</v>
      </c>
      <c r="BB15" s="153" t="s">
        <v>468</v>
      </c>
      <c r="BC15" s="486" t="s">
        <v>468</v>
      </c>
      <c r="BD15" s="486" t="s">
        <v>468</v>
      </c>
      <c r="BE15" s="486" t="s">
        <v>468</v>
      </c>
      <c r="BF15" s="486" t="s">
        <v>468</v>
      </c>
      <c r="BG15" s="486" t="s">
        <v>468</v>
      </c>
      <c r="BH15" s="486" t="s">
        <v>468</v>
      </c>
      <c r="BI15" s="162" t="s">
        <v>468</v>
      </c>
      <c r="BJ15" s="162" t="s">
        <v>468</v>
      </c>
      <c r="BK15" s="162" t="s">
        <v>468</v>
      </c>
      <c r="BL15" s="596" t="s">
        <v>468</v>
      </c>
      <c r="BM15" s="597" t="s">
        <v>468</v>
      </c>
      <c r="BN15" s="162" t="s">
        <v>468</v>
      </c>
      <c r="BO15" s="162" t="s">
        <v>468</v>
      </c>
      <c r="BP15" s="162" t="s">
        <v>468</v>
      </c>
      <c r="BQ15" s="162" t="s">
        <v>469</v>
      </c>
      <c r="BR15" s="162" t="s">
        <v>468</v>
      </c>
      <c r="BS15" s="162" t="s">
        <v>468</v>
      </c>
      <c r="BT15" s="162" t="s">
        <v>468</v>
      </c>
      <c r="BU15" s="162" t="s">
        <v>468</v>
      </c>
      <c r="BV15" s="162" t="s">
        <v>468</v>
      </c>
      <c r="BW15" s="162" t="s">
        <v>468</v>
      </c>
      <c r="BX15" s="162" t="s">
        <v>468</v>
      </c>
      <c r="BY15" s="162" t="s">
        <v>468</v>
      </c>
      <c r="BZ15" s="307" t="s">
        <v>468</v>
      </c>
      <c r="CA15" s="307" t="s">
        <v>468</v>
      </c>
      <c r="CB15" s="307" t="s">
        <v>468</v>
      </c>
      <c r="CC15" s="307" t="s">
        <v>468</v>
      </c>
      <c r="CD15" s="307" t="s">
        <v>468</v>
      </c>
      <c r="CE15" s="307" t="s">
        <v>468</v>
      </c>
      <c r="CF15" s="307" t="s">
        <v>468</v>
      </c>
      <c r="CG15" s="307" t="s">
        <v>469</v>
      </c>
      <c r="CH15" s="307" t="s">
        <v>468</v>
      </c>
      <c r="CI15" s="307" t="s">
        <v>468</v>
      </c>
      <c r="CJ15" s="307" t="s">
        <v>468</v>
      </c>
      <c r="CK15" s="307" t="s">
        <v>469</v>
      </c>
      <c r="CL15" s="307" t="s">
        <v>468</v>
      </c>
      <c r="CM15" s="307" t="s">
        <v>468</v>
      </c>
      <c r="CN15" s="307" t="s">
        <v>469</v>
      </c>
      <c r="CO15" s="307" t="s">
        <v>468</v>
      </c>
      <c r="CP15" s="307" t="s">
        <v>469</v>
      </c>
      <c r="CQ15" s="148" t="s">
        <v>469</v>
      </c>
      <c r="CR15" s="307" t="s">
        <v>468</v>
      </c>
      <c r="CS15" s="307" t="s">
        <v>468</v>
      </c>
      <c r="CT15" s="307" t="s">
        <v>469</v>
      </c>
      <c r="CU15" s="307" t="s">
        <v>469</v>
      </c>
      <c r="CV15" s="307" t="s">
        <v>468</v>
      </c>
      <c r="CW15" s="307" t="s">
        <v>468</v>
      </c>
      <c r="CX15" s="307" t="s">
        <v>468</v>
      </c>
      <c r="CY15" s="307" t="s">
        <v>468</v>
      </c>
      <c r="CZ15" s="307" t="s">
        <v>468</v>
      </c>
      <c r="DA15" s="211" t="s">
        <v>468</v>
      </c>
      <c r="DB15" s="307" t="s">
        <v>468</v>
      </c>
      <c r="DC15" s="307" t="s">
        <v>468</v>
      </c>
      <c r="DD15" s="307" t="s">
        <v>468</v>
      </c>
      <c r="DE15" s="307" t="s">
        <v>468</v>
      </c>
      <c r="DF15" s="307" t="s">
        <v>468</v>
      </c>
      <c r="DG15" s="307" t="s">
        <v>468</v>
      </c>
      <c r="DH15" s="141" t="s">
        <v>468</v>
      </c>
      <c r="DI15" s="307" t="s">
        <v>468</v>
      </c>
      <c r="DJ15" s="307" t="s">
        <v>468</v>
      </c>
      <c r="DK15" s="307"/>
      <c r="DL15" s="307"/>
      <c r="DM15" s="173" t="s">
        <v>469</v>
      </c>
      <c r="DN15" s="173" t="s">
        <v>468</v>
      </c>
      <c r="DO15" s="173" t="s">
        <v>469</v>
      </c>
      <c r="DP15" s="173" t="s">
        <v>468</v>
      </c>
      <c r="DQ15" s="173" t="s">
        <v>468</v>
      </c>
      <c r="DR15" s="173" t="s">
        <v>468</v>
      </c>
      <c r="DS15" s="173" t="s">
        <v>468</v>
      </c>
      <c r="DT15" s="173" t="s">
        <v>468</v>
      </c>
      <c r="DU15" s="173" t="s">
        <v>468</v>
      </c>
      <c r="DV15" s="173" t="s">
        <v>468</v>
      </c>
      <c r="DW15" s="173" t="s">
        <v>468</v>
      </c>
      <c r="DX15" s="173" t="s">
        <v>468</v>
      </c>
      <c r="DY15" s="173" t="s">
        <v>468</v>
      </c>
      <c r="DZ15" s="173" t="s">
        <v>468</v>
      </c>
      <c r="EA15" s="355"/>
      <c r="EB15" s="355" t="s">
        <v>468</v>
      </c>
      <c r="EC15" s="355" t="s">
        <v>468</v>
      </c>
      <c r="ED15" s="355"/>
      <c r="EE15" s="355"/>
      <c r="EF15" s="297" t="s">
        <v>469</v>
      </c>
      <c r="EG15" s="301" t="s">
        <v>468</v>
      </c>
      <c r="EH15" s="429"/>
      <c r="EI15" s="297" t="s">
        <v>468</v>
      </c>
      <c r="EJ15" s="297"/>
      <c r="EK15" s="297"/>
      <c r="EL15" s="297"/>
      <c r="EM15" s="297"/>
      <c r="EN15" s="297"/>
      <c r="EO15" s="370" t="s">
        <v>468</v>
      </c>
      <c r="EP15" s="370" t="s">
        <v>468</v>
      </c>
      <c r="EQ15" s="370" t="s">
        <v>468</v>
      </c>
      <c r="ER15" s="371" t="s">
        <v>468</v>
      </c>
      <c r="ES15" s="371" t="s">
        <v>468</v>
      </c>
      <c r="ET15" s="370" t="s">
        <v>468</v>
      </c>
      <c r="EU15" s="370" t="s">
        <v>468</v>
      </c>
      <c r="EV15" s="364" t="s">
        <v>468</v>
      </c>
      <c r="EW15" s="370"/>
      <c r="EX15" s="370"/>
      <c r="EY15" s="595"/>
      <c r="EZ15" s="599" t="s">
        <v>468</v>
      </c>
      <c r="FA15" s="214" t="s">
        <v>468</v>
      </c>
      <c r="FB15" s="214" t="s">
        <v>468</v>
      </c>
      <c r="FC15" s="214" t="s">
        <v>468</v>
      </c>
      <c r="FD15" s="214"/>
      <c r="FE15" s="214" t="s">
        <v>468</v>
      </c>
      <c r="FF15" s="214" t="s">
        <v>468</v>
      </c>
      <c r="FG15" s="214" t="s">
        <v>468</v>
      </c>
      <c r="FH15" s="214" t="s">
        <v>468</v>
      </c>
      <c r="FI15" s="214" t="s">
        <v>468</v>
      </c>
      <c r="FJ15" s="560" t="s">
        <v>465</v>
      </c>
      <c r="FK15" s="214" t="s">
        <v>465</v>
      </c>
      <c r="FL15" s="214" t="s">
        <v>465</v>
      </c>
      <c r="FM15" s="214" t="s">
        <v>468</v>
      </c>
      <c r="FN15" s="214" t="s">
        <v>468</v>
      </c>
      <c r="FO15" s="214" t="s">
        <v>468</v>
      </c>
      <c r="FP15" s="214" t="s">
        <v>465</v>
      </c>
      <c r="FQ15" s="214" t="s">
        <v>468</v>
      </c>
      <c r="FR15" s="214" t="s">
        <v>468</v>
      </c>
      <c r="FS15" s="214" t="s">
        <v>468</v>
      </c>
      <c r="FT15" s="214" t="s">
        <v>465</v>
      </c>
      <c r="FU15" s="214" t="s">
        <v>465</v>
      </c>
      <c r="FV15" s="214" t="s">
        <v>468</v>
      </c>
      <c r="FW15" s="214" t="s">
        <v>468</v>
      </c>
      <c r="FX15" s="214" t="s">
        <v>468</v>
      </c>
      <c r="FY15" s="214" t="s">
        <v>468</v>
      </c>
      <c r="FZ15" s="214"/>
      <c r="GA15" s="214"/>
      <c r="GB15" s="214"/>
      <c r="GC15" s="214"/>
      <c r="GD15" s="214"/>
      <c r="GE15" s="214"/>
      <c r="GF15" s="214"/>
      <c r="GG15" s="214"/>
      <c r="GH15" s="214"/>
      <c r="GI15" s="214"/>
      <c r="GJ15" s="232"/>
      <c r="GK15" s="221"/>
      <c r="GL15" s="221"/>
      <c r="GM15" s="221"/>
      <c r="GN15" s="221"/>
      <c r="GO15" s="221"/>
      <c r="GP15" s="221"/>
      <c r="GQ15" s="221"/>
      <c r="GR15" s="221" t="s">
        <v>468</v>
      </c>
      <c r="GS15" s="221" t="s">
        <v>468</v>
      </c>
      <c r="GT15" s="221" t="s">
        <v>468</v>
      </c>
      <c r="GU15" s="221"/>
      <c r="GV15" s="221"/>
      <c r="GW15" s="221" t="s">
        <v>468</v>
      </c>
      <c r="GX15" s="221" t="s">
        <v>468</v>
      </c>
      <c r="GY15" s="221" t="s">
        <v>468</v>
      </c>
      <c r="HA15" s="236" t="s">
        <v>468</v>
      </c>
      <c r="HB15" s="550" t="s">
        <v>468</v>
      </c>
      <c r="HC15" s="380" t="s">
        <v>468</v>
      </c>
      <c r="HD15" s="380" t="s">
        <v>468</v>
      </c>
      <c r="HE15" s="380" t="s">
        <v>468</v>
      </c>
      <c r="HF15" s="380" t="s">
        <v>468</v>
      </c>
      <c r="HG15" s="380" t="s">
        <v>468</v>
      </c>
      <c r="HH15" s="380" t="s">
        <v>468</v>
      </c>
      <c r="HI15" s="380" t="s">
        <v>468</v>
      </c>
      <c r="HJ15" s="266" t="s">
        <v>468</v>
      </c>
      <c r="HK15" s="380" t="s">
        <v>468</v>
      </c>
      <c r="HL15" s="380" t="s">
        <v>468</v>
      </c>
      <c r="HM15" s="380" t="s">
        <v>468</v>
      </c>
      <c r="HN15" s="380" t="s">
        <v>468</v>
      </c>
      <c r="HO15" s="380" t="s">
        <v>468</v>
      </c>
      <c r="HP15" s="380" t="s">
        <v>468</v>
      </c>
      <c r="HQ15" s="380" t="s">
        <v>468</v>
      </c>
      <c r="HR15" s="380" t="s">
        <v>468</v>
      </c>
      <c r="HS15" s="380" t="s">
        <v>468</v>
      </c>
      <c r="HT15" s="380" t="s">
        <v>468</v>
      </c>
      <c r="HU15" s="262" t="s">
        <v>468</v>
      </c>
      <c r="HV15" s="380" t="s">
        <v>468</v>
      </c>
      <c r="HW15" s="380" t="s">
        <v>468</v>
      </c>
      <c r="HX15" s="380" t="s">
        <v>468</v>
      </c>
      <c r="HY15" s="385"/>
      <c r="HZ15" s="385"/>
      <c r="IA15" s="214" t="s">
        <v>468</v>
      </c>
      <c r="IB15" s="214" t="s">
        <v>468</v>
      </c>
      <c r="IC15" s="214" t="s">
        <v>468</v>
      </c>
      <c r="ID15" s="214" t="s">
        <v>468</v>
      </c>
      <c r="IE15" s="214" t="s">
        <v>468</v>
      </c>
      <c r="IF15" s="214" t="s">
        <v>468</v>
      </c>
      <c r="IG15" s="214" t="s">
        <v>468</v>
      </c>
      <c r="IH15" s="214" t="s">
        <v>468</v>
      </c>
      <c r="II15" s="214" t="s">
        <v>468</v>
      </c>
      <c r="IJ15" s="214" t="s">
        <v>468</v>
      </c>
      <c r="IK15" s="214" t="s">
        <v>468</v>
      </c>
      <c r="IL15" s="214" t="s">
        <v>468</v>
      </c>
      <c r="IM15" s="214" t="s">
        <v>468</v>
      </c>
      <c r="IN15" s="214" t="s">
        <v>468</v>
      </c>
      <c r="IO15" s="214" t="s">
        <v>468</v>
      </c>
      <c r="IP15" s="214" t="s">
        <v>468</v>
      </c>
      <c r="IQ15" s="214" t="s">
        <v>468</v>
      </c>
      <c r="IR15" s="214" t="s">
        <v>468</v>
      </c>
      <c r="IS15" s="214" t="s">
        <v>468</v>
      </c>
      <c r="IT15" s="214" t="s">
        <v>468</v>
      </c>
      <c r="IU15" s="214" t="s">
        <v>468</v>
      </c>
      <c r="IV15" s="214" t="s">
        <v>468</v>
      </c>
      <c r="IW15" s="214" t="s">
        <v>468</v>
      </c>
      <c r="IX15" s="214" t="s">
        <v>468</v>
      </c>
      <c r="IY15" s="214" t="s">
        <v>468</v>
      </c>
      <c r="IZ15" s="214" t="s">
        <v>468</v>
      </c>
      <c r="JA15" s="214" t="s">
        <v>468</v>
      </c>
      <c r="JB15" s="214" t="s">
        <v>468</v>
      </c>
      <c r="JC15" s="214" t="s">
        <v>468</v>
      </c>
      <c r="JD15" s="214" t="s">
        <v>468</v>
      </c>
      <c r="JE15" s="214" t="s">
        <v>468</v>
      </c>
      <c r="JF15" s="214" t="s">
        <v>468</v>
      </c>
      <c r="JG15" s="214" t="s">
        <v>468</v>
      </c>
      <c r="JH15" s="214" t="s">
        <v>468</v>
      </c>
      <c r="JI15" s="214" t="s">
        <v>468</v>
      </c>
      <c r="JJ15" s="214" t="s">
        <v>468</v>
      </c>
      <c r="JK15" s="214" t="s">
        <v>468</v>
      </c>
      <c r="JL15" s="214" t="s">
        <v>468</v>
      </c>
      <c r="JM15" s="214" t="s">
        <v>468</v>
      </c>
      <c r="JN15" s="214" t="s">
        <v>468</v>
      </c>
      <c r="JO15" s="214" t="s">
        <v>468</v>
      </c>
      <c r="JP15" s="214" t="s">
        <v>468</v>
      </c>
      <c r="JQ15" s="214" t="s">
        <v>468</v>
      </c>
      <c r="JR15" s="214" t="s">
        <v>468</v>
      </c>
      <c r="JS15" s="214" t="s">
        <v>468</v>
      </c>
      <c r="JT15" s="214" t="s">
        <v>468</v>
      </c>
      <c r="JU15" s="214" t="s">
        <v>468</v>
      </c>
      <c r="JV15" s="214" t="s">
        <v>468</v>
      </c>
      <c r="JW15" s="214" t="s">
        <v>468</v>
      </c>
      <c r="JX15" s="214" t="s">
        <v>468</v>
      </c>
      <c r="JY15" s="214" t="s">
        <v>468</v>
      </c>
      <c r="JZ15" s="214" t="s">
        <v>468</v>
      </c>
      <c r="KA15" s="214" t="s">
        <v>468</v>
      </c>
      <c r="KB15" s="214" t="s">
        <v>468</v>
      </c>
      <c r="KC15" s="214" t="s">
        <v>468</v>
      </c>
      <c r="KD15" s="214" t="s">
        <v>468</v>
      </c>
      <c r="KE15" s="214" t="s">
        <v>468</v>
      </c>
      <c r="KF15" s="214" t="s">
        <v>468</v>
      </c>
      <c r="KG15" s="214" t="s">
        <v>468</v>
      </c>
      <c r="KH15" s="214" t="s">
        <v>468</v>
      </c>
      <c r="KI15" s="214" t="s">
        <v>468</v>
      </c>
      <c r="KJ15" s="214" t="s">
        <v>468</v>
      </c>
      <c r="KK15" s="214" t="s">
        <v>468</v>
      </c>
      <c r="KL15" s="214" t="s">
        <v>468</v>
      </c>
      <c r="KM15" s="214" t="s">
        <v>468</v>
      </c>
      <c r="KN15" s="214" t="s">
        <v>468</v>
      </c>
      <c r="KO15" s="214" t="s">
        <v>468</v>
      </c>
      <c r="KP15" s="214" t="s">
        <v>468</v>
      </c>
      <c r="KQ15" s="214" t="s">
        <v>468</v>
      </c>
      <c r="KR15" s="214" t="s">
        <v>468</v>
      </c>
      <c r="KS15" s="214" t="s">
        <v>468</v>
      </c>
      <c r="KT15" s="214" t="s">
        <v>468</v>
      </c>
      <c r="KU15" s="385"/>
      <c r="KV15" s="385"/>
      <c r="KW15" s="385"/>
      <c r="KX15" s="385"/>
      <c r="KY15" s="385"/>
      <c r="KZ15" s="385"/>
    </row>
    <row r="16" spans="1:328" ht="25.5" thickBot="1">
      <c r="A16" s="211"/>
      <c r="B16" s="211" t="s">
        <v>782</v>
      </c>
      <c r="C16" s="211" t="s">
        <v>782</v>
      </c>
      <c r="D16" s="211" t="s">
        <v>782</v>
      </c>
      <c r="E16" s="285">
        <v>45291</v>
      </c>
      <c r="F16" s="602">
        <v>45291</v>
      </c>
      <c r="G16" s="211" t="s">
        <v>782</v>
      </c>
      <c r="H16" s="600" t="s">
        <v>782</v>
      </c>
      <c r="I16" s="211" t="s">
        <v>782</v>
      </c>
      <c r="J16" s="211" t="s">
        <v>490</v>
      </c>
      <c r="K16" s="211" t="s">
        <v>490</v>
      </c>
      <c r="L16" s="211" t="s">
        <v>490</v>
      </c>
      <c r="M16" s="211" t="s">
        <v>490</v>
      </c>
      <c r="N16" s="211" t="s">
        <v>782</v>
      </c>
      <c r="O16" s="211" t="s">
        <v>782</v>
      </c>
      <c r="P16" s="211" t="s">
        <v>782</v>
      </c>
      <c r="Q16" s="211" t="s">
        <v>588</v>
      </c>
      <c r="R16" s="211" t="s">
        <v>589</v>
      </c>
      <c r="S16" s="211" t="s">
        <v>610</v>
      </c>
      <c r="T16" s="211" t="s">
        <v>782</v>
      </c>
      <c r="U16" s="211" t="s">
        <v>782</v>
      </c>
      <c r="V16" s="211" t="s">
        <v>782</v>
      </c>
      <c r="W16" s="211" t="s">
        <v>782</v>
      </c>
      <c r="X16" s="211" t="s">
        <v>782</v>
      </c>
      <c r="Y16" s="211" t="s">
        <v>782</v>
      </c>
      <c r="Z16" s="211" t="s">
        <v>782</v>
      </c>
      <c r="AA16" s="285">
        <v>45291</v>
      </c>
      <c r="AB16" s="211" t="s">
        <v>782</v>
      </c>
      <c r="AC16" s="486" t="s">
        <v>498</v>
      </c>
      <c r="AD16" s="486" t="s">
        <v>498</v>
      </c>
      <c r="AE16" s="486" t="s">
        <v>782</v>
      </c>
      <c r="AF16" s="486" t="s">
        <v>782</v>
      </c>
      <c r="AG16" s="490" t="s">
        <v>605</v>
      </c>
      <c r="AH16" s="486" t="s">
        <v>782</v>
      </c>
      <c r="AI16" s="486" t="s">
        <v>782</v>
      </c>
      <c r="AJ16" s="486" t="s">
        <v>782</v>
      </c>
      <c r="AK16" s="486" t="s">
        <v>782</v>
      </c>
      <c r="AL16" s="490" t="s">
        <v>605</v>
      </c>
      <c r="AM16" s="490" t="s">
        <v>605</v>
      </c>
      <c r="AN16" s="486" t="s">
        <v>782</v>
      </c>
      <c r="AO16" s="486" t="s">
        <v>782</v>
      </c>
      <c r="AP16" s="486" t="s">
        <v>782</v>
      </c>
      <c r="AQ16" s="486" t="s">
        <v>782</v>
      </c>
      <c r="AR16" s="486" t="s">
        <v>782</v>
      </c>
      <c r="AS16" s="486" t="s">
        <v>604</v>
      </c>
      <c r="AT16" s="490" t="s">
        <v>605</v>
      </c>
      <c r="AU16" s="489" t="s">
        <v>496</v>
      </c>
      <c r="AV16" s="489" t="s">
        <v>496</v>
      </c>
      <c r="AW16" s="489" t="s">
        <v>496</v>
      </c>
      <c r="AX16" s="486" t="s">
        <v>500</v>
      </c>
      <c r="AY16" s="489" t="s">
        <v>805</v>
      </c>
      <c r="AZ16" s="489" t="s">
        <v>805</v>
      </c>
      <c r="BA16" s="489" t="s">
        <v>805</v>
      </c>
      <c r="BB16" s="155" t="s">
        <v>805</v>
      </c>
      <c r="BC16" s="489" t="s">
        <v>755</v>
      </c>
      <c r="BD16" s="489" t="s">
        <v>754</v>
      </c>
      <c r="BE16" s="486" t="s">
        <v>1061</v>
      </c>
      <c r="BF16" s="486" t="s">
        <v>1061</v>
      </c>
      <c r="BG16" s="486" t="s">
        <v>1061</v>
      </c>
      <c r="BH16" s="486" t="s">
        <v>1061</v>
      </c>
      <c r="BI16" s="162" t="s">
        <v>548</v>
      </c>
      <c r="BJ16" s="162" t="s">
        <v>505</v>
      </c>
      <c r="BK16" s="162" t="s">
        <v>505</v>
      </c>
      <c r="BL16" s="596" t="s">
        <v>505</v>
      </c>
      <c r="BM16" s="597" t="s">
        <v>505</v>
      </c>
      <c r="BN16" s="162" t="s">
        <v>505</v>
      </c>
      <c r="BO16" s="162" t="s">
        <v>505</v>
      </c>
      <c r="BP16" s="162" t="s">
        <v>505</v>
      </c>
      <c r="BQ16" s="162" t="s">
        <v>782</v>
      </c>
      <c r="BR16" s="162" t="s">
        <v>1063</v>
      </c>
      <c r="BS16" s="162" t="s">
        <v>1063</v>
      </c>
      <c r="BT16" s="162" t="s">
        <v>1063</v>
      </c>
      <c r="BU16" s="162" t="s">
        <v>693</v>
      </c>
      <c r="BV16" s="162" t="s">
        <v>782</v>
      </c>
      <c r="BW16" s="162" t="s">
        <v>782</v>
      </c>
      <c r="BX16" s="162" t="s">
        <v>782</v>
      </c>
      <c r="BY16" s="162" t="s">
        <v>782</v>
      </c>
      <c r="BZ16" s="307" t="s">
        <v>505</v>
      </c>
      <c r="CA16" s="307" t="s">
        <v>505</v>
      </c>
      <c r="CB16" s="307" t="s">
        <v>505</v>
      </c>
      <c r="CC16" s="307" t="s">
        <v>505</v>
      </c>
      <c r="CD16" s="307" t="s">
        <v>505</v>
      </c>
      <c r="CE16" s="307" t="s">
        <v>505</v>
      </c>
      <c r="CF16" s="307" t="s">
        <v>505</v>
      </c>
      <c r="CG16" s="307" t="s">
        <v>782</v>
      </c>
      <c r="CH16" s="307" t="s">
        <v>1063</v>
      </c>
      <c r="CI16" s="307" t="s">
        <v>1063</v>
      </c>
      <c r="CJ16" s="307" t="s">
        <v>693</v>
      </c>
      <c r="CK16" s="310" t="s">
        <v>496</v>
      </c>
      <c r="CL16" s="307"/>
      <c r="CM16" s="307"/>
      <c r="CN16" s="310" t="s">
        <v>496</v>
      </c>
      <c r="CO16" s="307"/>
      <c r="CP16" s="307" t="s">
        <v>782</v>
      </c>
      <c r="CQ16" s="601" t="s">
        <v>496</v>
      </c>
      <c r="CR16" s="307"/>
      <c r="CS16" s="307" t="s">
        <v>1063</v>
      </c>
      <c r="CT16" s="307" t="s">
        <v>782</v>
      </c>
      <c r="CU16" s="310" t="s">
        <v>782</v>
      </c>
      <c r="CV16" s="307" t="s">
        <v>782</v>
      </c>
      <c r="CW16" s="307" t="s">
        <v>782</v>
      </c>
      <c r="CX16" s="307" t="s">
        <v>548</v>
      </c>
      <c r="CY16" s="307" t="s">
        <v>782</v>
      </c>
      <c r="CZ16" s="307" t="s">
        <v>782</v>
      </c>
      <c r="DA16" s="285" t="s">
        <v>1060</v>
      </c>
      <c r="DB16" s="307"/>
      <c r="DC16" s="307"/>
      <c r="DD16" s="307"/>
      <c r="DE16" s="307"/>
      <c r="DF16" s="307"/>
      <c r="DG16" s="307"/>
      <c r="DH16" s="141"/>
      <c r="DI16" s="307"/>
      <c r="DJ16" s="307"/>
      <c r="DK16" s="307"/>
      <c r="DL16" s="307"/>
      <c r="DM16" s="173"/>
      <c r="DN16" s="173" t="s">
        <v>819</v>
      </c>
      <c r="DO16" s="173"/>
      <c r="DP16" s="173" t="s">
        <v>819</v>
      </c>
      <c r="DQ16" s="173" t="str">
        <f t="shared" ref="DQ16:DZ16" si="14">DP16</f>
        <v>€</v>
      </c>
      <c r="DR16" s="173" t="str">
        <f t="shared" si="14"/>
        <v>€</v>
      </c>
      <c r="DS16" s="173" t="str">
        <f t="shared" si="14"/>
        <v>€</v>
      </c>
      <c r="DT16" s="173" t="str">
        <f t="shared" si="14"/>
        <v>€</v>
      </c>
      <c r="DU16" s="173" t="str">
        <f t="shared" si="14"/>
        <v>€</v>
      </c>
      <c r="DV16" s="173" t="str">
        <f t="shared" si="14"/>
        <v>€</v>
      </c>
      <c r="DW16" s="173" t="str">
        <f t="shared" si="14"/>
        <v>€</v>
      </c>
      <c r="DX16" s="173" t="str">
        <f t="shared" si="14"/>
        <v>€</v>
      </c>
      <c r="DY16" s="173" t="str">
        <f t="shared" si="14"/>
        <v>€</v>
      </c>
      <c r="DZ16" s="173" t="str">
        <f t="shared" si="14"/>
        <v>€</v>
      </c>
      <c r="EA16" s="353"/>
      <c r="EB16" s="353"/>
      <c r="EC16" s="355" t="s">
        <v>819</v>
      </c>
      <c r="ED16" s="353"/>
      <c r="EE16" s="353"/>
      <c r="EF16" s="298" t="s">
        <v>782</v>
      </c>
      <c r="EG16" s="298" t="s">
        <v>755</v>
      </c>
      <c r="EH16" s="195"/>
      <c r="EI16" s="298" t="s">
        <v>1123</v>
      </c>
      <c r="EJ16" s="298"/>
      <c r="EK16" s="298"/>
      <c r="EL16" s="298"/>
      <c r="EM16" s="298"/>
      <c r="EN16" s="298"/>
      <c r="EO16" s="371" t="s">
        <v>819</v>
      </c>
      <c r="EP16" s="371" t="s">
        <v>819</v>
      </c>
      <c r="EQ16" s="371" t="s">
        <v>819</v>
      </c>
      <c r="ER16" s="371" t="s">
        <v>819</v>
      </c>
      <c r="ES16" s="371" t="s">
        <v>819</v>
      </c>
      <c r="ET16" s="371" t="s">
        <v>819</v>
      </c>
      <c r="EU16" s="371" t="s">
        <v>819</v>
      </c>
      <c r="EV16" s="365" t="s">
        <v>819</v>
      </c>
      <c r="EW16" s="371"/>
      <c r="EX16" s="371"/>
      <c r="EY16" s="595"/>
      <c r="EZ16" s="214" t="s">
        <v>819</v>
      </c>
      <c r="FA16" s="214" t="s">
        <v>819</v>
      </c>
      <c r="FB16" s="214" t="s">
        <v>819</v>
      </c>
      <c r="FC16" s="214" t="s">
        <v>819</v>
      </c>
      <c r="FD16" s="214"/>
      <c r="FE16" s="214" t="s">
        <v>819</v>
      </c>
      <c r="FF16" s="214" t="s">
        <v>819</v>
      </c>
      <c r="FG16" s="214" t="s">
        <v>819</v>
      </c>
      <c r="FH16" s="214" t="s">
        <v>819</v>
      </c>
      <c r="FI16" s="214" t="s">
        <v>819</v>
      </c>
      <c r="FJ16" s="560" t="s">
        <v>1001</v>
      </c>
      <c r="FK16" s="214" t="s">
        <v>1002</v>
      </c>
      <c r="FL16" s="214" t="s">
        <v>1001</v>
      </c>
      <c r="FM16" s="214" t="s">
        <v>819</v>
      </c>
      <c r="FN16" s="214" t="s">
        <v>819</v>
      </c>
      <c r="FO16" s="214" t="s">
        <v>819</v>
      </c>
      <c r="FP16" s="214" t="s">
        <v>1001</v>
      </c>
      <c r="FQ16" s="214" t="s">
        <v>819</v>
      </c>
      <c r="FR16" s="214" t="s">
        <v>819</v>
      </c>
      <c r="FS16" s="214" t="s">
        <v>819</v>
      </c>
      <c r="FT16" s="214" t="s">
        <v>1001</v>
      </c>
      <c r="FU16" s="214" t="s">
        <v>1002</v>
      </c>
      <c r="FV16" s="214" t="s">
        <v>819</v>
      </c>
      <c r="FW16" s="214" t="s">
        <v>819</v>
      </c>
      <c r="FX16" s="214" t="s">
        <v>819</v>
      </c>
      <c r="FY16" s="214" t="s">
        <v>819</v>
      </c>
      <c r="FZ16" s="214"/>
      <c r="GA16" s="214"/>
      <c r="GB16" s="214"/>
      <c r="GC16" s="214"/>
      <c r="GD16" s="214"/>
      <c r="GE16" s="214"/>
      <c r="GF16" s="214"/>
      <c r="GG16" s="214"/>
      <c r="GH16" s="214"/>
      <c r="GI16" s="214"/>
      <c r="GJ16" s="232"/>
      <c r="GK16" s="221"/>
      <c r="GL16" s="221"/>
      <c r="GM16" s="221"/>
      <c r="GN16" s="221"/>
      <c r="GO16" s="221"/>
      <c r="GP16" s="221"/>
      <c r="GQ16" s="221"/>
      <c r="GR16" s="221" t="s">
        <v>819</v>
      </c>
      <c r="GS16" s="221" t="s">
        <v>819</v>
      </c>
      <c r="GT16" s="221" t="s">
        <v>819</v>
      </c>
      <c r="GU16" s="221" t="s">
        <v>819</v>
      </c>
      <c r="GV16" s="221" t="s">
        <v>819</v>
      </c>
      <c r="GW16" s="221" t="s">
        <v>819</v>
      </c>
      <c r="GX16" s="221" t="s">
        <v>819</v>
      </c>
      <c r="GY16" s="221" t="s">
        <v>819</v>
      </c>
      <c r="HA16" s="236" t="s">
        <v>819</v>
      </c>
      <c r="HB16" s="550" t="s">
        <v>819</v>
      </c>
      <c r="HC16" s="380" t="s">
        <v>819</v>
      </c>
      <c r="HD16" s="380" t="s">
        <v>819</v>
      </c>
      <c r="HE16" s="380" t="s">
        <v>819</v>
      </c>
      <c r="HF16" s="380" t="s">
        <v>819</v>
      </c>
      <c r="HG16" s="380" t="s">
        <v>819</v>
      </c>
      <c r="HH16" s="380" t="s">
        <v>819</v>
      </c>
      <c r="HI16" s="380" t="s">
        <v>819</v>
      </c>
      <c r="HJ16" s="266" t="s">
        <v>819</v>
      </c>
      <c r="HK16" s="380" t="s">
        <v>819</v>
      </c>
      <c r="HL16" s="380" t="s">
        <v>819</v>
      </c>
      <c r="HM16" s="380" t="s">
        <v>819</v>
      </c>
      <c r="HN16" s="380" t="s">
        <v>819</v>
      </c>
      <c r="HO16" s="380" t="s">
        <v>819</v>
      </c>
      <c r="HP16" s="380" t="s">
        <v>819</v>
      </c>
      <c r="HQ16" s="380" t="s">
        <v>819</v>
      </c>
      <c r="HR16" s="380" t="s">
        <v>819</v>
      </c>
      <c r="HS16" s="380" t="s">
        <v>819</v>
      </c>
      <c r="HT16" s="380" t="s">
        <v>819</v>
      </c>
      <c r="HU16" s="262" t="s">
        <v>819</v>
      </c>
      <c r="HV16" s="380" t="s">
        <v>819</v>
      </c>
      <c r="HW16" s="380" t="s">
        <v>819</v>
      </c>
      <c r="HX16" s="380" t="s">
        <v>819</v>
      </c>
      <c r="HY16" s="385"/>
      <c r="HZ16" s="385"/>
      <c r="IA16" s="214" t="s">
        <v>755</v>
      </c>
      <c r="IB16" s="214" t="s">
        <v>755</v>
      </c>
      <c r="IC16" s="214" t="s">
        <v>755</v>
      </c>
      <c r="ID16" s="214" t="s">
        <v>755</v>
      </c>
      <c r="IE16" s="214" t="s">
        <v>755</v>
      </c>
      <c r="IF16" s="214" t="s">
        <v>755</v>
      </c>
      <c r="IG16" s="214" t="s">
        <v>755</v>
      </c>
      <c r="IH16" s="214" t="s">
        <v>755</v>
      </c>
      <c r="II16" s="214" t="s">
        <v>755</v>
      </c>
      <c r="IJ16" s="214" t="s">
        <v>755</v>
      </c>
      <c r="IK16" s="214" t="s">
        <v>755</v>
      </c>
      <c r="IL16" s="214" t="s">
        <v>755</v>
      </c>
      <c r="IM16" s="214" t="s">
        <v>755</v>
      </c>
      <c r="IN16" s="214" t="s">
        <v>755</v>
      </c>
      <c r="IO16" s="214" t="s">
        <v>755</v>
      </c>
      <c r="IP16" s="214" t="s">
        <v>755</v>
      </c>
      <c r="IQ16" s="214" t="s">
        <v>755</v>
      </c>
      <c r="IR16" s="214" t="s">
        <v>755</v>
      </c>
      <c r="IS16" s="214" t="s">
        <v>755</v>
      </c>
      <c r="IT16" s="214" t="s">
        <v>755</v>
      </c>
      <c r="IU16" s="214" t="s">
        <v>755</v>
      </c>
      <c r="IV16" s="214" t="s">
        <v>755</v>
      </c>
      <c r="IW16" s="214" t="s">
        <v>755</v>
      </c>
      <c r="IX16" s="214" t="s">
        <v>755</v>
      </c>
      <c r="IY16" s="214" t="s">
        <v>755</v>
      </c>
      <c r="IZ16" s="214" t="s">
        <v>755</v>
      </c>
      <c r="JA16" s="214" t="s">
        <v>755</v>
      </c>
      <c r="JB16" s="214" t="s">
        <v>755</v>
      </c>
      <c r="JC16" s="214" t="s">
        <v>755</v>
      </c>
      <c r="JD16" s="214" t="s">
        <v>755</v>
      </c>
      <c r="JE16" s="214" t="s">
        <v>755</v>
      </c>
      <c r="JF16" s="214" t="s">
        <v>755</v>
      </c>
      <c r="JG16" s="214" t="s">
        <v>755</v>
      </c>
      <c r="JH16" s="214" t="s">
        <v>755</v>
      </c>
      <c r="JI16" s="214" t="s">
        <v>755</v>
      </c>
      <c r="JJ16" s="214" t="s">
        <v>755</v>
      </c>
      <c r="JK16" s="214" t="s">
        <v>755</v>
      </c>
      <c r="JL16" s="214" t="s">
        <v>755</v>
      </c>
      <c r="JM16" s="214" t="s">
        <v>755</v>
      </c>
      <c r="JN16" s="214" t="s">
        <v>755</v>
      </c>
      <c r="JO16" s="214" t="s">
        <v>755</v>
      </c>
      <c r="JP16" s="214" t="s">
        <v>755</v>
      </c>
      <c r="JQ16" s="214" t="s">
        <v>755</v>
      </c>
      <c r="JR16" s="214" t="s">
        <v>755</v>
      </c>
      <c r="JS16" s="214" t="s">
        <v>755</v>
      </c>
      <c r="JT16" s="214" t="s">
        <v>755</v>
      </c>
      <c r="JU16" s="214" t="s">
        <v>755</v>
      </c>
      <c r="JV16" s="214" t="s">
        <v>755</v>
      </c>
      <c r="JW16" s="214" t="s">
        <v>755</v>
      </c>
      <c r="JX16" s="214" t="s">
        <v>755</v>
      </c>
      <c r="JY16" s="214" t="s">
        <v>755</v>
      </c>
      <c r="JZ16" s="214" t="s">
        <v>755</v>
      </c>
      <c r="KA16" s="214" t="s">
        <v>755</v>
      </c>
      <c r="KB16" s="214" t="s">
        <v>755</v>
      </c>
      <c r="KC16" s="214" t="s">
        <v>755</v>
      </c>
      <c r="KD16" s="214" t="s">
        <v>755</v>
      </c>
      <c r="KE16" s="214" t="s">
        <v>755</v>
      </c>
      <c r="KF16" s="214" t="s">
        <v>755</v>
      </c>
      <c r="KG16" s="214" t="s">
        <v>755</v>
      </c>
      <c r="KH16" s="214" t="s">
        <v>755</v>
      </c>
      <c r="KI16" s="214" t="s">
        <v>755</v>
      </c>
      <c r="KJ16" s="214" t="s">
        <v>755</v>
      </c>
      <c r="KK16" s="214" t="s">
        <v>755</v>
      </c>
      <c r="KL16" s="214" t="s">
        <v>755</v>
      </c>
      <c r="KM16" s="214" t="s">
        <v>755</v>
      </c>
      <c r="KN16" s="214" t="s">
        <v>755</v>
      </c>
      <c r="KO16" s="214" t="s">
        <v>755</v>
      </c>
      <c r="KP16" s="214" t="s">
        <v>755</v>
      </c>
      <c r="KQ16" s="214" t="s">
        <v>755</v>
      </c>
      <c r="KR16" s="214" t="s">
        <v>755</v>
      </c>
      <c r="KS16" s="214" t="s">
        <v>755</v>
      </c>
      <c r="KT16" s="214" t="s">
        <v>755</v>
      </c>
      <c r="KU16" s="385"/>
      <c r="KV16" s="385"/>
      <c r="KW16" s="385"/>
      <c r="KX16" s="385"/>
      <c r="KY16" s="385"/>
      <c r="KZ16" s="385"/>
    </row>
    <row r="17" spans="1:312" ht="15.9" thickBot="1">
      <c r="A17" s="146" t="s">
        <v>506</v>
      </c>
      <c r="B17" s="146" t="s">
        <v>507</v>
      </c>
      <c r="C17" s="146" t="s">
        <v>508</v>
      </c>
      <c r="D17" s="146" t="s">
        <v>613</v>
      </c>
      <c r="E17" s="146" t="s">
        <v>614</v>
      </c>
      <c r="F17" s="150" t="s">
        <v>615</v>
      </c>
      <c r="G17" s="146" t="s">
        <v>616</v>
      </c>
      <c r="H17" s="223" t="s">
        <v>617</v>
      </c>
      <c r="I17" s="146" t="s">
        <v>618</v>
      </c>
      <c r="J17" s="146" t="s">
        <v>619</v>
      </c>
      <c r="K17" s="146" t="s">
        <v>620</v>
      </c>
      <c r="L17" s="146" t="s">
        <v>621</v>
      </c>
      <c r="M17" s="146" t="s">
        <v>622</v>
      </c>
      <c r="N17" s="146" t="s">
        <v>623</v>
      </c>
      <c r="O17" s="146" t="s">
        <v>624</v>
      </c>
      <c r="P17" s="146" t="s">
        <v>625</v>
      </c>
      <c r="Q17" s="146" t="s">
        <v>626</v>
      </c>
      <c r="R17" s="146" t="s">
        <v>627</v>
      </c>
      <c r="S17" s="146" t="s">
        <v>628</v>
      </c>
      <c r="T17" s="146" t="s">
        <v>629</v>
      </c>
      <c r="U17" s="146" t="s">
        <v>630</v>
      </c>
      <c r="V17" s="146" t="s">
        <v>631</v>
      </c>
      <c r="W17" s="146" t="s">
        <v>632</v>
      </c>
      <c r="X17" s="146" t="s">
        <v>633</v>
      </c>
      <c r="Y17" s="146" t="s">
        <v>634</v>
      </c>
      <c r="Z17" s="146" t="s">
        <v>635</v>
      </c>
      <c r="AA17" s="146" t="s">
        <v>636</v>
      </c>
      <c r="AB17" s="146" t="s">
        <v>637</v>
      </c>
      <c r="AC17" s="487" t="s">
        <v>639</v>
      </c>
      <c r="AD17" s="487" t="s">
        <v>640</v>
      </c>
      <c r="AE17" s="487" t="s">
        <v>641</v>
      </c>
      <c r="AF17" s="487" t="s">
        <v>642</v>
      </c>
      <c r="AG17" s="487" t="s">
        <v>643</v>
      </c>
      <c r="AH17" s="487" t="s">
        <v>644</v>
      </c>
      <c r="AI17" s="487" t="s">
        <v>645</v>
      </c>
      <c r="AJ17" s="487" t="s">
        <v>646</v>
      </c>
      <c r="AK17" s="487" t="s">
        <v>647</v>
      </c>
      <c r="AL17" s="487" t="s">
        <v>648</v>
      </c>
      <c r="AM17" s="487" t="s">
        <v>649</v>
      </c>
      <c r="AN17" s="487" t="s">
        <v>638</v>
      </c>
      <c r="AO17" s="487" t="s">
        <v>657</v>
      </c>
      <c r="AP17" s="487" t="s">
        <v>658</v>
      </c>
      <c r="AQ17" s="487" t="s">
        <v>659</v>
      </c>
      <c r="AR17" s="487" t="s">
        <v>660</v>
      </c>
      <c r="AS17" s="487" t="s">
        <v>661</v>
      </c>
      <c r="AT17" s="487" t="s">
        <v>662</v>
      </c>
      <c r="AU17" s="487" t="s">
        <v>663</v>
      </c>
      <c r="AV17" s="487" t="s">
        <v>664</v>
      </c>
      <c r="AW17" s="487" t="s">
        <v>665</v>
      </c>
      <c r="AX17" s="487" t="s">
        <v>666</v>
      </c>
      <c r="AY17" s="487" t="s">
        <v>667</v>
      </c>
      <c r="AZ17" s="487" t="s">
        <v>668</v>
      </c>
      <c r="BA17" s="487" t="s">
        <v>670</v>
      </c>
      <c r="BB17" s="154" t="s">
        <v>671</v>
      </c>
      <c r="BC17" s="487" t="s">
        <v>672</v>
      </c>
      <c r="BD17" s="487" t="s">
        <v>673</v>
      </c>
      <c r="BE17" s="487" t="s">
        <v>674</v>
      </c>
      <c r="BF17" s="487" t="s">
        <v>675</v>
      </c>
      <c r="BG17" s="487" t="s">
        <v>676</v>
      </c>
      <c r="BH17" s="487" t="s">
        <v>677</v>
      </c>
      <c r="BI17" s="163" t="s">
        <v>678</v>
      </c>
      <c r="BJ17" s="163" t="s">
        <v>679</v>
      </c>
      <c r="BK17" s="163" t="s">
        <v>680</v>
      </c>
      <c r="BL17" s="605" t="s">
        <v>681</v>
      </c>
      <c r="BM17" s="606" t="s">
        <v>682</v>
      </c>
      <c r="BN17" s="163" t="s">
        <v>683</v>
      </c>
      <c r="BO17" s="163" t="s">
        <v>684</v>
      </c>
      <c r="BP17" s="163" t="s">
        <v>685</v>
      </c>
      <c r="BQ17" s="163" t="s">
        <v>686</v>
      </c>
      <c r="BR17" s="163" t="s">
        <v>687</v>
      </c>
      <c r="BS17" s="163" t="s">
        <v>688</v>
      </c>
      <c r="BT17" s="163" t="s">
        <v>689</v>
      </c>
      <c r="BU17" s="163" t="s">
        <v>695</v>
      </c>
      <c r="BV17" s="163" t="s">
        <v>696</v>
      </c>
      <c r="BW17" s="163" t="s">
        <v>697</v>
      </c>
      <c r="BX17" s="163" t="s">
        <v>698</v>
      </c>
      <c r="BY17" s="163" t="s">
        <v>699</v>
      </c>
      <c r="BZ17" s="308" t="s">
        <v>700</v>
      </c>
      <c r="CA17" s="308" t="s">
        <v>701</v>
      </c>
      <c r="CB17" s="308" t="s">
        <v>702</v>
      </c>
      <c r="CC17" s="308" t="s">
        <v>703</v>
      </c>
      <c r="CD17" s="308" t="s">
        <v>704</v>
      </c>
      <c r="CE17" s="308" t="s">
        <v>705</v>
      </c>
      <c r="CF17" s="308" t="s">
        <v>707</v>
      </c>
      <c r="CG17" s="308" t="s">
        <v>706</v>
      </c>
      <c r="CH17" s="308" t="s">
        <v>708</v>
      </c>
      <c r="CI17" s="308" t="s">
        <v>709</v>
      </c>
      <c r="CJ17" s="308" t="s">
        <v>710</v>
      </c>
      <c r="CK17" s="308" t="s">
        <v>711</v>
      </c>
      <c r="CL17" s="308" t="s">
        <v>712</v>
      </c>
      <c r="CM17" s="308" t="s">
        <v>713</v>
      </c>
      <c r="CN17" s="308" t="s">
        <v>714</v>
      </c>
      <c r="CO17" s="308" t="s">
        <v>715</v>
      </c>
      <c r="CP17" s="308" t="s">
        <v>716</v>
      </c>
      <c r="CQ17" s="149" t="s">
        <v>717</v>
      </c>
      <c r="CR17" s="308" t="s">
        <v>718</v>
      </c>
      <c r="CS17" s="308" t="s">
        <v>719</v>
      </c>
      <c r="CT17" s="308" t="s">
        <v>720</v>
      </c>
      <c r="CU17" s="308" t="s">
        <v>721</v>
      </c>
      <c r="CV17" s="308" t="s">
        <v>722</v>
      </c>
      <c r="CW17" s="308" t="s">
        <v>723</v>
      </c>
      <c r="CX17" s="308" t="s">
        <v>724</v>
      </c>
      <c r="CY17" s="308" t="s">
        <v>725</v>
      </c>
      <c r="CZ17" s="308" t="s">
        <v>726</v>
      </c>
      <c r="DA17" s="146" t="s">
        <v>727</v>
      </c>
      <c r="DB17" s="308" t="s">
        <v>728</v>
      </c>
      <c r="DC17" s="308" t="s">
        <v>729</v>
      </c>
      <c r="DD17" s="308" t="s">
        <v>730</v>
      </c>
      <c r="DE17" s="308" t="s">
        <v>731</v>
      </c>
      <c r="DF17" s="308" t="s">
        <v>732</v>
      </c>
      <c r="DG17" s="308" t="s">
        <v>733</v>
      </c>
      <c r="DH17" s="142" t="s">
        <v>734</v>
      </c>
      <c r="DI17" s="308" t="s">
        <v>735</v>
      </c>
      <c r="DJ17" s="308" t="s">
        <v>736</v>
      </c>
      <c r="DK17" s="308" t="s">
        <v>737</v>
      </c>
      <c r="DL17" s="308" t="s">
        <v>738</v>
      </c>
      <c r="DM17" s="174" t="s">
        <v>739</v>
      </c>
      <c r="DN17" s="174" t="s">
        <v>740</v>
      </c>
      <c r="DO17" s="174" t="s">
        <v>741</v>
      </c>
      <c r="DP17" s="174" t="s">
        <v>742</v>
      </c>
      <c r="DQ17" s="174" t="s">
        <v>743</v>
      </c>
      <c r="DR17" s="174" t="s">
        <v>744</v>
      </c>
      <c r="DS17" s="174" t="s">
        <v>745</v>
      </c>
      <c r="DT17" s="174" t="s">
        <v>746</v>
      </c>
      <c r="DU17" s="174" t="s">
        <v>747</v>
      </c>
      <c r="DV17" s="177" t="s">
        <v>748</v>
      </c>
      <c r="DW17" s="177" t="s">
        <v>749</v>
      </c>
      <c r="DX17" s="177" t="s">
        <v>750</v>
      </c>
      <c r="DY17" s="177" t="s">
        <v>751</v>
      </c>
      <c r="DZ17" s="177" t="s">
        <v>752</v>
      </c>
      <c r="EA17" s="354" t="s">
        <v>823</v>
      </c>
      <c r="EB17" s="354" t="s">
        <v>824</v>
      </c>
      <c r="EC17" s="354" t="s">
        <v>825</v>
      </c>
      <c r="ED17" s="354" t="s">
        <v>826</v>
      </c>
      <c r="EE17" s="354" t="s">
        <v>827</v>
      </c>
      <c r="EF17" s="299" t="s">
        <v>828</v>
      </c>
      <c r="EG17" s="200" t="s">
        <v>829</v>
      </c>
      <c r="EH17" s="196" t="s">
        <v>830</v>
      </c>
      <c r="EI17" s="299" t="s">
        <v>831</v>
      </c>
      <c r="EJ17" s="299" t="s">
        <v>832</v>
      </c>
      <c r="EK17" s="299" t="s">
        <v>833</v>
      </c>
      <c r="EL17" s="299" t="s">
        <v>834</v>
      </c>
      <c r="EM17" s="299" t="s">
        <v>835</v>
      </c>
      <c r="EN17" s="299" t="s">
        <v>836</v>
      </c>
      <c r="EO17" s="372" t="s">
        <v>837</v>
      </c>
      <c r="EP17" s="372" t="s">
        <v>838</v>
      </c>
      <c r="EQ17" s="372" t="s">
        <v>839</v>
      </c>
      <c r="ER17" s="372" t="s">
        <v>840</v>
      </c>
      <c r="ES17" s="372" t="s">
        <v>841</v>
      </c>
      <c r="ET17" s="372" t="s">
        <v>842</v>
      </c>
      <c r="EU17" s="140" t="s">
        <v>843</v>
      </c>
      <c r="EV17" s="366" t="s">
        <v>913</v>
      </c>
      <c r="EW17" s="372" t="s">
        <v>844</v>
      </c>
      <c r="EX17" s="372" t="s">
        <v>845</v>
      </c>
      <c r="EY17" s="372" t="s">
        <v>846</v>
      </c>
      <c r="EZ17" s="607" t="s">
        <v>912</v>
      </c>
      <c r="FA17" s="217" t="s">
        <v>848</v>
      </c>
      <c r="FB17" s="217" t="s">
        <v>849</v>
      </c>
      <c r="FC17" s="217" t="s">
        <v>850</v>
      </c>
      <c r="FD17" s="217" t="s">
        <v>851</v>
      </c>
      <c r="FE17" s="217" t="s">
        <v>852</v>
      </c>
      <c r="FF17" s="217" t="s">
        <v>853</v>
      </c>
      <c r="FG17" s="217" t="s">
        <v>854</v>
      </c>
      <c r="FH17" s="217" t="s">
        <v>855</v>
      </c>
      <c r="FI17" s="217" t="s">
        <v>856</v>
      </c>
      <c r="FJ17" s="604" t="s">
        <v>857</v>
      </c>
      <c r="FK17" s="217" t="s">
        <v>858</v>
      </c>
      <c r="FL17" s="217" t="s">
        <v>859</v>
      </c>
      <c r="FM17" s="217" t="s">
        <v>860</v>
      </c>
      <c r="FN17" s="217" t="s">
        <v>861</v>
      </c>
      <c r="FO17" s="217" t="s">
        <v>862</v>
      </c>
      <c r="FP17" s="217" t="s">
        <v>847</v>
      </c>
      <c r="FQ17" s="217" t="s">
        <v>863</v>
      </c>
      <c r="FR17" s="217" t="s">
        <v>864</v>
      </c>
      <c r="FS17" s="217" t="s">
        <v>865</v>
      </c>
      <c r="FT17" s="217" t="s">
        <v>866</v>
      </c>
      <c r="FU17" s="217" t="s">
        <v>867</v>
      </c>
      <c r="FV17" s="217" t="s">
        <v>868</v>
      </c>
      <c r="FW17" s="217" t="s">
        <v>869</v>
      </c>
      <c r="FX17" s="217" t="s">
        <v>870</v>
      </c>
      <c r="FY17" s="217" t="s">
        <v>871</v>
      </c>
      <c r="FZ17" s="217" t="s">
        <v>876</v>
      </c>
      <c r="GA17" s="217" t="s">
        <v>877</v>
      </c>
      <c r="GB17" s="217" t="s">
        <v>878</v>
      </c>
      <c r="GC17" s="217" t="s">
        <v>879</v>
      </c>
      <c r="GD17" s="217" t="s">
        <v>880</v>
      </c>
      <c r="GE17" s="217" t="s">
        <v>881</v>
      </c>
      <c r="GF17" s="217" t="s">
        <v>882</v>
      </c>
      <c r="GG17" s="377" t="s">
        <v>883</v>
      </c>
      <c r="GH17" s="377" t="s">
        <v>884</v>
      </c>
      <c r="GI17" s="377" t="s">
        <v>885</v>
      </c>
      <c r="GJ17" s="603" t="s">
        <v>886</v>
      </c>
      <c r="GK17" s="544" t="s">
        <v>887</v>
      </c>
      <c r="GL17" s="544" t="s">
        <v>888</v>
      </c>
      <c r="GM17" s="544" t="s">
        <v>889</v>
      </c>
      <c r="GN17" s="544" t="s">
        <v>890</v>
      </c>
      <c r="GO17" s="544" t="s">
        <v>891</v>
      </c>
      <c r="GP17" s="544" t="s">
        <v>892</v>
      </c>
      <c r="GQ17" s="544" t="s">
        <v>893</v>
      </c>
      <c r="GR17" s="544" t="s">
        <v>904</v>
      </c>
      <c r="GS17" s="544" t="s">
        <v>905</v>
      </c>
      <c r="GT17" s="544" t="s">
        <v>906</v>
      </c>
      <c r="GU17" s="544" t="s">
        <v>907</v>
      </c>
      <c r="GV17" s="544" t="s">
        <v>908</v>
      </c>
      <c r="GW17" s="544" t="s">
        <v>909</v>
      </c>
      <c r="GX17" s="544" t="s">
        <v>910</v>
      </c>
      <c r="GY17" s="544" t="s">
        <v>911</v>
      </c>
      <c r="HA17" s="545" t="s">
        <v>964</v>
      </c>
      <c r="HB17" s="551" t="s">
        <v>965</v>
      </c>
      <c r="HC17" s="381" t="s">
        <v>1004</v>
      </c>
      <c r="HD17" s="381" t="s">
        <v>1005</v>
      </c>
      <c r="HE17" s="381" t="s">
        <v>1006</v>
      </c>
      <c r="HF17" s="381" t="s">
        <v>1007</v>
      </c>
      <c r="HG17" s="381" t="s">
        <v>1008</v>
      </c>
      <c r="HH17" s="381" t="s">
        <v>1009</v>
      </c>
      <c r="HI17" s="381" t="s">
        <v>1010</v>
      </c>
      <c r="HJ17" s="287" t="s">
        <v>1011</v>
      </c>
      <c r="HK17" s="381" t="s">
        <v>1012</v>
      </c>
      <c r="HL17" s="381" t="s">
        <v>1013</v>
      </c>
      <c r="HM17" s="381" t="s">
        <v>1014</v>
      </c>
      <c r="HN17" s="381" t="s">
        <v>1144</v>
      </c>
      <c r="HO17" s="381" t="s">
        <v>1145</v>
      </c>
      <c r="HP17" s="381" t="s">
        <v>1146</v>
      </c>
      <c r="HQ17" s="381" t="s">
        <v>1147</v>
      </c>
      <c r="HR17" s="381" t="s">
        <v>1148</v>
      </c>
      <c r="HS17" s="381" t="s">
        <v>1149</v>
      </c>
      <c r="HT17" s="381" t="s">
        <v>1150</v>
      </c>
      <c r="HU17" s="286" t="s">
        <v>1151</v>
      </c>
      <c r="HV17" s="381" t="s">
        <v>1152</v>
      </c>
      <c r="HW17" s="381" t="s">
        <v>1153</v>
      </c>
      <c r="HX17" s="381" t="s">
        <v>1154</v>
      </c>
      <c r="HY17" s="546" t="s">
        <v>1155</v>
      </c>
      <c r="HZ17" s="546" t="s">
        <v>1156</v>
      </c>
      <c r="IA17" s="377" t="s">
        <v>1239</v>
      </c>
      <c r="IB17" s="377" t="s">
        <v>1240</v>
      </c>
      <c r="IC17" s="377" t="s">
        <v>1241</v>
      </c>
      <c r="ID17" s="377" t="s">
        <v>1242</v>
      </c>
      <c r="IE17" s="377" t="s">
        <v>1243</v>
      </c>
      <c r="IF17" s="377" t="s">
        <v>1244</v>
      </c>
      <c r="IG17" s="377" t="s">
        <v>1245</v>
      </c>
      <c r="IH17" s="377" t="s">
        <v>1246</v>
      </c>
      <c r="II17" s="377" t="s">
        <v>1264</v>
      </c>
      <c r="IJ17" s="377" t="s">
        <v>1247</v>
      </c>
      <c r="IK17" s="377" t="s">
        <v>1248</v>
      </c>
      <c r="IL17" s="377" t="s">
        <v>1249</v>
      </c>
      <c r="IM17" s="377" t="s">
        <v>1250</v>
      </c>
      <c r="IN17" s="377" t="s">
        <v>1251</v>
      </c>
      <c r="IO17" s="377" t="s">
        <v>1252</v>
      </c>
      <c r="IP17" s="377" t="s">
        <v>1253</v>
      </c>
      <c r="IQ17" s="377" t="s">
        <v>1254</v>
      </c>
      <c r="IR17" s="377" t="s">
        <v>1255</v>
      </c>
      <c r="IS17" s="377" t="s">
        <v>1256</v>
      </c>
      <c r="IT17" s="377" t="s">
        <v>1257</v>
      </c>
      <c r="IU17" s="377" t="s">
        <v>1258</v>
      </c>
      <c r="IV17" s="377" t="s">
        <v>1259</v>
      </c>
      <c r="IW17" s="377" t="s">
        <v>1260</v>
      </c>
      <c r="IX17" s="377" t="s">
        <v>1261</v>
      </c>
      <c r="IY17" s="377" t="s">
        <v>1262</v>
      </c>
      <c r="IZ17" s="377" t="s">
        <v>1263</v>
      </c>
      <c r="JA17" s="377" t="s">
        <v>1265</v>
      </c>
      <c r="JB17" s="377" t="s">
        <v>1266</v>
      </c>
      <c r="JC17" s="377" t="s">
        <v>1267</v>
      </c>
      <c r="JD17" s="377" t="s">
        <v>1268</v>
      </c>
      <c r="JE17" s="377" t="s">
        <v>1269</v>
      </c>
      <c r="JF17" s="377" t="s">
        <v>1270</v>
      </c>
      <c r="JG17" s="377" t="s">
        <v>1271</v>
      </c>
      <c r="JH17" s="377" t="s">
        <v>1272</v>
      </c>
      <c r="JI17" s="377" t="s">
        <v>1273</v>
      </c>
      <c r="JJ17" s="377" t="s">
        <v>1290</v>
      </c>
      <c r="JK17" s="377" t="s">
        <v>1274</v>
      </c>
      <c r="JL17" s="377" t="s">
        <v>1275</v>
      </c>
      <c r="JM17" s="377" t="s">
        <v>1276</v>
      </c>
      <c r="JN17" s="377" t="s">
        <v>1277</v>
      </c>
      <c r="JO17" s="377" t="s">
        <v>1278</v>
      </c>
      <c r="JP17" s="377" t="s">
        <v>1279</v>
      </c>
      <c r="JQ17" s="377" t="s">
        <v>1280</v>
      </c>
      <c r="JR17" s="377" t="s">
        <v>1281</v>
      </c>
      <c r="JS17" s="377" t="s">
        <v>1282</v>
      </c>
      <c r="JT17" s="377" t="s">
        <v>1283</v>
      </c>
      <c r="JU17" s="377" t="s">
        <v>1284</v>
      </c>
      <c r="JV17" s="377" t="s">
        <v>1285</v>
      </c>
      <c r="JW17" s="377" t="s">
        <v>1286</v>
      </c>
      <c r="JX17" s="377" t="s">
        <v>1287</v>
      </c>
      <c r="JY17" s="377" t="s">
        <v>1288</v>
      </c>
      <c r="JZ17" s="377" t="s">
        <v>1289</v>
      </c>
      <c r="KA17" s="377" t="s">
        <v>1291</v>
      </c>
      <c r="KB17" s="377" t="s">
        <v>1292</v>
      </c>
      <c r="KC17" s="377" t="s">
        <v>1293</v>
      </c>
      <c r="KD17" s="377" t="s">
        <v>1294</v>
      </c>
      <c r="KE17" s="377" t="s">
        <v>1295</v>
      </c>
      <c r="KF17" s="377" t="s">
        <v>1296</v>
      </c>
      <c r="KG17" s="377" t="s">
        <v>1297</v>
      </c>
      <c r="KH17" s="377" t="s">
        <v>1298</v>
      </c>
      <c r="KI17" s="377" t="s">
        <v>1299</v>
      </c>
      <c r="KJ17" s="377" t="s">
        <v>1300</v>
      </c>
      <c r="KK17" s="377" t="s">
        <v>1301</v>
      </c>
      <c r="KL17" s="377" t="s">
        <v>1302</v>
      </c>
      <c r="KM17" s="377" t="s">
        <v>1303</v>
      </c>
      <c r="KN17" s="377" t="s">
        <v>1304</v>
      </c>
      <c r="KO17" s="377" t="s">
        <v>1305</v>
      </c>
      <c r="KP17" s="377" t="s">
        <v>1306</v>
      </c>
      <c r="KQ17" s="377" t="s">
        <v>1307</v>
      </c>
      <c r="KR17" s="377" t="s">
        <v>1308</v>
      </c>
      <c r="KS17" s="377" t="s">
        <v>1309</v>
      </c>
      <c r="KT17" s="377" t="s">
        <v>1310</v>
      </c>
      <c r="KU17" s="546" t="s">
        <v>1311</v>
      </c>
      <c r="KV17" s="546" t="s">
        <v>1312</v>
      </c>
      <c r="KW17" s="546" t="s">
        <v>1435</v>
      </c>
      <c r="KX17" s="546" t="s">
        <v>1436</v>
      </c>
      <c r="KY17" s="546" t="s">
        <v>1437</v>
      </c>
      <c r="KZ17" s="546" t="s">
        <v>1438</v>
      </c>
    </row>
    <row r="18" spans="1:312" ht="38.1" thickBot="1">
      <c r="A18" s="255" t="s">
        <v>483</v>
      </c>
      <c r="B18" s="255" t="s">
        <v>485</v>
      </c>
      <c r="C18" s="255" t="s">
        <v>484</v>
      </c>
      <c r="D18" s="255" t="s">
        <v>484</v>
      </c>
      <c r="E18" s="255" t="s">
        <v>486</v>
      </c>
      <c r="F18" s="624" t="s">
        <v>486</v>
      </c>
      <c r="G18" s="255" t="s">
        <v>484</v>
      </c>
      <c r="H18" s="626" t="s">
        <v>484</v>
      </c>
      <c r="I18" s="255" t="s">
        <v>484</v>
      </c>
      <c r="J18" s="255" t="s">
        <v>488</v>
      </c>
      <c r="K18" s="255" t="s">
        <v>489</v>
      </c>
      <c r="L18" s="255" t="s">
        <v>488</v>
      </c>
      <c r="M18" s="255" t="s">
        <v>489</v>
      </c>
      <c r="N18" s="255" t="s">
        <v>487</v>
      </c>
      <c r="O18" s="255" t="s">
        <v>1057</v>
      </c>
      <c r="P18" s="255" t="s">
        <v>487</v>
      </c>
      <c r="Q18" s="255" t="s">
        <v>590</v>
      </c>
      <c r="R18" s="255" t="s">
        <v>591</v>
      </c>
      <c r="S18" s="255" t="s">
        <v>587</v>
      </c>
      <c r="T18" s="255" t="s">
        <v>1057</v>
      </c>
      <c r="U18" s="255" t="s">
        <v>487</v>
      </c>
      <c r="V18" s="255" t="s">
        <v>1057</v>
      </c>
      <c r="W18" s="255" t="s">
        <v>487</v>
      </c>
      <c r="X18" s="255" t="s">
        <v>1057</v>
      </c>
      <c r="Y18" s="255" t="s">
        <v>484</v>
      </c>
      <c r="Z18" s="255" t="s">
        <v>494</v>
      </c>
      <c r="AA18" s="255" t="s">
        <v>486</v>
      </c>
      <c r="AB18" s="255" t="s">
        <v>494</v>
      </c>
      <c r="AC18" s="489" t="s">
        <v>497</v>
      </c>
      <c r="AD18" s="489" t="s">
        <v>497</v>
      </c>
      <c r="AE18" s="489" t="s">
        <v>485</v>
      </c>
      <c r="AF18" s="489" t="s">
        <v>485</v>
      </c>
      <c r="AG18" s="489"/>
      <c r="AH18" s="489" t="s">
        <v>57</v>
      </c>
      <c r="AI18" s="491" t="s">
        <v>896</v>
      </c>
      <c r="AJ18" s="489" t="s">
        <v>485</v>
      </c>
      <c r="AK18" s="489" t="s">
        <v>485</v>
      </c>
      <c r="AL18" s="489" t="s">
        <v>57</v>
      </c>
      <c r="AM18" s="489" t="s">
        <v>57</v>
      </c>
      <c r="AN18" s="489"/>
      <c r="AO18" s="489"/>
      <c r="AP18" s="489" t="s">
        <v>57</v>
      </c>
      <c r="AQ18" s="489" t="s">
        <v>57</v>
      </c>
      <c r="AR18" s="489"/>
      <c r="AS18" s="489"/>
      <c r="AT18" s="489"/>
      <c r="AU18" s="489" t="s">
        <v>496</v>
      </c>
      <c r="AV18" s="489" t="s">
        <v>496</v>
      </c>
      <c r="AW18" s="489" t="s">
        <v>496</v>
      </c>
      <c r="AX18" s="489" t="s">
        <v>501</v>
      </c>
      <c r="AY18" s="489" t="s">
        <v>817</v>
      </c>
      <c r="AZ18" s="489" t="s">
        <v>817</v>
      </c>
      <c r="BA18" s="489" t="s">
        <v>817</v>
      </c>
      <c r="BB18" s="155" t="s">
        <v>817</v>
      </c>
      <c r="BC18" s="489" t="s">
        <v>817</v>
      </c>
      <c r="BD18" s="489" t="s">
        <v>817</v>
      </c>
      <c r="BE18" s="489" t="s">
        <v>1062</v>
      </c>
      <c r="BF18" s="489" t="s">
        <v>1062</v>
      </c>
      <c r="BG18" s="489" t="s">
        <v>1062</v>
      </c>
      <c r="BH18" s="489" t="s">
        <v>1062</v>
      </c>
      <c r="BI18" s="164" t="s">
        <v>1212</v>
      </c>
      <c r="BJ18" s="164" t="s">
        <v>798</v>
      </c>
      <c r="BK18" s="164" t="s">
        <v>798</v>
      </c>
      <c r="BL18" s="622" t="s">
        <v>798</v>
      </c>
      <c r="BM18" s="623" t="s">
        <v>799</v>
      </c>
      <c r="BN18" s="164" t="s">
        <v>799</v>
      </c>
      <c r="BO18" s="164" t="s">
        <v>799</v>
      </c>
      <c r="BP18" s="164" t="s">
        <v>799</v>
      </c>
      <c r="BQ18" s="164"/>
      <c r="BR18" s="164" t="s">
        <v>1064</v>
      </c>
      <c r="BS18" s="164" t="s">
        <v>1064</v>
      </c>
      <c r="BT18" s="164"/>
      <c r="BU18" s="164" t="s">
        <v>807</v>
      </c>
      <c r="BV18" s="164"/>
      <c r="BW18" s="164"/>
      <c r="BX18" s="164"/>
      <c r="BY18" s="164"/>
      <c r="BZ18" s="310" t="s">
        <v>798</v>
      </c>
      <c r="CA18" s="310" t="s">
        <v>808</v>
      </c>
      <c r="CB18" s="310" t="s">
        <v>808</v>
      </c>
      <c r="CC18" s="310" t="s">
        <v>809</v>
      </c>
      <c r="CD18" s="310" t="s">
        <v>809</v>
      </c>
      <c r="CE18" s="310" t="s">
        <v>809</v>
      </c>
      <c r="CF18" s="310" t="s">
        <v>799</v>
      </c>
      <c r="CG18" s="310" t="s">
        <v>485</v>
      </c>
      <c r="CH18" s="310" t="s">
        <v>1064</v>
      </c>
      <c r="CI18" s="310" t="s">
        <v>1064</v>
      </c>
      <c r="CJ18" s="310"/>
      <c r="CK18" s="310" t="s">
        <v>496</v>
      </c>
      <c r="CL18" s="310"/>
      <c r="CM18" s="306"/>
      <c r="CN18" s="310" t="s">
        <v>496</v>
      </c>
      <c r="CO18" s="310" t="s">
        <v>57</v>
      </c>
      <c r="CP18" s="310" t="s">
        <v>485</v>
      </c>
      <c r="CQ18" s="601" t="s">
        <v>496</v>
      </c>
      <c r="CR18" s="310" t="s">
        <v>57</v>
      </c>
      <c r="CS18" s="310"/>
      <c r="CT18" s="310" t="s">
        <v>485</v>
      </c>
      <c r="CU18" s="310" t="s">
        <v>1067</v>
      </c>
      <c r="CV18" s="310" t="s">
        <v>503</v>
      </c>
      <c r="CW18" s="310" t="s">
        <v>503</v>
      </c>
      <c r="CX18" s="310" t="s">
        <v>1209</v>
      </c>
      <c r="CY18" s="449" t="s">
        <v>564</v>
      </c>
      <c r="CZ18" s="449" t="s">
        <v>564</v>
      </c>
      <c r="DA18" s="255"/>
      <c r="DB18" s="313" t="s">
        <v>816</v>
      </c>
      <c r="DC18" s="313" t="s">
        <v>816</v>
      </c>
      <c r="DD18" s="313" t="s">
        <v>816</v>
      </c>
      <c r="DE18" s="313" t="s">
        <v>816</v>
      </c>
      <c r="DF18" s="313" t="s">
        <v>816</v>
      </c>
      <c r="DG18" s="313" t="s">
        <v>816</v>
      </c>
      <c r="DH18" s="616" t="s">
        <v>564</v>
      </c>
      <c r="DI18" s="452" t="s">
        <v>564</v>
      </c>
      <c r="DJ18" s="313" t="s">
        <v>564</v>
      </c>
      <c r="DK18" s="313"/>
      <c r="DL18" s="313"/>
      <c r="DM18" s="175" t="s">
        <v>487</v>
      </c>
      <c r="DN18" s="175" t="s">
        <v>1143</v>
      </c>
      <c r="DO18" s="175" t="s">
        <v>487</v>
      </c>
      <c r="DP18" s="175" t="s">
        <v>1143</v>
      </c>
      <c r="DQ18" s="175"/>
      <c r="DR18" s="175"/>
      <c r="DS18" s="175"/>
      <c r="DT18" s="175"/>
      <c r="DU18" s="175"/>
      <c r="DV18" s="175"/>
      <c r="DW18" s="175"/>
      <c r="DX18" s="175"/>
      <c r="DY18" s="175"/>
      <c r="DZ18" s="175"/>
      <c r="EA18" s="353"/>
      <c r="EB18" s="353"/>
      <c r="EC18" s="353"/>
      <c r="ED18" s="353"/>
      <c r="EE18" s="353"/>
      <c r="EF18" s="300" t="s">
        <v>914</v>
      </c>
      <c r="EG18" s="295" t="s">
        <v>1124</v>
      </c>
      <c r="EH18" s="430"/>
      <c r="EI18" s="300" t="s">
        <v>1125</v>
      </c>
      <c r="EJ18" s="300"/>
      <c r="EK18" s="300"/>
      <c r="EL18" s="300"/>
      <c r="EM18" s="300"/>
      <c r="EN18" s="300"/>
      <c r="EO18" s="373"/>
      <c r="EP18" s="373"/>
      <c r="EQ18" s="373"/>
      <c r="ER18" s="373"/>
      <c r="ES18" s="373"/>
      <c r="ET18" s="373"/>
      <c r="EU18" s="183"/>
      <c r="EV18" s="367"/>
      <c r="EW18" s="373"/>
      <c r="EX18" s="373"/>
      <c r="EY18" s="373"/>
      <c r="EZ18" s="625"/>
      <c r="FA18" s="251"/>
      <c r="FB18" s="251"/>
      <c r="FC18" s="251"/>
      <c r="FD18" s="251"/>
      <c r="FE18" s="251"/>
      <c r="FF18" s="251"/>
      <c r="FG18" s="251"/>
      <c r="FH18" s="251"/>
      <c r="FI18" s="251"/>
      <c r="FJ18" s="619"/>
      <c r="FK18" s="251"/>
      <c r="FL18" s="251"/>
      <c r="FM18" s="378" t="s">
        <v>564</v>
      </c>
      <c r="FN18" s="378" t="s">
        <v>564</v>
      </c>
      <c r="FO18" s="251"/>
      <c r="FP18" s="251"/>
      <c r="FQ18" s="378" t="s">
        <v>564</v>
      </c>
      <c r="FR18" s="378" t="s">
        <v>564</v>
      </c>
      <c r="FS18" s="378" t="s">
        <v>564</v>
      </c>
      <c r="FT18" s="251"/>
      <c r="FU18" s="251"/>
      <c r="FV18" s="251"/>
      <c r="FW18" s="251"/>
      <c r="FX18" s="251"/>
      <c r="FY18" s="251"/>
      <c r="FZ18" s="251"/>
      <c r="GA18" s="251"/>
      <c r="GB18" s="251"/>
      <c r="GC18" s="251"/>
      <c r="GD18" s="251"/>
      <c r="GE18" s="251"/>
      <c r="GF18" s="251"/>
      <c r="GG18" s="251"/>
      <c r="GH18" s="251"/>
      <c r="GI18" s="251"/>
      <c r="GJ18" s="617"/>
      <c r="GK18" s="248"/>
      <c r="GL18" s="248"/>
      <c r="GM18" s="248"/>
      <c r="GN18" s="248"/>
      <c r="GO18" s="248"/>
      <c r="GP18" s="248"/>
      <c r="GQ18" s="248"/>
      <c r="GR18" s="618"/>
      <c r="GS18" s="618"/>
      <c r="GT18" s="618"/>
      <c r="GU18" s="618"/>
      <c r="GV18" s="618"/>
      <c r="GW18" s="618"/>
      <c r="GX18" s="618"/>
      <c r="GY18" s="618"/>
      <c r="HA18" s="621"/>
      <c r="HB18" s="620"/>
      <c r="HC18" s="382"/>
      <c r="HD18" s="382"/>
      <c r="HE18" s="382"/>
      <c r="HF18" s="382"/>
      <c r="HG18" s="382"/>
      <c r="HH18" s="382"/>
      <c r="HI18" s="382"/>
      <c r="HJ18" s="267"/>
      <c r="HK18" s="382"/>
      <c r="HL18" s="382"/>
      <c r="HM18" s="382"/>
      <c r="HN18" s="382"/>
      <c r="HO18" s="382"/>
      <c r="HP18" s="382"/>
      <c r="HQ18" s="382"/>
      <c r="HR18" s="382"/>
      <c r="HS18" s="382"/>
      <c r="HT18" s="382"/>
      <c r="HU18" s="263"/>
      <c r="HV18" s="382"/>
      <c r="HW18" s="382"/>
      <c r="HX18" s="382"/>
      <c r="HY18" s="383"/>
      <c r="HZ18" s="383"/>
      <c r="IA18" s="482" t="s">
        <v>1395</v>
      </c>
      <c r="IB18" s="482" t="s">
        <v>1395</v>
      </c>
      <c r="IC18" s="482" t="s">
        <v>1395</v>
      </c>
      <c r="ID18" s="482" t="s">
        <v>1395</v>
      </c>
      <c r="IE18" s="482" t="s">
        <v>1395</v>
      </c>
      <c r="IF18" s="482" t="s">
        <v>1395</v>
      </c>
      <c r="IG18" s="482" t="s">
        <v>1395</v>
      </c>
      <c r="IH18" s="482" t="s">
        <v>1395</v>
      </c>
      <c r="II18" s="482" t="s">
        <v>1395</v>
      </c>
      <c r="IJ18" s="482" t="s">
        <v>1395</v>
      </c>
      <c r="IK18" s="482" t="s">
        <v>1395</v>
      </c>
      <c r="IL18" s="482" t="s">
        <v>1395</v>
      </c>
      <c r="IM18" s="482" t="s">
        <v>1395</v>
      </c>
      <c r="IN18" s="482" t="s">
        <v>1395</v>
      </c>
      <c r="IO18" s="482" t="s">
        <v>1395</v>
      </c>
      <c r="IP18" s="482" t="s">
        <v>1395</v>
      </c>
      <c r="IQ18" s="482" t="s">
        <v>1395</v>
      </c>
      <c r="IR18" s="482" t="s">
        <v>1395</v>
      </c>
      <c r="IS18" s="482" t="s">
        <v>1395</v>
      </c>
      <c r="IT18" s="482" t="s">
        <v>1395</v>
      </c>
      <c r="IU18" s="482" t="s">
        <v>1395</v>
      </c>
      <c r="IV18" s="482" t="s">
        <v>1395</v>
      </c>
      <c r="IW18" s="482" t="s">
        <v>1395</v>
      </c>
      <c r="IX18" s="482" t="s">
        <v>1395</v>
      </c>
      <c r="IY18" s="482" t="s">
        <v>1395</v>
      </c>
      <c r="IZ18" s="482" t="s">
        <v>1395</v>
      </c>
      <c r="JA18" s="482" t="s">
        <v>1395</v>
      </c>
      <c r="JB18" s="482" t="s">
        <v>1395</v>
      </c>
      <c r="JC18" s="482" t="s">
        <v>1395</v>
      </c>
      <c r="JD18" s="482" t="s">
        <v>1395</v>
      </c>
      <c r="JE18" s="482" t="s">
        <v>1395</v>
      </c>
      <c r="JF18" s="482" t="s">
        <v>1395</v>
      </c>
      <c r="JG18" s="482" t="s">
        <v>1395</v>
      </c>
      <c r="JH18" s="482" t="s">
        <v>1395</v>
      </c>
      <c r="JI18" s="482" t="s">
        <v>1395</v>
      </c>
      <c r="JJ18" s="482" t="s">
        <v>1395</v>
      </c>
      <c r="JK18" s="482" t="s">
        <v>1395</v>
      </c>
      <c r="JL18" s="482" t="s">
        <v>1395</v>
      </c>
      <c r="JM18" s="482" t="s">
        <v>1395</v>
      </c>
      <c r="JN18" s="482" t="s">
        <v>1395</v>
      </c>
      <c r="JO18" s="482" t="s">
        <v>1395</v>
      </c>
      <c r="JP18" s="482" t="s">
        <v>1395</v>
      </c>
      <c r="JQ18" s="482" t="s">
        <v>1395</v>
      </c>
      <c r="JR18" s="482" t="s">
        <v>1395</v>
      </c>
      <c r="JS18" s="482" t="s">
        <v>1395</v>
      </c>
      <c r="JT18" s="482" t="s">
        <v>1395</v>
      </c>
      <c r="JU18" s="482" t="s">
        <v>1395</v>
      </c>
      <c r="JV18" s="482" t="s">
        <v>1395</v>
      </c>
      <c r="JW18" s="482" t="s">
        <v>1395</v>
      </c>
      <c r="JX18" s="482" t="s">
        <v>1395</v>
      </c>
      <c r="JY18" s="482" t="s">
        <v>1395</v>
      </c>
      <c r="JZ18" s="482" t="s">
        <v>1395</v>
      </c>
      <c r="KA18" s="482" t="s">
        <v>1395</v>
      </c>
      <c r="KB18" s="482" t="s">
        <v>1395</v>
      </c>
      <c r="KC18" s="482" t="s">
        <v>1395</v>
      </c>
      <c r="KD18" s="482" t="s">
        <v>1395</v>
      </c>
      <c r="KE18" s="482" t="s">
        <v>1395</v>
      </c>
      <c r="KF18" s="482" t="s">
        <v>1395</v>
      </c>
      <c r="KG18" s="482" t="s">
        <v>1395</v>
      </c>
      <c r="KH18" s="482" t="s">
        <v>1395</v>
      </c>
      <c r="KI18" s="482" t="s">
        <v>1395</v>
      </c>
      <c r="KJ18" s="482" t="s">
        <v>1395</v>
      </c>
      <c r="KK18" s="482" t="s">
        <v>1395</v>
      </c>
      <c r="KL18" s="482" t="s">
        <v>1395</v>
      </c>
      <c r="KM18" s="482" t="s">
        <v>1395</v>
      </c>
      <c r="KN18" s="482" t="s">
        <v>1395</v>
      </c>
      <c r="KO18" s="482" t="s">
        <v>1395</v>
      </c>
      <c r="KP18" s="482" t="s">
        <v>1395</v>
      </c>
      <c r="KQ18" s="482" t="s">
        <v>1395</v>
      </c>
      <c r="KR18" s="482" t="s">
        <v>1395</v>
      </c>
      <c r="KS18" s="482" t="s">
        <v>1395</v>
      </c>
      <c r="KT18" s="482" t="s">
        <v>1395</v>
      </c>
      <c r="KU18" s="383"/>
      <c r="KV18" s="383"/>
      <c r="KW18" s="383"/>
      <c r="KX18" s="383"/>
      <c r="KY18" s="383"/>
      <c r="KZ18" s="383"/>
    </row>
    <row r="19" spans="1:312" ht="16.2" thickBot="1">
      <c r="A19" s="392" t="s">
        <v>471</v>
      </c>
      <c r="B19" s="392" t="s">
        <v>473</v>
      </c>
      <c r="C19" s="392" t="s">
        <v>593</v>
      </c>
      <c r="D19" s="392" t="s">
        <v>472</v>
      </c>
      <c r="E19" s="392" t="s">
        <v>474</v>
      </c>
      <c r="F19" s="592" t="s">
        <v>475</v>
      </c>
      <c r="G19" s="392" t="s">
        <v>476</v>
      </c>
      <c r="H19" s="594" t="s">
        <v>477</v>
      </c>
      <c r="I19" s="392" t="s">
        <v>478</v>
      </c>
      <c r="J19" s="392" t="s">
        <v>528</v>
      </c>
      <c r="K19" s="392" t="s">
        <v>529</v>
      </c>
      <c r="L19" s="392" t="s">
        <v>530</v>
      </c>
      <c r="M19" s="392" t="s">
        <v>531</v>
      </c>
      <c r="N19" s="392" t="s">
        <v>521</v>
      </c>
      <c r="O19" s="392" t="s">
        <v>522</v>
      </c>
      <c r="P19" s="392" t="s">
        <v>479</v>
      </c>
      <c r="Q19" s="392" t="s">
        <v>607</v>
      </c>
      <c r="R19" s="392" t="s">
        <v>608</v>
      </c>
      <c r="S19" s="392" t="s">
        <v>609</v>
      </c>
      <c r="T19" s="392" t="s">
        <v>523</v>
      </c>
      <c r="U19" s="392" t="s">
        <v>797</v>
      </c>
      <c r="V19" s="392" t="s">
        <v>520</v>
      </c>
      <c r="W19" s="392" t="s">
        <v>480</v>
      </c>
      <c r="X19" s="392" t="s">
        <v>519</v>
      </c>
      <c r="Y19" s="392" t="s">
        <v>518</v>
      </c>
      <c r="Z19" s="392" t="s">
        <v>517</v>
      </c>
      <c r="AA19" s="392" t="s">
        <v>514</v>
      </c>
      <c r="AB19" s="392" t="s">
        <v>516</v>
      </c>
      <c r="AC19" s="485" t="s">
        <v>922</v>
      </c>
      <c r="AD19" s="485" t="s">
        <v>923</v>
      </c>
      <c r="AE19" s="485" t="s">
        <v>927</v>
      </c>
      <c r="AF19" s="485" t="s">
        <v>928</v>
      </c>
      <c r="AG19" s="485" t="s">
        <v>925</v>
      </c>
      <c r="AH19" s="485" t="s">
        <v>931</v>
      </c>
      <c r="AI19" s="485" t="s">
        <v>926</v>
      </c>
      <c r="AJ19" s="485" t="s">
        <v>929</v>
      </c>
      <c r="AK19" s="485" t="s">
        <v>930</v>
      </c>
      <c r="AL19" s="485" t="s">
        <v>1054</v>
      </c>
      <c r="AM19" s="485" t="s">
        <v>932</v>
      </c>
      <c r="AN19" s="485" t="s">
        <v>933</v>
      </c>
      <c r="AO19" s="485" t="s">
        <v>934</v>
      </c>
      <c r="AP19" s="485" t="s">
        <v>935</v>
      </c>
      <c r="AQ19" s="485" t="s">
        <v>936</v>
      </c>
      <c r="AR19" s="485" t="s">
        <v>937</v>
      </c>
      <c r="AS19" s="485" t="s">
        <v>938</v>
      </c>
      <c r="AT19" s="485" t="s">
        <v>939</v>
      </c>
      <c r="AU19" s="485" t="s">
        <v>940</v>
      </c>
      <c r="AV19" s="485" t="s">
        <v>941</v>
      </c>
      <c r="AW19" s="485" t="s">
        <v>942</v>
      </c>
      <c r="AX19" s="485" t="s">
        <v>943</v>
      </c>
      <c r="AY19" s="485" t="s">
        <v>575</v>
      </c>
      <c r="AZ19" s="485" t="s">
        <v>576</v>
      </c>
      <c r="BA19" s="485" t="s">
        <v>577</v>
      </c>
      <c r="BB19" s="396" t="s">
        <v>578</v>
      </c>
      <c r="BC19" s="485" t="s">
        <v>801</v>
      </c>
      <c r="BD19" s="485" t="s">
        <v>802</v>
      </c>
      <c r="BE19" s="485" t="s">
        <v>547</v>
      </c>
      <c r="BF19" s="485" t="s">
        <v>546</v>
      </c>
      <c r="BG19" s="485" t="s">
        <v>1319</v>
      </c>
      <c r="BH19" s="571" t="s">
        <v>1317</v>
      </c>
      <c r="BI19" s="397" t="s">
        <v>1211</v>
      </c>
      <c r="BJ19" s="397" t="s">
        <v>549</v>
      </c>
      <c r="BK19" s="397" t="s">
        <v>550</v>
      </c>
      <c r="BL19" s="589" t="s">
        <v>538</v>
      </c>
      <c r="BM19" s="591" t="s">
        <v>551</v>
      </c>
      <c r="BN19" s="397" t="s">
        <v>552</v>
      </c>
      <c r="BO19" s="397" t="s">
        <v>539</v>
      </c>
      <c r="BP19" s="397" t="s">
        <v>566</v>
      </c>
      <c r="BQ19" s="397" t="s">
        <v>561</v>
      </c>
      <c r="BR19" s="397" t="s">
        <v>690</v>
      </c>
      <c r="BS19" s="397" t="s">
        <v>691</v>
      </c>
      <c r="BT19" s="397" t="s">
        <v>692</v>
      </c>
      <c r="BU19" s="397" t="s">
        <v>542</v>
      </c>
      <c r="BV19" s="397" t="s">
        <v>694</v>
      </c>
      <c r="BW19" s="397" t="s">
        <v>800</v>
      </c>
      <c r="BX19" s="397" t="s">
        <v>597</v>
      </c>
      <c r="BY19" s="397" t="s">
        <v>598</v>
      </c>
      <c r="BZ19" s="394" t="s">
        <v>553</v>
      </c>
      <c r="CA19" s="394" t="s">
        <v>554</v>
      </c>
      <c r="CB19" s="394" t="s">
        <v>541</v>
      </c>
      <c r="CC19" s="394" t="s">
        <v>555</v>
      </c>
      <c r="CD19" s="394" t="s">
        <v>556</v>
      </c>
      <c r="CE19" s="394" t="s">
        <v>540</v>
      </c>
      <c r="CF19" s="394" t="s">
        <v>563</v>
      </c>
      <c r="CG19" s="394" t="s">
        <v>562</v>
      </c>
      <c r="CH19" s="394" t="s">
        <v>774</v>
      </c>
      <c r="CI19" s="394" t="s">
        <v>775</v>
      </c>
      <c r="CJ19" s="394" t="s">
        <v>543</v>
      </c>
      <c r="CK19" s="394" t="s">
        <v>950</v>
      </c>
      <c r="CL19" s="394" t="s">
        <v>803</v>
      </c>
      <c r="CM19" s="394" t="s">
        <v>804</v>
      </c>
      <c r="CN19" s="394" t="s">
        <v>944</v>
      </c>
      <c r="CO19" s="394" t="s">
        <v>945</v>
      </c>
      <c r="CP19" s="394" t="s">
        <v>946</v>
      </c>
      <c r="CQ19" s="395" t="s">
        <v>947</v>
      </c>
      <c r="CR19" s="394" t="s">
        <v>948</v>
      </c>
      <c r="CS19" s="394" t="s">
        <v>773</v>
      </c>
      <c r="CT19" s="394" t="s">
        <v>949</v>
      </c>
      <c r="CU19" s="394" t="s">
        <v>951</v>
      </c>
      <c r="CV19" s="394" t="s">
        <v>952</v>
      </c>
      <c r="CW19" s="394" t="s">
        <v>953</v>
      </c>
      <c r="CX19" s="394" t="s">
        <v>1208</v>
      </c>
      <c r="CY19" s="394" t="s">
        <v>1215</v>
      </c>
      <c r="CZ19" s="394" t="s">
        <v>1233</v>
      </c>
      <c r="DA19" s="392" t="s">
        <v>760</v>
      </c>
      <c r="DB19" s="394" t="s">
        <v>810</v>
      </c>
      <c r="DC19" s="394" t="s">
        <v>811</v>
      </c>
      <c r="DD19" s="394" t="s">
        <v>812</v>
      </c>
      <c r="DE19" s="394" t="s">
        <v>813</v>
      </c>
      <c r="DF19" s="394" t="s">
        <v>814</v>
      </c>
      <c r="DG19" s="394" t="s">
        <v>815</v>
      </c>
      <c r="DH19" s="393" t="s">
        <v>1235</v>
      </c>
      <c r="DI19" s="394" t="s">
        <v>1236</v>
      </c>
      <c r="DJ19" s="394" t="s">
        <v>1313</v>
      </c>
      <c r="DK19" s="394" t="s">
        <v>592</v>
      </c>
      <c r="DL19" s="394" t="s">
        <v>592</v>
      </c>
      <c r="DM19" s="399" t="s">
        <v>956</v>
      </c>
      <c r="DN19" s="399" t="s">
        <v>957</v>
      </c>
      <c r="DO19" s="399" t="s">
        <v>958</v>
      </c>
      <c r="DP19" s="399" t="s">
        <v>959</v>
      </c>
      <c r="DQ19" s="399" t="s">
        <v>962</v>
      </c>
      <c r="DR19" s="399" t="s">
        <v>963</v>
      </c>
      <c r="DS19" s="399" t="s">
        <v>1119</v>
      </c>
      <c r="DT19" s="399" t="s">
        <v>1120</v>
      </c>
      <c r="DU19" s="399" t="s">
        <v>1121</v>
      </c>
      <c r="DV19" s="399" t="s">
        <v>1122</v>
      </c>
      <c r="DW19" s="399" t="s">
        <v>1118</v>
      </c>
      <c r="DX19" s="399" t="s">
        <v>1138</v>
      </c>
      <c r="DY19" s="399" t="s">
        <v>1139</v>
      </c>
      <c r="DZ19" s="399" t="s">
        <v>1140</v>
      </c>
      <c r="EA19" s="402" t="s">
        <v>592</v>
      </c>
      <c r="EB19" s="402" t="s">
        <v>1142</v>
      </c>
      <c r="EC19" s="402" t="s">
        <v>1141</v>
      </c>
      <c r="ED19" s="402" t="s">
        <v>592</v>
      </c>
      <c r="EE19" s="402" t="s">
        <v>592</v>
      </c>
      <c r="EF19" s="412" t="s">
        <v>872</v>
      </c>
      <c r="EG19" s="413" t="s">
        <v>1396</v>
      </c>
      <c r="EH19" s="428" t="s">
        <v>592</v>
      </c>
      <c r="EI19" s="412" t="s">
        <v>629</v>
      </c>
      <c r="EJ19" s="412" t="s">
        <v>592</v>
      </c>
      <c r="EK19" s="412" t="s">
        <v>592</v>
      </c>
      <c r="EL19" s="412" t="s">
        <v>592</v>
      </c>
      <c r="EM19" s="412" t="s">
        <v>592</v>
      </c>
      <c r="EN19" s="412" t="s">
        <v>592</v>
      </c>
      <c r="EO19" s="405" t="s">
        <v>1397</v>
      </c>
      <c r="EP19" s="405" t="s">
        <v>1398</v>
      </c>
      <c r="EQ19" s="405" t="s">
        <v>960</v>
      </c>
      <c r="ER19" s="405" t="s">
        <v>1401</v>
      </c>
      <c r="ES19" s="405" t="s">
        <v>1400</v>
      </c>
      <c r="ET19" s="405" t="s">
        <v>1402</v>
      </c>
      <c r="EU19" s="590" t="s">
        <v>1399</v>
      </c>
      <c r="EV19" s="404" t="s">
        <v>1404</v>
      </c>
      <c r="EW19" s="405" t="s">
        <v>592</v>
      </c>
      <c r="EX19" s="405" t="s">
        <v>592</v>
      </c>
      <c r="EY19" s="572" t="s">
        <v>592</v>
      </c>
      <c r="EZ19" s="593" t="s">
        <v>968</v>
      </c>
      <c r="FA19" s="408" t="s">
        <v>969</v>
      </c>
      <c r="FB19" s="408" t="s">
        <v>971</v>
      </c>
      <c r="FC19" s="408" t="s">
        <v>970</v>
      </c>
      <c r="FD19" s="408" t="s">
        <v>592</v>
      </c>
      <c r="FE19" s="408" t="s">
        <v>973</v>
      </c>
      <c r="FF19" s="408" t="s">
        <v>974</v>
      </c>
      <c r="FG19" s="408" t="s">
        <v>1039</v>
      </c>
      <c r="FH19" s="408" t="s">
        <v>1109</v>
      </c>
      <c r="FI19" s="408" t="s">
        <v>1110</v>
      </c>
      <c r="FJ19" s="559" t="s">
        <v>994</v>
      </c>
      <c r="FK19" s="408" t="s">
        <v>995</v>
      </c>
      <c r="FL19" s="408" t="s">
        <v>996</v>
      </c>
      <c r="FM19" s="408" t="s">
        <v>992</v>
      </c>
      <c r="FN19" s="408" t="s">
        <v>980</v>
      </c>
      <c r="FO19" s="408" t="s">
        <v>979</v>
      </c>
      <c r="FP19" s="408" t="s">
        <v>999</v>
      </c>
      <c r="FQ19" s="408" t="s">
        <v>993</v>
      </c>
      <c r="FR19" s="408" t="s">
        <v>1017</v>
      </c>
      <c r="FS19" s="408" t="s">
        <v>1018</v>
      </c>
      <c r="FT19" s="408" t="s">
        <v>997</v>
      </c>
      <c r="FU19" s="408" t="s">
        <v>998</v>
      </c>
      <c r="FV19" s="408" t="s">
        <v>975</v>
      </c>
      <c r="FW19" s="408" t="s">
        <v>1000</v>
      </c>
      <c r="FX19" s="408" t="s">
        <v>1022</v>
      </c>
      <c r="FY19" s="408" t="s">
        <v>977</v>
      </c>
      <c r="FZ19" s="408" t="s">
        <v>981</v>
      </c>
      <c r="GA19" s="408" t="s">
        <v>1136</v>
      </c>
      <c r="GB19" s="408" t="s">
        <v>1137</v>
      </c>
      <c r="GC19" s="408" t="s">
        <v>1135</v>
      </c>
      <c r="GD19" s="408" t="s">
        <v>592</v>
      </c>
      <c r="GE19" s="408" t="s">
        <v>592</v>
      </c>
      <c r="GF19" s="408" t="s">
        <v>592</v>
      </c>
      <c r="GG19" s="408" t="s">
        <v>592</v>
      </c>
      <c r="GH19" s="408" t="s">
        <v>592</v>
      </c>
      <c r="GI19" s="408" t="s">
        <v>592</v>
      </c>
      <c r="GJ19" s="409" t="s">
        <v>592</v>
      </c>
      <c r="GK19" s="410" t="s">
        <v>592</v>
      </c>
      <c r="GL19" s="410" t="s">
        <v>592</v>
      </c>
      <c r="GM19" s="410" t="s">
        <v>592</v>
      </c>
      <c r="GN19" s="410" t="s">
        <v>592</v>
      </c>
      <c r="GO19" s="410" t="s">
        <v>592</v>
      </c>
      <c r="GP19" s="410" t="s">
        <v>592</v>
      </c>
      <c r="GQ19" s="410" t="s">
        <v>592</v>
      </c>
      <c r="GR19" s="410" t="s">
        <v>982</v>
      </c>
      <c r="GS19" s="410" t="s">
        <v>985</v>
      </c>
      <c r="GT19" s="410" t="s">
        <v>988</v>
      </c>
      <c r="GU19" s="410" t="s">
        <v>592</v>
      </c>
      <c r="GV19" s="410" t="s">
        <v>592</v>
      </c>
      <c r="GW19" s="410" t="s">
        <v>1181</v>
      </c>
      <c r="GX19" s="410" t="s">
        <v>1182</v>
      </c>
      <c r="GY19" s="410" t="s">
        <v>1405</v>
      </c>
      <c r="HA19" s="411" t="s">
        <v>1180</v>
      </c>
      <c r="HB19" s="549" t="s">
        <v>1183</v>
      </c>
      <c r="HC19" s="415" t="s">
        <v>1040</v>
      </c>
      <c r="HD19" s="415" t="s">
        <v>1041</v>
      </c>
      <c r="HE19" s="415" t="s">
        <v>1042</v>
      </c>
      <c r="HF19" s="415" t="s">
        <v>1043</v>
      </c>
      <c r="HG19" s="415" t="s">
        <v>1044</v>
      </c>
      <c r="HH19" s="415" t="s">
        <v>1045</v>
      </c>
      <c r="HI19" s="415" t="s">
        <v>1050</v>
      </c>
      <c r="HJ19" s="416" t="s">
        <v>1046</v>
      </c>
      <c r="HK19" s="415" t="s">
        <v>1049</v>
      </c>
      <c r="HL19" s="415" t="s">
        <v>1048</v>
      </c>
      <c r="HM19" s="415" t="s">
        <v>1047</v>
      </c>
      <c r="HN19" s="415" t="s">
        <v>1185</v>
      </c>
      <c r="HO19" s="415" t="s">
        <v>1187</v>
      </c>
      <c r="HP19" s="415" t="s">
        <v>1186</v>
      </c>
      <c r="HQ19" s="415" t="s">
        <v>1188</v>
      </c>
      <c r="HR19" s="415" t="s">
        <v>1189</v>
      </c>
      <c r="HS19" s="415" t="s">
        <v>1190</v>
      </c>
      <c r="HT19" s="415" t="s">
        <v>1192</v>
      </c>
      <c r="HU19" s="414" t="s">
        <v>1191</v>
      </c>
      <c r="HV19" s="415" t="s">
        <v>1193</v>
      </c>
      <c r="HW19" s="415" t="s">
        <v>1194</v>
      </c>
      <c r="HX19" s="415" t="s">
        <v>1195</v>
      </c>
      <c r="HY19" s="417"/>
      <c r="HZ19" s="417"/>
      <c r="IA19" s="408" t="s">
        <v>1358</v>
      </c>
      <c r="IB19" s="408" t="s">
        <v>1323</v>
      </c>
      <c r="IC19" s="408" t="s">
        <v>1324</v>
      </c>
      <c r="ID19" s="408" t="s">
        <v>1325</v>
      </c>
      <c r="IE19" s="408" t="s">
        <v>1326</v>
      </c>
      <c r="IF19" s="408" t="s">
        <v>1327</v>
      </c>
      <c r="IG19" s="408" t="s">
        <v>1328</v>
      </c>
      <c r="IH19" s="408" t="s">
        <v>1329</v>
      </c>
      <c r="II19" s="408" t="s">
        <v>1330</v>
      </c>
      <c r="IJ19" s="408" t="s">
        <v>1331</v>
      </c>
      <c r="IK19" s="408" t="s">
        <v>1332</v>
      </c>
      <c r="IL19" s="408" t="s">
        <v>1333</v>
      </c>
      <c r="IM19" s="408" t="s">
        <v>1334</v>
      </c>
      <c r="IN19" s="408" t="s">
        <v>1335</v>
      </c>
      <c r="IO19" s="408" t="s">
        <v>1336</v>
      </c>
      <c r="IP19" s="408" t="s">
        <v>1337</v>
      </c>
      <c r="IQ19" s="408" t="s">
        <v>1338</v>
      </c>
      <c r="IR19" s="408" t="s">
        <v>1339</v>
      </c>
      <c r="IS19" s="408" t="s">
        <v>1340</v>
      </c>
      <c r="IT19" s="408" t="s">
        <v>1341</v>
      </c>
      <c r="IU19" s="408" t="s">
        <v>1342</v>
      </c>
      <c r="IV19" s="408" t="s">
        <v>1343</v>
      </c>
      <c r="IW19" s="408" t="s">
        <v>1344</v>
      </c>
      <c r="IX19" s="408" t="s">
        <v>1345</v>
      </c>
      <c r="IY19" s="408" t="s">
        <v>1346</v>
      </c>
      <c r="IZ19" s="408" t="s">
        <v>1347</v>
      </c>
      <c r="JA19" s="408" t="s">
        <v>1348</v>
      </c>
      <c r="JB19" s="408" t="s">
        <v>1349</v>
      </c>
      <c r="JC19" s="408" t="s">
        <v>1350</v>
      </c>
      <c r="JD19" s="408" t="s">
        <v>1351</v>
      </c>
      <c r="JE19" s="408" t="s">
        <v>1352</v>
      </c>
      <c r="JF19" s="408" t="s">
        <v>1353</v>
      </c>
      <c r="JG19" s="408" t="s">
        <v>1354</v>
      </c>
      <c r="JH19" s="408" t="s">
        <v>1355</v>
      </c>
      <c r="JI19" s="408" t="s">
        <v>1356</v>
      </c>
      <c r="JJ19" s="408" t="s">
        <v>1357</v>
      </c>
      <c r="JK19" s="408" t="s">
        <v>1359</v>
      </c>
      <c r="JL19" s="408" t="s">
        <v>1360</v>
      </c>
      <c r="JM19" s="408" t="s">
        <v>1361</v>
      </c>
      <c r="JN19" s="408" t="s">
        <v>1362</v>
      </c>
      <c r="JO19" s="408" t="s">
        <v>1363</v>
      </c>
      <c r="JP19" s="408" t="s">
        <v>1364</v>
      </c>
      <c r="JQ19" s="408" t="s">
        <v>1365</v>
      </c>
      <c r="JR19" s="408" t="s">
        <v>1366</v>
      </c>
      <c r="JS19" s="408" t="s">
        <v>1367</v>
      </c>
      <c r="JT19" s="408" t="s">
        <v>1368</v>
      </c>
      <c r="JU19" s="408" t="s">
        <v>1369</v>
      </c>
      <c r="JV19" s="408" t="s">
        <v>1370</v>
      </c>
      <c r="JW19" s="408" t="s">
        <v>1371</v>
      </c>
      <c r="JX19" s="408" t="s">
        <v>1372</v>
      </c>
      <c r="JY19" s="408" t="s">
        <v>1373</v>
      </c>
      <c r="JZ19" s="408" t="s">
        <v>1374</v>
      </c>
      <c r="KA19" s="408" t="s">
        <v>1375</v>
      </c>
      <c r="KB19" s="408" t="s">
        <v>1376</v>
      </c>
      <c r="KC19" s="408" t="s">
        <v>1377</v>
      </c>
      <c r="KD19" s="408" t="s">
        <v>1378</v>
      </c>
      <c r="KE19" s="408" t="s">
        <v>1379</v>
      </c>
      <c r="KF19" s="408" t="s">
        <v>1380</v>
      </c>
      <c r="KG19" s="408" t="s">
        <v>1381</v>
      </c>
      <c r="KH19" s="408" t="s">
        <v>1382</v>
      </c>
      <c r="KI19" s="408" t="s">
        <v>1383</v>
      </c>
      <c r="KJ19" s="408" t="s">
        <v>1384</v>
      </c>
      <c r="KK19" s="408" t="s">
        <v>1385</v>
      </c>
      <c r="KL19" s="408" t="s">
        <v>1386</v>
      </c>
      <c r="KM19" s="408" t="s">
        <v>1387</v>
      </c>
      <c r="KN19" s="408" t="s">
        <v>1388</v>
      </c>
      <c r="KO19" s="408" t="s">
        <v>1389</v>
      </c>
      <c r="KP19" s="408" t="s">
        <v>1390</v>
      </c>
      <c r="KQ19" s="408" t="s">
        <v>1391</v>
      </c>
      <c r="KR19" s="408" t="s">
        <v>1392</v>
      </c>
      <c r="KS19" s="408" t="s">
        <v>1393</v>
      </c>
      <c r="KT19" s="408" t="s">
        <v>1394</v>
      </c>
      <c r="KU19" s="417"/>
      <c r="KV19" s="417"/>
      <c r="KW19" s="417"/>
      <c r="KX19" s="417"/>
      <c r="KY19" s="417"/>
      <c r="KZ19" s="785" t="s">
        <v>1823</v>
      </c>
    </row>
    <row r="22" spans="1:312">
      <c r="BI22" s="652">
        <f>(((BP2*BU2)*(9/5)/3.785412)*146.54)/1000</f>
        <v>557.44949294819162</v>
      </c>
      <c r="BJ22" s="652" t="e">
        <f t="shared" ref="BJ22:BK22" si="15">(((BQ2*BV2)*(9/5)/3.785412)*146.54)/1000</f>
        <v>#VALUE!</v>
      </c>
      <c r="BK22" s="652">
        <f t="shared" si="15"/>
        <v>0</v>
      </c>
      <c r="BL22" s="652"/>
      <c r="BM22" s="652"/>
      <c r="BN22" s="652"/>
      <c r="BO22" s="652"/>
      <c r="BP22" s="652"/>
      <c r="BQ22" s="652">
        <f>(((CF2*CJ2)*(9/5)/3.785412)*146.54)/1000</f>
        <v>487.76830632966767</v>
      </c>
    </row>
    <row r="23" spans="1:312">
      <c r="BI23" s="652">
        <f>(((BP3*BU3)*(9/5)/3.785412)*146.54)/1000</f>
        <v>10452.177992778592</v>
      </c>
      <c r="BJ23" s="652" t="e">
        <f t="shared" ref="BJ23:BK26" si="16">((BQ3*BV3)*(9/5)/3.785412)*146.54</f>
        <v>#VALUE!</v>
      </c>
      <c r="BK23" s="652">
        <f t="shared" si="16"/>
        <v>0</v>
      </c>
      <c r="BL23" s="652"/>
      <c r="BM23" s="652"/>
      <c r="BN23" s="652"/>
      <c r="BO23" s="652"/>
      <c r="BP23" s="652"/>
      <c r="BQ23" s="652">
        <f>(((CF3*CJ3)*(9/5)/3.785412)*146.54)/1000</f>
        <v>8292.0612076043508</v>
      </c>
    </row>
    <row r="24" spans="1:312">
      <c r="BI24" s="652">
        <f>(((BP4*BU4)*(9/5)/3.785412)*146.54)/1000</f>
        <v>1811.7108520816228</v>
      </c>
      <c r="BJ24" s="652" t="e">
        <f t="shared" si="16"/>
        <v>#VALUE!</v>
      </c>
      <c r="BK24" s="652">
        <f t="shared" si="16"/>
        <v>0</v>
      </c>
      <c r="BL24" s="652"/>
      <c r="BM24" s="652"/>
      <c r="BN24" s="652"/>
      <c r="BO24" s="652"/>
      <c r="BP24" s="652"/>
      <c r="BQ24" s="652">
        <f>(((CF4*CJ4)*(9/5)/3.785412)*146.54)/1000</f>
        <v>1045.2177992778593</v>
      </c>
    </row>
    <row r="25" spans="1:312">
      <c r="BI25" s="652">
        <f>(((BP5*BU5)*(9/5)/3.785412)*146.54)/1000</f>
        <v>5226.088996389296</v>
      </c>
      <c r="BJ25" s="652" t="e">
        <f t="shared" si="16"/>
        <v>#VALUE!</v>
      </c>
      <c r="BK25" s="652">
        <f t="shared" si="16"/>
        <v>0</v>
      </c>
      <c r="BL25" s="652"/>
      <c r="BM25" s="652"/>
      <c r="BN25" s="652"/>
      <c r="BO25" s="652"/>
      <c r="BP25" s="652"/>
      <c r="BQ25" s="652">
        <f>(((CF5*CJ5)*(9/5)/3.785412)*146.54)/1000</f>
        <v>4146.0306038021754</v>
      </c>
    </row>
    <row r="26" spans="1:312">
      <c r="BI26" s="652">
        <f>(((BP6*BU6)*(9/5)/3.785412)*146.54)/1000</f>
        <v>3065.9722112150539</v>
      </c>
      <c r="BJ26" s="652" t="e">
        <f t="shared" si="16"/>
        <v>#VALUE!</v>
      </c>
      <c r="BK26" s="652">
        <f t="shared" si="16"/>
        <v>0</v>
      </c>
      <c r="BL26" s="652"/>
      <c r="BM26" s="652"/>
      <c r="BN26" s="652"/>
      <c r="BO26" s="652"/>
      <c r="BP26" s="652"/>
      <c r="BQ26" s="652">
        <f>(((CF6*CJ6)*(9/5)/3.785412)*146.54)/1000</f>
        <v>2508.5227182668623</v>
      </c>
    </row>
    <row r="32" spans="1:312">
      <c r="C32" s="211"/>
      <c r="D32" s="146" t="s">
        <v>506</v>
      </c>
      <c r="E32" s="211" t="s">
        <v>592</v>
      </c>
      <c r="F32" s="255" t="s">
        <v>483</v>
      </c>
      <c r="G32" s="392" t="s">
        <v>471</v>
      </c>
      <c r="H32" s="211" t="s">
        <v>465</v>
      </c>
    </row>
    <row r="33" spans="3:8">
      <c r="C33" s="211" t="s">
        <v>782</v>
      </c>
      <c r="D33" s="146" t="s">
        <v>507</v>
      </c>
      <c r="E33" s="211" t="s">
        <v>782</v>
      </c>
      <c r="F33" s="255" t="s">
        <v>485</v>
      </c>
      <c r="G33" s="392" t="s">
        <v>473</v>
      </c>
      <c r="H33" s="211" t="s">
        <v>469</v>
      </c>
    </row>
    <row r="34" spans="3:8">
      <c r="C34" s="211" t="s">
        <v>782</v>
      </c>
      <c r="D34" s="146" t="s">
        <v>508</v>
      </c>
      <c r="E34" s="211" t="s">
        <v>593</v>
      </c>
      <c r="F34" s="255" t="s">
        <v>484</v>
      </c>
      <c r="G34" s="392" t="s">
        <v>593</v>
      </c>
      <c r="H34" s="211" t="s">
        <v>469</v>
      </c>
    </row>
    <row r="35" spans="3:8">
      <c r="C35" s="211" t="s">
        <v>782</v>
      </c>
      <c r="D35" s="146" t="s">
        <v>613</v>
      </c>
      <c r="E35" s="211" t="s">
        <v>593</v>
      </c>
      <c r="F35" s="255" t="s">
        <v>484</v>
      </c>
      <c r="G35" s="392" t="s">
        <v>472</v>
      </c>
      <c r="H35" s="211" t="s">
        <v>469</v>
      </c>
    </row>
    <row r="36" spans="3:8">
      <c r="C36" s="285">
        <v>45291</v>
      </c>
      <c r="D36" s="146" t="s">
        <v>614</v>
      </c>
      <c r="E36" s="285">
        <v>45291</v>
      </c>
      <c r="F36" s="255" t="s">
        <v>486</v>
      </c>
      <c r="G36" s="392" t="s">
        <v>474</v>
      </c>
      <c r="H36" s="211" t="s">
        <v>421</v>
      </c>
    </row>
    <row r="37" spans="3:8" ht="15.9" thickBot="1">
      <c r="C37" s="602">
        <v>45291</v>
      </c>
      <c r="D37" s="150" t="s">
        <v>615</v>
      </c>
      <c r="E37" s="602">
        <v>45291</v>
      </c>
      <c r="F37" s="624" t="s">
        <v>486</v>
      </c>
      <c r="G37" s="592" t="s">
        <v>475</v>
      </c>
      <c r="H37" s="598" t="s">
        <v>421</v>
      </c>
    </row>
    <row r="38" spans="3:8">
      <c r="C38" s="211" t="s">
        <v>782</v>
      </c>
      <c r="D38" s="146" t="s">
        <v>616</v>
      </c>
      <c r="E38" s="211" t="s">
        <v>782</v>
      </c>
      <c r="F38" s="255" t="s">
        <v>484</v>
      </c>
      <c r="G38" s="392" t="s">
        <v>476</v>
      </c>
      <c r="H38" s="211" t="s">
        <v>469</v>
      </c>
    </row>
    <row r="39" spans="3:8">
      <c r="C39" s="600" t="s">
        <v>782</v>
      </c>
      <c r="D39" s="223" t="s">
        <v>617</v>
      </c>
      <c r="E39" s="600" t="s">
        <v>782</v>
      </c>
      <c r="F39" s="626" t="s">
        <v>484</v>
      </c>
      <c r="G39" s="594" t="s">
        <v>477</v>
      </c>
      <c r="H39" s="600" t="s">
        <v>469</v>
      </c>
    </row>
    <row r="40" spans="3:8">
      <c r="C40" s="211" t="s">
        <v>782</v>
      </c>
      <c r="D40" s="146" t="s">
        <v>618</v>
      </c>
      <c r="E40" s="211" t="s">
        <v>782</v>
      </c>
      <c r="F40" s="255" t="s">
        <v>484</v>
      </c>
      <c r="G40" s="392" t="s">
        <v>478</v>
      </c>
      <c r="H40" s="211" t="s">
        <v>469</v>
      </c>
    </row>
    <row r="41" spans="3:8" ht="25.2">
      <c r="C41" s="211" t="s">
        <v>490</v>
      </c>
      <c r="D41" s="146" t="s">
        <v>619</v>
      </c>
      <c r="E41" s="211" t="s">
        <v>782</v>
      </c>
      <c r="F41" s="255" t="s">
        <v>488</v>
      </c>
      <c r="G41" s="392" t="s">
        <v>528</v>
      </c>
      <c r="H41" s="211" t="s">
        <v>468</v>
      </c>
    </row>
    <row r="42" spans="3:8" ht="37.799999999999997">
      <c r="C42" s="211" t="s">
        <v>490</v>
      </c>
      <c r="D42" s="146" t="s">
        <v>620</v>
      </c>
      <c r="E42" s="211" t="s">
        <v>782</v>
      </c>
      <c r="F42" s="255" t="s">
        <v>489</v>
      </c>
      <c r="G42" s="392" t="s">
        <v>529</v>
      </c>
      <c r="H42" s="211" t="s">
        <v>468</v>
      </c>
    </row>
    <row r="43" spans="3:8" ht="25.2">
      <c r="C43" s="211" t="s">
        <v>490</v>
      </c>
      <c r="D43" s="146" t="s">
        <v>621</v>
      </c>
      <c r="E43" s="211" t="s">
        <v>782</v>
      </c>
      <c r="F43" s="255" t="s">
        <v>488</v>
      </c>
      <c r="G43" s="392" t="s">
        <v>530</v>
      </c>
      <c r="H43" s="211" t="s">
        <v>468</v>
      </c>
    </row>
    <row r="44" spans="3:8" ht="37.799999999999997">
      <c r="C44" s="211" t="s">
        <v>490</v>
      </c>
      <c r="D44" s="146" t="s">
        <v>622</v>
      </c>
      <c r="E44" s="211" t="s">
        <v>782</v>
      </c>
      <c r="F44" s="255" t="s">
        <v>489</v>
      </c>
      <c r="G44" s="392" t="s">
        <v>531</v>
      </c>
      <c r="H44" s="211" t="s">
        <v>468</v>
      </c>
    </row>
    <row r="45" spans="3:8">
      <c r="C45" s="211" t="s">
        <v>782</v>
      </c>
      <c r="D45" s="146" t="s">
        <v>623</v>
      </c>
      <c r="E45" s="211" t="s">
        <v>782</v>
      </c>
      <c r="F45" s="255" t="s">
        <v>487</v>
      </c>
      <c r="G45" s="392" t="s">
        <v>521</v>
      </c>
      <c r="H45" s="211" t="s">
        <v>469</v>
      </c>
    </row>
    <row r="46" spans="3:8">
      <c r="C46" s="211" t="s">
        <v>782</v>
      </c>
      <c r="D46" s="146" t="s">
        <v>624</v>
      </c>
      <c r="E46" s="211" t="s">
        <v>782</v>
      </c>
      <c r="F46" s="255" t="s">
        <v>1057</v>
      </c>
      <c r="G46" s="392" t="s">
        <v>522</v>
      </c>
      <c r="H46" s="211" t="s">
        <v>495</v>
      </c>
    </row>
    <row r="47" spans="3:8">
      <c r="C47" s="211" t="s">
        <v>782</v>
      </c>
      <c r="D47" s="146" t="s">
        <v>625</v>
      </c>
      <c r="E47" s="213" t="s">
        <v>894</v>
      </c>
      <c r="F47" s="255" t="s">
        <v>487</v>
      </c>
      <c r="G47" s="392" t="s">
        <v>479</v>
      </c>
      <c r="H47" s="211" t="s">
        <v>469</v>
      </c>
    </row>
    <row r="48" spans="3:8" ht="25.2">
      <c r="C48" s="211" t="s">
        <v>588</v>
      </c>
      <c r="D48" s="146" t="s">
        <v>626</v>
      </c>
      <c r="E48" s="211" t="s">
        <v>782</v>
      </c>
      <c r="F48" s="255" t="s">
        <v>590</v>
      </c>
      <c r="G48" s="392" t="s">
        <v>607</v>
      </c>
      <c r="H48" s="211" t="s">
        <v>468</v>
      </c>
    </row>
    <row r="49" spans="3:8">
      <c r="C49" s="211" t="s">
        <v>589</v>
      </c>
      <c r="D49" s="146" t="s">
        <v>627</v>
      </c>
      <c r="E49" s="211" t="s">
        <v>782</v>
      </c>
      <c r="F49" s="255" t="s">
        <v>591</v>
      </c>
      <c r="G49" s="392" t="s">
        <v>608</v>
      </c>
      <c r="H49" s="211" t="s">
        <v>465</v>
      </c>
    </row>
    <row r="50" spans="3:8">
      <c r="C50" s="211" t="s">
        <v>610</v>
      </c>
      <c r="D50" s="146" t="s">
        <v>628</v>
      </c>
      <c r="E50" s="211" t="s">
        <v>782</v>
      </c>
      <c r="F50" s="255" t="s">
        <v>587</v>
      </c>
      <c r="G50" s="392" t="s">
        <v>609</v>
      </c>
      <c r="H50" s="211" t="s">
        <v>468</v>
      </c>
    </row>
    <row r="51" spans="3:8">
      <c r="C51" s="211" t="s">
        <v>782</v>
      </c>
      <c r="D51" s="146" t="s">
        <v>629</v>
      </c>
      <c r="E51" s="211" t="s">
        <v>782</v>
      </c>
      <c r="F51" s="255" t="s">
        <v>1057</v>
      </c>
      <c r="G51" s="392" t="s">
        <v>523</v>
      </c>
      <c r="H51" s="211" t="s">
        <v>495</v>
      </c>
    </row>
    <row r="52" spans="3:8">
      <c r="C52" s="211" t="s">
        <v>782</v>
      </c>
      <c r="D52" s="146" t="s">
        <v>630</v>
      </c>
      <c r="E52" s="211" t="s">
        <v>782</v>
      </c>
      <c r="F52" s="255" t="s">
        <v>487</v>
      </c>
      <c r="G52" s="392" t="s">
        <v>797</v>
      </c>
      <c r="H52" s="211" t="s">
        <v>469</v>
      </c>
    </row>
    <row r="53" spans="3:8">
      <c r="C53" s="211" t="s">
        <v>782</v>
      </c>
      <c r="D53" s="146" t="s">
        <v>631</v>
      </c>
      <c r="E53" s="211" t="s">
        <v>782</v>
      </c>
      <c r="F53" s="255" t="s">
        <v>1057</v>
      </c>
      <c r="G53" s="392" t="s">
        <v>520</v>
      </c>
      <c r="H53" s="211" t="s">
        <v>495</v>
      </c>
    </row>
    <row r="54" spans="3:8">
      <c r="C54" s="211" t="s">
        <v>782</v>
      </c>
      <c r="D54" s="146" t="s">
        <v>632</v>
      </c>
      <c r="E54" s="213" t="s">
        <v>895</v>
      </c>
      <c r="F54" s="255" t="s">
        <v>487</v>
      </c>
      <c r="G54" s="392" t="s">
        <v>480</v>
      </c>
      <c r="H54" s="211" t="s">
        <v>469</v>
      </c>
    </row>
    <row r="55" spans="3:8">
      <c r="C55" s="211" t="s">
        <v>782</v>
      </c>
      <c r="D55" s="146" t="s">
        <v>633</v>
      </c>
      <c r="E55" s="211" t="s">
        <v>782</v>
      </c>
      <c r="F55" s="255" t="s">
        <v>1057</v>
      </c>
      <c r="G55" s="392" t="s">
        <v>519</v>
      </c>
      <c r="H55" s="211" t="s">
        <v>495</v>
      </c>
    </row>
    <row r="56" spans="3:8" ht="24">
      <c r="C56" s="211" t="s">
        <v>782</v>
      </c>
      <c r="D56" s="146" t="s">
        <v>634</v>
      </c>
      <c r="E56" s="212" t="s">
        <v>1432</v>
      </c>
      <c r="F56" s="255" t="s">
        <v>484</v>
      </c>
      <c r="G56" s="392" t="s">
        <v>518</v>
      </c>
      <c r="H56" s="211" t="s">
        <v>469</v>
      </c>
    </row>
    <row r="57" spans="3:8">
      <c r="C57" s="211" t="s">
        <v>782</v>
      </c>
      <c r="D57" s="146" t="s">
        <v>635</v>
      </c>
      <c r="E57" s="211" t="s">
        <v>782</v>
      </c>
      <c r="F57" s="255" t="s">
        <v>494</v>
      </c>
      <c r="G57" s="392" t="s">
        <v>517</v>
      </c>
      <c r="H57" s="211" t="s">
        <v>469</v>
      </c>
    </row>
    <row r="58" spans="3:8">
      <c r="C58" s="285">
        <v>45291</v>
      </c>
      <c r="D58" s="146" t="s">
        <v>636</v>
      </c>
      <c r="E58" s="285">
        <v>45291</v>
      </c>
      <c r="F58" s="255" t="s">
        <v>486</v>
      </c>
      <c r="G58" s="392" t="s">
        <v>514</v>
      </c>
      <c r="H58" s="211" t="s">
        <v>421</v>
      </c>
    </row>
    <row r="59" spans="3:8">
      <c r="C59" s="211" t="s">
        <v>782</v>
      </c>
      <c r="D59" s="146" t="s">
        <v>637</v>
      </c>
      <c r="E59" s="211" t="s">
        <v>40</v>
      </c>
      <c r="F59" s="255" t="s">
        <v>494</v>
      </c>
      <c r="G59" s="392" t="s">
        <v>516</v>
      </c>
      <c r="H59" s="211" t="s">
        <v>469</v>
      </c>
    </row>
    <row r="60" spans="3:8">
      <c r="C60" s="486" t="s">
        <v>498</v>
      </c>
      <c r="D60" s="487" t="s">
        <v>639</v>
      </c>
      <c r="E60" s="486" t="s">
        <v>782</v>
      </c>
      <c r="F60" s="489" t="s">
        <v>497</v>
      </c>
      <c r="G60" s="485" t="s">
        <v>922</v>
      </c>
      <c r="H60" s="486" t="s">
        <v>468</v>
      </c>
    </row>
    <row r="61" spans="3:8">
      <c r="C61" s="486" t="s">
        <v>498</v>
      </c>
      <c r="D61" s="487" t="s">
        <v>640</v>
      </c>
      <c r="E61" s="486" t="s">
        <v>782</v>
      </c>
      <c r="F61" s="489" t="s">
        <v>497</v>
      </c>
      <c r="G61" s="485" t="s">
        <v>923</v>
      </c>
      <c r="H61" s="486" t="s">
        <v>468</v>
      </c>
    </row>
    <row r="62" spans="3:8">
      <c r="C62" s="486" t="s">
        <v>782</v>
      </c>
      <c r="D62" s="487" t="s">
        <v>641</v>
      </c>
      <c r="E62" s="486" t="s">
        <v>782</v>
      </c>
      <c r="F62" s="489" t="s">
        <v>485</v>
      </c>
      <c r="G62" s="485" t="s">
        <v>927</v>
      </c>
      <c r="H62" s="486" t="s">
        <v>469</v>
      </c>
    </row>
    <row r="63" spans="3:8">
      <c r="C63" s="486" t="s">
        <v>782</v>
      </c>
      <c r="D63" s="487" t="s">
        <v>642</v>
      </c>
      <c r="E63" s="486" t="s">
        <v>782</v>
      </c>
      <c r="F63" s="489" t="s">
        <v>485</v>
      </c>
      <c r="G63" s="485" t="s">
        <v>928</v>
      </c>
      <c r="H63" s="486" t="s">
        <v>469</v>
      </c>
    </row>
    <row r="64" spans="3:8">
      <c r="C64" s="490" t="s">
        <v>605</v>
      </c>
      <c r="D64" s="487" t="s">
        <v>643</v>
      </c>
      <c r="E64" s="486" t="s">
        <v>782</v>
      </c>
      <c r="F64" s="489"/>
      <c r="G64" s="485" t="s">
        <v>925</v>
      </c>
      <c r="H64" s="486" t="s">
        <v>468</v>
      </c>
    </row>
    <row r="65" spans="3:8">
      <c r="C65" s="486" t="s">
        <v>782</v>
      </c>
      <c r="D65" s="487" t="s">
        <v>644</v>
      </c>
      <c r="E65" s="486" t="s">
        <v>782</v>
      </c>
      <c r="F65" s="489" t="s">
        <v>57</v>
      </c>
      <c r="G65" s="485" t="s">
        <v>931</v>
      </c>
      <c r="H65" s="486" t="s">
        <v>468</v>
      </c>
    </row>
    <row r="66" spans="3:8">
      <c r="C66" s="486" t="s">
        <v>782</v>
      </c>
      <c r="D66" s="487" t="s">
        <v>645</v>
      </c>
      <c r="E66" s="486">
        <v>1</v>
      </c>
      <c r="F66" s="491" t="s">
        <v>896</v>
      </c>
      <c r="G66" s="485" t="s">
        <v>926</v>
      </c>
      <c r="H66" s="486" t="s">
        <v>468</v>
      </c>
    </row>
    <row r="67" spans="3:8">
      <c r="C67" s="486" t="s">
        <v>782</v>
      </c>
      <c r="D67" s="487" t="s">
        <v>646</v>
      </c>
      <c r="E67" s="486" t="s">
        <v>782</v>
      </c>
      <c r="F67" s="489" t="s">
        <v>485</v>
      </c>
      <c r="G67" s="485" t="s">
        <v>929</v>
      </c>
      <c r="H67" s="486" t="s">
        <v>469</v>
      </c>
    </row>
    <row r="68" spans="3:8">
      <c r="C68" s="486" t="s">
        <v>782</v>
      </c>
      <c r="D68" s="487" t="s">
        <v>647</v>
      </c>
      <c r="E68" s="486" t="s">
        <v>782</v>
      </c>
      <c r="F68" s="489" t="s">
        <v>485</v>
      </c>
      <c r="G68" s="485" t="s">
        <v>930</v>
      </c>
      <c r="H68" s="486" t="s">
        <v>469</v>
      </c>
    </row>
    <row r="69" spans="3:8">
      <c r="C69" s="490" t="s">
        <v>605</v>
      </c>
      <c r="D69" s="487" t="s">
        <v>648</v>
      </c>
      <c r="E69" s="486" t="s">
        <v>782</v>
      </c>
      <c r="F69" s="489" t="s">
        <v>57</v>
      </c>
      <c r="G69" s="485" t="s">
        <v>1054</v>
      </c>
      <c r="H69" s="486" t="s">
        <v>468</v>
      </c>
    </row>
    <row r="70" spans="3:8">
      <c r="C70" s="490" t="s">
        <v>605</v>
      </c>
      <c r="D70" s="487" t="s">
        <v>649</v>
      </c>
      <c r="E70" s="486" t="s">
        <v>782</v>
      </c>
      <c r="F70" s="489" t="s">
        <v>57</v>
      </c>
      <c r="G70" s="485" t="s">
        <v>932</v>
      </c>
      <c r="H70" s="486" t="s">
        <v>468</v>
      </c>
    </row>
    <row r="71" spans="3:8">
      <c r="C71" s="486" t="s">
        <v>782</v>
      </c>
      <c r="D71" s="487" t="s">
        <v>638</v>
      </c>
      <c r="E71" s="486" t="s">
        <v>782</v>
      </c>
      <c r="F71" s="489"/>
      <c r="G71" s="485" t="s">
        <v>933</v>
      </c>
      <c r="H71" s="486" t="s">
        <v>469</v>
      </c>
    </row>
    <row r="72" spans="3:8">
      <c r="C72" s="486" t="s">
        <v>782</v>
      </c>
      <c r="D72" s="487" t="s">
        <v>657</v>
      </c>
      <c r="E72" s="486" t="s">
        <v>782</v>
      </c>
      <c r="F72" s="489"/>
      <c r="G72" s="485" t="s">
        <v>934</v>
      </c>
      <c r="H72" s="486" t="s">
        <v>469</v>
      </c>
    </row>
    <row r="73" spans="3:8">
      <c r="C73" s="486" t="s">
        <v>782</v>
      </c>
      <c r="D73" s="487" t="s">
        <v>658</v>
      </c>
      <c r="E73" s="486" t="s">
        <v>782</v>
      </c>
      <c r="F73" s="489" t="s">
        <v>57</v>
      </c>
      <c r="G73" s="485" t="s">
        <v>935</v>
      </c>
      <c r="H73" s="486" t="s">
        <v>469</v>
      </c>
    </row>
    <row r="74" spans="3:8">
      <c r="C74" s="486" t="s">
        <v>782</v>
      </c>
      <c r="D74" s="487" t="s">
        <v>659</v>
      </c>
      <c r="E74" s="486" t="s">
        <v>782</v>
      </c>
      <c r="F74" s="489" t="s">
        <v>57</v>
      </c>
      <c r="G74" s="485" t="s">
        <v>936</v>
      </c>
      <c r="H74" s="486" t="s">
        <v>468</v>
      </c>
    </row>
    <row r="75" spans="3:8">
      <c r="C75" s="486" t="s">
        <v>782</v>
      </c>
      <c r="D75" s="487" t="s">
        <v>660</v>
      </c>
      <c r="E75" s="486" t="s">
        <v>782</v>
      </c>
      <c r="F75" s="489"/>
      <c r="G75" s="485" t="s">
        <v>937</v>
      </c>
      <c r="H75" s="486" t="s">
        <v>468</v>
      </c>
    </row>
    <row r="76" spans="3:8" ht="25.2">
      <c r="C76" s="486" t="s">
        <v>604</v>
      </c>
      <c r="D76" s="487" t="s">
        <v>661</v>
      </c>
      <c r="E76" s="486">
        <v>0</v>
      </c>
      <c r="F76" s="489"/>
      <c r="G76" s="485" t="s">
        <v>938</v>
      </c>
      <c r="H76" s="486" t="s">
        <v>468</v>
      </c>
    </row>
    <row r="77" spans="3:8">
      <c r="C77" s="490" t="s">
        <v>605</v>
      </c>
      <c r="D77" s="487" t="s">
        <v>662</v>
      </c>
      <c r="E77" s="486">
        <v>0</v>
      </c>
      <c r="F77" s="489"/>
      <c r="G77" s="485" t="s">
        <v>939</v>
      </c>
      <c r="H77" s="486" t="s">
        <v>468</v>
      </c>
    </row>
    <row r="78" spans="3:8">
      <c r="C78" s="489" t="s">
        <v>496</v>
      </c>
      <c r="D78" s="487" t="s">
        <v>663</v>
      </c>
      <c r="E78" s="486" t="s">
        <v>40</v>
      </c>
      <c r="F78" s="489" t="s">
        <v>496</v>
      </c>
      <c r="G78" s="485" t="s">
        <v>940</v>
      </c>
      <c r="H78" s="486" t="s">
        <v>469</v>
      </c>
    </row>
    <row r="79" spans="3:8">
      <c r="C79" s="489" t="s">
        <v>496</v>
      </c>
      <c r="D79" s="487" t="s">
        <v>664</v>
      </c>
      <c r="E79" s="486" t="s">
        <v>39</v>
      </c>
      <c r="F79" s="489" t="s">
        <v>496</v>
      </c>
      <c r="G79" s="485" t="s">
        <v>941</v>
      </c>
      <c r="H79" s="486" t="s">
        <v>469</v>
      </c>
    </row>
    <row r="80" spans="3:8">
      <c r="C80" s="489" t="s">
        <v>496</v>
      </c>
      <c r="D80" s="487" t="s">
        <v>665</v>
      </c>
      <c r="E80" s="486" t="s">
        <v>39</v>
      </c>
      <c r="F80" s="489" t="s">
        <v>496</v>
      </c>
      <c r="G80" s="485" t="s">
        <v>942</v>
      </c>
      <c r="H80" s="486" t="s">
        <v>469</v>
      </c>
    </row>
    <row r="81" spans="3:8">
      <c r="C81" s="486" t="s">
        <v>500</v>
      </c>
      <c r="D81" s="487" t="s">
        <v>666</v>
      </c>
      <c r="E81" s="486">
        <v>0</v>
      </c>
      <c r="F81" s="489" t="s">
        <v>501</v>
      </c>
      <c r="G81" s="485" t="s">
        <v>943</v>
      </c>
      <c r="H81" s="486" t="s">
        <v>465</v>
      </c>
    </row>
    <row r="82" spans="3:8">
      <c r="C82" s="489" t="s">
        <v>805</v>
      </c>
      <c r="D82" s="487" t="s">
        <v>667</v>
      </c>
      <c r="E82" s="486"/>
      <c r="F82" s="489" t="s">
        <v>817</v>
      </c>
      <c r="G82" s="485" t="s">
        <v>575</v>
      </c>
      <c r="H82" s="486" t="s">
        <v>468</v>
      </c>
    </row>
    <row r="83" spans="3:8">
      <c r="C83" s="489" t="s">
        <v>805</v>
      </c>
      <c r="D83" s="487" t="s">
        <v>668</v>
      </c>
      <c r="E83" s="486"/>
      <c r="F83" s="489" t="s">
        <v>817</v>
      </c>
      <c r="G83" s="485" t="s">
        <v>576</v>
      </c>
      <c r="H83" s="486" t="s">
        <v>468</v>
      </c>
    </row>
    <row r="84" spans="3:8" ht="15.9" thickBot="1">
      <c r="C84" s="489" t="s">
        <v>805</v>
      </c>
      <c r="D84" s="487" t="s">
        <v>670</v>
      </c>
      <c r="E84" s="488" t="s">
        <v>564</v>
      </c>
      <c r="F84" s="489" t="s">
        <v>817</v>
      </c>
      <c r="G84" s="485" t="s">
        <v>577</v>
      </c>
      <c r="H84" s="486" t="s">
        <v>468</v>
      </c>
    </row>
    <row r="85" spans="3:8">
      <c r="C85" s="155" t="s">
        <v>805</v>
      </c>
      <c r="D85" s="154" t="s">
        <v>671</v>
      </c>
      <c r="E85" s="614" t="s">
        <v>564</v>
      </c>
      <c r="F85" s="155" t="s">
        <v>817</v>
      </c>
      <c r="G85" s="396" t="s">
        <v>578</v>
      </c>
      <c r="H85" s="153" t="s">
        <v>468</v>
      </c>
    </row>
    <row r="86" spans="3:8">
      <c r="C86" s="489" t="s">
        <v>755</v>
      </c>
      <c r="D86" s="487" t="s">
        <v>672</v>
      </c>
      <c r="E86" s="488" t="s">
        <v>57</v>
      </c>
      <c r="F86" s="489" t="s">
        <v>817</v>
      </c>
      <c r="G86" s="485" t="s">
        <v>801</v>
      </c>
      <c r="H86" s="486" t="s">
        <v>468</v>
      </c>
    </row>
    <row r="87" spans="3:8">
      <c r="C87" s="489" t="s">
        <v>754</v>
      </c>
      <c r="D87" s="487" t="s">
        <v>673</v>
      </c>
      <c r="E87" s="488" t="s">
        <v>57</v>
      </c>
      <c r="F87" s="489" t="s">
        <v>817</v>
      </c>
      <c r="G87" s="485" t="s">
        <v>802</v>
      </c>
      <c r="H87" s="486" t="s">
        <v>468</v>
      </c>
    </row>
    <row r="88" spans="3:8">
      <c r="C88" s="486" t="s">
        <v>1061</v>
      </c>
      <c r="D88" s="487" t="s">
        <v>674</v>
      </c>
      <c r="E88" s="488" t="s">
        <v>564</v>
      </c>
      <c r="F88" s="489" t="s">
        <v>1062</v>
      </c>
      <c r="G88" s="485" t="s">
        <v>547</v>
      </c>
      <c r="H88" s="486" t="s">
        <v>468</v>
      </c>
    </row>
    <row r="89" spans="3:8">
      <c r="C89" s="486" t="s">
        <v>1061</v>
      </c>
      <c r="D89" s="487" t="s">
        <v>675</v>
      </c>
      <c r="E89" s="488" t="s">
        <v>564</v>
      </c>
      <c r="F89" s="489" t="s">
        <v>1062</v>
      </c>
      <c r="G89" s="485" t="s">
        <v>546</v>
      </c>
      <c r="H89" s="486" t="s">
        <v>468</v>
      </c>
    </row>
    <row r="90" spans="3:8">
      <c r="C90" s="486" t="s">
        <v>1061</v>
      </c>
      <c r="D90" s="487" t="s">
        <v>676</v>
      </c>
      <c r="E90" s="488" t="s">
        <v>564</v>
      </c>
      <c r="F90" s="489" t="s">
        <v>1062</v>
      </c>
      <c r="G90" s="485" t="s">
        <v>1319</v>
      </c>
      <c r="H90" s="486" t="s">
        <v>468</v>
      </c>
    </row>
    <row r="91" spans="3:8">
      <c r="C91" s="486" t="s">
        <v>1061</v>
      </c>
      <c r="D91" s="487" t="s">
        <v>677</v>
      </c>
      <c r="E91" s="488" t="s">
        <v>564</v>
      </c>
      <c r="F91" s="489" t="s">
        <v>1062</v>
      </c>
      <c r="G91" s="571" t="s">
        <v>1317</v>
      </c>
      <c r="H91" s="486" t="s">
        <v>468</v>
      </c>
    </row>
    <row r="92" spans="3:8">
      <c r="C92" s="162" t="s">
        <v>548</v>
      </c>
      <c r="D92" s="163" t="s">
        <v>678</v>
      </c>
      <c r="E92" s="162">
        <v>25</v>
      </c>
      <c r="F92" s="164" t="s">
        <v>1212</v>
      </c>
      <c r="G92" s="397" t="s">
        <v>1211</v>
      </c>
      <c r="H92" s="162" t="s">
        <v>468</v>
      </c>
    </row>
    <row r="93" spans="3:8">
      <c r="C93" s="162" t="s">
        <v>505</v>
      </c>
      <c r="D93" s="163" t="s">
        <v>679</v>
      </c>
      <c r="E93" s="205">
        <v>10</v>
      </c>
      <c r="F93" s="164" t="s">
        <v>798</v>
      </c>
      <c r="G93" s="397" t="s">
        <v>549</v>
      </c>
      <c r="H93" s="162" t="s">
        <v>468</v>
      </c>
    </row>
    <row r="94" spans="3:8">
      <c r="C94" s="162" t="s">
        <v>505</v>
      </c>
      <c r="D94" s="163" t="s">
        <v>680</v>
      </c>
      <c r="E94" s="205">
        <v>40</v>
      </c>
      <c r="F94" s="164" t="s">
        <v>798</v>
      </c>
      <c r="G94" s="397" t="s">
        <v>550</v>
      </c>
      <c r="H94" s="162" t="s">
        <v>468</v>
      </c>
    </row>
    <row r="95" spans="3:8" ht="15.9" thickBot="1">
      <c r="C95" s="596" t="s">
        <v>505</v>
      </c>
      <c r="D95" s="605" t="s">
        <v>681</v>
      </c>
      <c r="E95" s="613">
        <v>30</v>
      </c>
      <c r="F95" s="622" t="s">
        <v>798</v>
      </c>
      <c r="G95" s="589" t="s">
        <v>538</v>
      </c>
      <c r="H95" s="596" t="s">
        <v>468</v>
      </c>
    </row>
    <row r="96" spans="3:8">
      <c r="C96" s="597" t="s">
        <v>505</v>
      </c>
      <c r="D96" s="606" t="s">
        <v>682</v>
      </c>
      <c r="E96" s="615">
        <v>20</v>
      </c>
      <c r="F96" s="623" t="s">
        <v>799</v>
      </c>
      <c r="G96" s="591" t="s">
        <v>551</v>
      </c>
      <c r="H96" s="597" t="s">
        <v>468</v>
      </c>
    </row>
    <row r="97" spans="3:8">
      <c r="C97" s="162" t="s">
        <v>505</v>
      </c>
      <c r="D97" s="163" t="s">
        <v>683</v>
      </c>
      <c r="E97" s="205">
        <v>60</v>
      </c>
      <c r="F97" s="164" t="s">
        <v>799</v>
      </c>
      <c r="G97" s="397" t="s">
        <v>552</v>
      </c>
      <c r="H97" s="162" t="s">
        <v>468</v>
      </c>
    </row>
    <row r="98" spans="3:8">
      <c r="C98" s="162" t="s">
        <v>505</v>
      </c>
      <c r="D98" s="163" t="s">
        <v>684</v>
      </c>
      <c r="E98" s="205">
        <v>40</v>
      </c>
      <c r="F98" s="164" t="s">
        <v>799</v>
      </c>
      <c r="G98" s="397" t="s">
        <v>539</v>
      </c>
      <c r="H98" s="162" t="s">
        <v>468</v>
      </c>
    </row>
    <row r="99" spans="3:8">
      <c r="C99" s="162" t="s">
        <v>505</v>
      </c>
      <c r="D99" s="163" t="s">
        <v>685</v>
      </c>
      <c r="E99" s="206" t="s">
        <v>564</v>
      </c>
      <c r="F99" s="164" t="s">
        <v>799</v>
      </c>
      <c r="G99" s="397" t="s">
        <v>566</v>
      </c>
      <c r="H99" s="162" t="s">
        <v>468</v>
      </c>
    </row>
    <row r="100" spans="3:8">
      <c r="C100" s="162" t="s">
        <v>782</v>
      </c>
      <c r="D100" s="163" t="s">
        <v>686</v>
      </c>
      <c r="E100" s="162" t="s">
        <v>559</v>
      </c>
      <c r="F100" s="164"/>
      <c r="G100" s="397" t="s">
        <v>561</v>
      </c>
      <c r="H100" s="162" t="s">
        <v>469</v>
      </c>
    </row>
    <row r="101" spans="3:8">
      <c r="C101" s="162" t="s">
        <v>1063</v>
      </c>
      <c r="D101" s="163" t="s">
        <v>687</v>
      </c>
      <c r="E101" s="164" t="s">
        <v>1065</v>
      </c>
      <c r="F101" s="164" t="s">
        <v>1064</v>
      </c>
      <c r="G101" s="397" t="s">
        <v>690</v>
      </c>
      <c r="H101" s="162" t="s">
        <v>468</v>
      </c>
    </row>
    <row r="102" spans="3:8">
      <c r="C102" s="162" t="s">
        <v>1063</v>
      </c>
      <c r="D102" s="163" t="s">
        <v>688</v>
      </c>
      <c r="E102" s="164" t="s">
        <v>1066</v>
      </c>
      <c r="F102" s="164" t="s">
        <v>1064</v>
      </c>
      <c r="G102" s="397" t="s">
        <v>691</v>
      </c>
      <c r="H102" s="162" t="s">
        <v>468</v>
      </c>
    </row>
    <row r="103" spans="3:8">
      <c r="C103" s="162" t="s">
        <v>1063</v>
      </c>
      <c r="D103" s="163" t="s">
        <v>689</v>
      </c>
      <c r="E103" s="206" t="s">
        <v>564</v>
      </c>
      <c r="F103" s="164"/>
      <c r="G103" s="397" t="s">
        <v>692</v>
      </c>
      <c r="H103" s="162" t="s">
        <v>468</v>
      </c>
    </row>
    <row r="104" spans="3:8" ht="25.2">
      <c r="C104" s="162" t="s">
        <v>693</v>
      </c>
      <c r="D104" s="163" t="s">
        <v>695</v>
      </c>
      <c r="E104" s="162"/>
      <c r="F104" s="164" t="s">
        <v>807</v>
      </c>
      <c r="G104" s="397" t="s">
        <v>542</v>
      </c>
      <c r="H104" s="162" t="s">
        <v>468</v>
      </c>
    </row>
    <row r="105" spans="3:8">
      <c r="C105" s="162" t="s">
        <v>782</v>
      </c>
      <c r="D105" s="163" t="s">
        <v>696</v>
      </c>
      <c r="E105" s="162" t="s">
        <v>782</v>
      </c>
      <c r="F105" s="164"/>
      <c r="G105" s="397" t="s">
        <v>694</v>
      </c>
      <c r="H105" s="162" t="s">
        <v>468</v>
      </c>
    </row>
    <row r="106" spans="3:8">
      <c r="C106" s="162" t="s">
        <v>782</v>
      </c>
      <c r="D106" s="163" t="s">
        <v>697</v>
      </c>
      <c r="E106" s="162" t="s">
        <v>782</v>
      </c>
      <c r="F106" s="164"/>
      <c r="G106" s="397" t="s">
        <v>800</v>
      </c>
      <c r="H106" s="162" t="s">
        <v>468</v>
      </c>
    </row>
    <row r="107" spans="3:8">
      <c r="C107" s="162" t="s">
        <v>782</v>
      </c>
      <c r="D107" s="163" t="s">
        <v>698</v>
      </c>
      <c r="E107" s="162" t="s">
        <v>782</v>
      </c>
      <c r="F107" s="164"/>
      <c r="G107" s="397" t="s">
        <v>597</v>
      </c>
      <c r="H107" s="162" t="s">
        <v>468</v>
      </c>
    </row>
    <row r="108" spans="3:8">
      <c r="C108" s="162" t="s">
        <v>782</v>
      </c>
      <c r="D108" s="163" t="s">
        <v>699</v>
      </c>
      <c r="E108" s="162" t="s">
        <v>782</v>
      </c>
      <c r="F108" s="164"/>
      <c r="G108" s="397" t="s">
        <v>598</v>
      </c>
      <c r="H108" s="162" t="s">
        <v>468</v>
      </c>
    </row>
    <row r="109" spans="3:8">
      <c r="C109" s="307" t="s">
        <v>505</v>
      </c>
      <c r="D109" s="308" t="s">
        <v>700</v>
      </c>
      <c r="E109" s="309">
        <v>20</v>
      </c>
      <c r="F109" s="310" t="s">
        <v>798</v>
      </c>
      <c r="G109" s="394" t="s">
        <v>553</v>
      </c>
      <c r="H109" s="307" t="s">
        <v>468</v>
      </c>
    </row>
    <row r="110" spans="3:8">
      <c r="C110" s="307" t="s">
        <v>505</v>
      </c>
      <c r="D110" s="308" t="s">
        <v>701</v>
      </c>
      <c r="E110" s="309">
        <v>40</v>
      </c>
      <c r="F110" s="310" t="s">
        <v>808</v>
      </c>
      <c r="G110" s="394" t="s">
        <v>554</v>
      </c>
      <c r="H110" s="307" t="s">
        <v>468</v>
      </c>
    </row>
    <row r="111" spans="3:8">
      <c r="C111" s="307" t="s">
        <v>505</v>
      </c>
      <c r="D111" s="308" t="s">
        <v>702</v>
      </c>
      <c r="E111" s="309">
        <v>25</v>
      </c>
      <c r="F111" s="310" t="s">
        <v>808</v>
      </c>
      <c r="G111" s="394" t="s">
        <v>541</v>
      </c>
      <c r="H111" s="307" t="s">
        <v>468</v>
      </c>
    </row>
    <row r="112" spans="3:8">
      <c r="C112" s="307" t="s">
        <v>505</v>
      </c>
      <c r="D112" s="308" t="s">
        <v>703</v>
      </c>
      <c r="E112" s="309">
        <v>30</v>
      </c>
      <c r="F112" s="310" t="s">
        <v>809</v>
      </c>
      <c r="G112" s="394" t="s">
        <v>555</v>
      </c>
      <c r="H112" s="307" t="s">
        <v>468</v>
      </c>
    </row>
    <row r="113" spans="3:8">
      <c r="C113" s="307" t="s">
        <v>505</v>
      </c>
      <c r="D113" s="308" t="s">
        <v>704</v>
      </c>
      <c r="E113" s="309">
        <v>50</v>
      </c>
      <c r="F113" s="310" t="s">
        <v>809</v>
      </c>
      <c r="G113" s="394" t="s">
        <v>556</v>
      </c>
      <c r="H113" s="307" t="s">
        <v>468</v>
      </c>
    </row>
    <row r="114" spans="3:8">
      <c r="C114" s="307" t="s">
        <v>505</v>
      </c>
      <c r="D114" s="308" t="s">
        <v>705</v>
      </c>
      <c r="E114" s="309">
        <v>45</v>
      </c>
      <c r="F114" s="310" t="s">
        <v>809</v>
      </c>
      <c r="G114" s="394" t="s">
        <v>540</v>
      </c>
      <c r="H114" s="307" t="s">
        <v>468</v>
      </c>
    </row>
    <row r="115" spans="3:8">
      <c r="C115" s="307" t="s">
        <v>505</v>
      </c>
      <c r="D115" s="308" t="s">
        <v>707</v>
      </c>
      <c r="E115" s="311" t="s">
        <v>564</v>
      </c>
      <c r="F115" s="310" t="s">
        <v>799</v>
      </c>
      <c r="G115" s="394" t="s">
        <v>563</v>
      </c>
      <c r="H115" s="307" t="s">
        <v>468</v>
      </c>
    </row>
    <row r="116" spans="3:8">
      <c r="C116" s="307" t="s">
        <v>782</v>
      </c>
      <c r="D116" s="308" t="s">
        <v>706</v>
      </c>
      <c r="E116" s="307" t="s">
        <v>559</v>
      </c>
      <c r="F116" s="310" t="s">
        <v>485</v>
      </c>
      <c r="G116" s="394" t="s">
        <v>562</v>
      </c>
      <c r="H116" s="307" t="s">
        <v>469</v>
      </c>
    </row>
    <row r="117" spans="3:8">
      <c r="C117" s="307" t="s">
        <v>1063</v>
      </c>
      <c r="D117" s="308" t="s">
        <v>708</v>
      </c>
      <c r="E117" s="309">
        <v>5</v>
      </c>
      <c r="F117" s="310" t="s">
        <v>1064</v>
      </c>
      <c r="G117" s="394" t="s">
        <v>774</v>
      </c>
      <c r="H117" s="307" t="s">
        <v>468</v>
      </c>
    </row>
    <row r="118" spans="3:8">
      <c r="C118" s="307" t="s">
        <v>1063</v>
      </c>
      <c r="D118" s="308" t="s">
        <v>709</v>
      </c>
      <c r="E118" s="309">
        <v>3</v>
      </c>
      <c r="F118" s="310" t="s">
        <v>1064</v>
      </c>
      <c r="G118" s="394" t="s">
        <v>775</v>
      </c>
      <c r="H118" s="307" t="s">
        <v>468</v>
      </c>
    </row>
    <row r="119" spans="3:8" ht="25.2">
      <c r="C119" s="307" t="s">
        <v>693</v>
      </c>
      <c r="D119" s="308" t="s">
        <v>710</v>
      </c>
      <c r="E119" s="307"/>
      <c r="F119" s="310"/>
      <c r="G119" s="394" t="s">
        <v>543</v>
      </c>
      <c r="H119" s="307" t="s">
        <v>468</v>
      </c>
    </row>
    <row r="120" spans="3:8">
      <c r="C120" s="310" t="s">
        <v>496</v>
      </c>
      <c r="D120" s="308" t="s">
        <v>711</v>
      </c>
      <c r="E120" s="307" t="s">
        <v>40</v>
      </c>
      <c r="F120" s="310" t="s">
        <v>496</v>
      </c>
      <c r="G120" s="394" t="s">
        <v>950</v>
      </c>
      <c r="H120" s="307" t="s">
        <v>469</v>
      </c>
    </row>
    <row r="121" spans="3:8">
      <c r="C121" s="307"/>
      <c r="D121" s="308" t="s">
        <v>712</v>
      </c>
      <c r="E121" s="307"/>
      <c r="F121" s="310"/>
      <c r="G121" s="394" t="s">
        <v>803</v>
      </c>
      <c r="H121" s="307" t="s">
        <v>468</v>
      </c>
    </row>
    <row r="122" spans="3:8">
      <c r="C122" s="307"/>
      <c r="D122" s="308" t="s">
        <v>713</v>
      </c>
      <c r="E122" s="307" t="s">
        <v>57</v>
      </c>
      <c r="F122" s="306"/>
      <c r="G122" s="394" t="s">
        <v>804</v>
      </c>
      <c r="H122" s="307" t="s">
        <v>468</v>
      </c>
    </row>
    <row r="123" spans="3:8">
      <c r="C123" s="310" t="s">
        <v>496</v>
      </c>
      <c r="D123" s="308" t="s">
        <v>714</v>
      </c>
      <c r="E123" s="307" t="s">
        <v>40</v>
      </c>
      <c r="F123" s="310" t="s">
        <v>496</v>
      </c>
      <c r="G123" s="394" t="s">
        <v>944</v>
      </c>
      <c r="H123" s="307" t="s">
        <v>469</v>
      </c>
    </row>
    <row r="124" spans="3:8">
      <c r="C124" s="307"/>
      <c r="D124" s="308" t="s">
        <v>715</v>
      </c>
      <c r="E124" s="307" t="s">
        <v>57</v>
      </c>
      <c r="F124" s="310" t="s">
        <v>57</v>
      </c>
      <c r="G124" s="394" t="s">
        <v>945</v>
      </c>
      <c r="H124" s="307" t="s">
        <v>468</v>
      </c>
    </row>
    <row r="125" spans="3:8">
      <c r="C125" s="307" t="s">
        <v>782</v>
      </c>
      <c r="D125" s="308" t="s">
        <v>716</v>
      </c>
      <c r="E125" s="307" t="s">
        <v>595</v>
      </c>
      <c r="F125" s="310" t="s">
        <v>485</v>
      </c>
      <c r="G125" s="394" t="s">
        <v>946</v>
      </c>
      <c r="H125" s="307" t="s">
        <v>469</v>
      </c>
    </row>
    <row r="126" spans="3:8" ht="15.9" thickBot="1">
      <c r="C126" s="601" t="s">
        <v>496</v>
      </c>
      <c r="D126" s="149" t="s">
        <v>717</v>
      </c>
      <c r="E126" s="148" t="s">
        <v>40</v>
      </c>
      <c r="F126" s="601" t="s">
        <v>496</v>
      </c>
      <c r="G126" s="395" t="s">
        <v>947</v>
      </c>
      <c r="H126" s="148" t="s">
        <v>469</v>
      </c>
    </row>
    <row r="127" spans="3:8">
      <c r="C127" s="307"/>
      <c r="D127" s="308" t="s">
        <v>718</v>
      </c>
      <c r="E127" s="307" t="s">
        <v>57</v>
      </c>
      <c r="F127" s="310" t="s">
        <v>57</v>
      </c>
      <c r="G127" s="394" t="s">
        <v>948</v>
      </c>
      <c r="H127" s="307" t="s">
        <v>468</v>
      </c>
    </row>
    <row r="128" spans="3:8">
      <c r="C128" s="307" t="s">
        <v>1063</v>
      </c>
      <c r="D128" s="308" t="s">
        <v>719</v>
      </c>
      <c r="E128" s="311" t="s">
        <v>564</v>
      </c>
      <c r="F128" s="310"/>
      <c r="G128" s="394" t="s">
        <v>773</v>
      </c>
      <c r="H128" s="307" t="s">
        <v>468</v>
      </c>
    </row>
    <row r="129" spans="3:8">
      <c r="C129" s="307" t="s">
        <v>782</v>
      </c>
      <c r="D129" s="308" t="s">
        <v>720</v>
      </c>
      <c r="E129" s="307" t="s">
        <v>596</v>
      </c>
      <c r="F129" s="310" t="s">
        <v>485</v>
      </c>
      <c r="G129" s="394" t="s">
        <v>949</v>
      </c>
      <c r="H129" s="307" t="s">
        <v>469</v>
      </c>
    </row>
    <row r="130" spans="3:8" ht="37.799999999999997">
      <c r="C130" s="310" t="s">
        <v>782</v>
      </c>
      <c r="D130" s="308" t="s">
        <v>721</v>
      </c>
      <c r="E130" s="307" t="s">
        <v>768</v>
      </c>
      <c r="F130" s="310" t="s">
        <v>1067</v>
      </c>
      <c r="G130" s="394" t="s">
        <v>951</v>
      </c>
      <c r="H130" s="307" t="s">
        <v>469</v>
      </c>
    </row>
    <row r="131" spans="3:8">
      <c r="C131" s="307" t="s">
        <v>782</v>
      </c>
      <c r="D131" s="308" t="s">
        <v>722</v>
      </c>
      <c r="E131" s="307"/>
      <c r="F131" s="310" t="s">
        <v>503</v>
      </c>
      <c r="G131" s="394" t="s">
        <v>952</v>
      </c>
      <c r="H131" s="307" t="s">
        <v>468</v>
      </c>
    </row>
    <row r="132" spans="3:8">
      <c r="C132" s="307" t="s">
        <v>782</v>
      </c>
      <c r="D132" s="308" t="s">
        <v>723</v>
      </c>
      <c r="E132" s="307"/>
      <c r="F132" s="310" t="s">
        <v>503</v>
      </c>
      <c r="G132" s="394" t="s">
        <v>953</v>
      </c>
      <c r="H132" s="307" t="s">
        <v>468</v>
      </c>
    </row>
    <row r="133" spans="3:8">
      <c r="C133" s="307" t="s">
        <v>548</v>
      </c>
      <c r="D133" s="308" t="s">
        <v>724</v>
      </c>
      <c r="E133" s="309">
        <v>25</v>
      </c>
      <c r="F133" s="310" t="s">
        <v>1209</v>
      </c>
      <c r="G133" s="394" t="s">
        <v>1208</v>
      </c>
      <c r="H133" s="307" t="s">
        <v>468</v>
      </c>
    </row>
    <row r="134" spans="3:8" ht="24">
      <c r="C134" s="307" t="s">
        <v>782</v>
      </c>
      <c r="D134" s="308" t="s">
        <v>725</v>
      </c>
      <c r="E134" s="309">
        <v>1</v>
      </c>
      <c r="F134" s="449" t="s">
        <v>564</v>
      </c>
      <c r="G134" s="394" t="s">
        <v>1215</v>
      </c>
      <c r="H134" s="307" t="s">
        <v>468</v>
      </c>
    </row>
    <row r="135" spans="3:8" ht="24">
      <c r="C135" s="307" t="s">
        <v>782</v>
      </c>
      <c r="D135" s="308" t="s">
        <v>726</v>
      </c>
      <c r="E135" s="309">
        <v>1</v>
      </c>
      <c r="F135" s="449" t="s">
        <v>564</v>
      </c>
      <c r="G135" s="394" t="s">
        <v>1233</v>
      </c>
      <c r="H135" s="307" t="s">
        <v>468</v>
      </c>
    </row>
    <row r="136" spans="3:8">
      <c r="C136" s="285" t="s">
        <v>1060</v>
      </c>
      <c r="D136" s="146" t="s">
        <v>727</v>
      </c>
      <c r="E136" s="285" t="s">
        <v>782</v>
      </c>
      <c r="F136" s="255"/>
      <c r="G136" s="392" t="s">
        <v>760</v>
      </c>
      <c r="H136" s="211" t="s">
        <v>468</v>
      </c>
    </row>
    <row r="137" spans="3:8">
      <c r="C137" s="307"/>
      <c r="D137" s="308" t="s">
        <v>728</v>
      </c>
      <c r="E137" s="312" t="s">
        <v>782</v>
      </c>
      <c r="F137" s="313" t="s">
        <v>816</v>
      </c>
      <c r="G137" s="394" t="s">
        <v>810</v>
      </c>
      <c r="H137" s="307" t="s">
        <v>468</v>
      </c>
    </row>
    <row r="138" spans="3:8">
      <c r="C138" s="307"/>
      <c r="D138" s="308" t="s">
        <v>729</v>
      </c>
      <c r="E138" s="312" t="s">
        <v>782</v>
      </c>
      <c r="F138" s="313" t="s">
        <v>816</v>
      </c>
      <c r="G138" s="394" t="s">
        <v>811</v>
      </c>
      <c r="H138" s="307" t="s">
        <v>468</v>
      </c>
    </row>
    <row r="139" spans="3:8">
      <c r="C139" s="307"/>
      <c r="D139" s="308" t="s">
        <v>730</v>
      </c>
      <c r="E139" s="312" t="s">
        <v>782</v>
      </c>
      <c r="F139" s="313" t="s">
        <v>816</v>
      </c>
      <c r="G139" s="394" t="s">
        <v>812</v>
      </c>
      <c r="H139" s="307" t="s">
        <v>468</v>
      </c>
    </row>
    <row r="140" spans="3:8">
      <c r="C140" s="307"/>
      <c r="D140" s="308" t="s">
        <v>731</v>
      </c>
      <c r="E140" s="312" t="s">
        <v>782</v>
      </c>
      <c r="F140" s="313" t="s">
        <v>816</v>
      </c>
      <c r="G140" s="394" t="s">
        <v>813</v>
      </c>
      <c r="H140" s="307" t="s">
        <v>468</v>
      </c>
    </row>
    <row r="141" spans="3:8">
      <c r="C141" s="307"/>
      <c r="D141" s="308" t="s">
        <v>732</v>
      </c>
      <c r="E141" s="312" t="s">
        <v>782</v>
      </c>
      <c r="F141" s="313" t="s">
        <v>816</v>
      </c>
      <c r="G141" s="394" t="s">
        <v>814</v>
      </c>
      <c r="H141" s="307" t="s">
        <v>468</v>
      </c>
    </row>
    <row r="142" spans="3:8" ht="15.9" thickBot="1">
      <c r="C142" s="307"/>
      <c r="D142" s="308" t="s">
        <v>733</v>
      </c>
      <c r="E142" s="312" t="s">
        <v>782</v>
      </c>
      <c r="F142" s="313" t="s">
        <v>816</v>
      </c>
      <c r="G142" s="394" t="s">
        <v>815</v>
      </c>
      <c r="H142" s="307" t="s">
        <v>468</v>
      </c>
    </row>
    <row r="143" spans="3:8">
      <c r="C143" s="141"/>
      <c r="D143" s="142" t="s">
        <v>734</v>
      </c>
      <c r="E143" s="608">
        <v>1</v>
      </c>
      <c r="F143" s="616" t="s">
        <v>564</v>
      </c>
      <c r="G143" s="393" t="s">
        <v>1235</v>
      </c>
      <c r="H143" s="141" t="s">
        <v>468</v>
      </c>
    </row>
    <row r="144" spans="3:8">
      <c r="C144" s="307"/>
      <c r="D144" s="308" t="s">
        <v>735</v>
      </c>
      <c r="E144" s="451">
        <v>1</v>
      </c>
      <c r="F144" s="452" t="s">
        <v>564</v>
      </c>
      <c r="G144" s="394" t="s">
        <v>1236</v>
      </c>
      <c r="H144" s="307" t="s">
        <v>468</v>
      </c>
    </row>
    <row r="145" spans="3:8">
      <c r="C145" s="307"/>
      <c r="D145" s="308" t="s">
        <v>736</v>
      </c>
      <c r="E145" s="481" t="s">
        <v>1314</v>
      </c>
      <c r="F145" s="313" t="s">
        <v>564</v>
      </c>
      <c r="G145" s="394" t="s">
        <v>1313</v>
      </c>
      <c r="H145" s="307" t="s">
        <v>468</v>
      </c>
    </row>
    <row r="146" spans="3:8">
      <c r="C146" s="307"/>
      <c r="D146" s="308" t="s">
        <v>737</v>
      </c>
      <c r="E146" s="312"/>
      <c r="F146" s="313"/>
      <c r="G146" s="394" t="s">
        <v>592</v>
      </c>
      <c r="H146" s="307"/>
    </row>
    <row r="147" spans="3:8">
      <c r="C147" s="307"/>
      <c r="D147" s="308" t="s">
        <v>738</v>
      </c>
      <c r="E147" s="312"/>
      <c r="F147" s="313"/>
      <c r="G147" s="394" t="s">
        <v>592</v>
      </c>
      <c r="H147" s="307"/>
    </row>
    <row r="148" spans="3:8">
      <c r="C148" s="173"/>
      <c r="D148" s="174" t="s">
        <v>739</v>
      </c>
      <c r="E148" s="173" t="s">
        <v>40</v>
      </c>
      <c r="F148" s="175" t="s">
        <v>487</v>
      </c>
      <c r="G148" s="399" t="s">
        <v>956</v>
      </c>
      <c r="H148" s="173" t="s">
        <v>469</v>
      </c>
    </row>
    <row r="149" spans="3:8">
      <c r="C149" s="173" t="s">
        <v>819</v>
      </c>
      <c r="D149" s="174" t="s">
        <v>740</v>
      </c>
      <c r="E149" s="254">
        <v>0</v>
      </c>
      <c r="F149" s="175" t="s">
        <v>1143</v>
      </c>
      <c r="G149" s="399" t="s">
        <v>957</v>
      </c>
      <c r="H149" s="173" t="s">
        <v>468</v>
      </c>
    </row>
    <row r="150" spans="3:8">
      <c r="C150" s="173"/>
      <c r="D150" s="174" t="s">
        <v>741</v>
      </c>
      <c r="E150" s="207" t="s">
        <v>40</v>
      </c>
      <c r="F150" s="175" t="s">
        <v>487</v>
      </c>
      <c r="G150" s="399" t="s">
        <v>958</v>
      </c>
      <c r="H150" s="173" t="s">
        <v>469</v>
      </c>
    </row>
    <row r="151" spans="3:8">
      <c r="C151" s="173" t="s">
        <v>819</v>
      </c>
      <c r="D151" s="174" t="s">
        <v>742</v>
      </c>
      <c r="E151" s="207">
        <v>0</v>
      </c>
      <c r="F151" s="175" t="s">
        <v>1143</v>
      </c>
      <c r="G151" s="399" t="s">
        <v>959</v>
      </c>
      <c r="H151" s="173" t="s">
        <v>468</v>
      </c>
    </row>
    <row r="152" spans="3:8">
      <c r="C152" s="173" t="str">
        <f t="shared" ref="C152:C161" si="17">C151</f>
        <v>€</v>
      </c>
      <c r="D152" s="174" t="s">
        <v>743</v>
      </c>
      <c r="E152" s="173"/>
      <c r="F152" s="175"/>
      <c r="G152" s="399" t="s">
        <v>962</v>
      </c>
      <c r="H152" s="173" t="s">
        <v>468</v>
      </c>
    </row>
    <row r="153" spans="3:8">
      <c r="C153" s="173" t="str">
        <f t="shared" si="17"/>
        <v>€</v>
      </c>
      <c r="D153" s="174" t="s">
        <v>744</v>
      </c>
      <c r="E153" s="173"/>
      <c r="F153" s="175"/>
      <c r="G153" s="399" t="s">
        <v>963</v>
      </c>
      <c r="H153" s="173" t="s">
        <v>468</v>
      </c>
    </row>
    <row r="154" spans="3:8">
      <c r="C154" s="173" t="str">
        <f t="shared" si="17"/>
        <v>€</v>
      </c>
      <c r="D154" s="174" t="s">
        <v>745</v>
      </c>
      <c r="E154" s="173"/>
      <c r="F154" s="175"/>
      <c r="G154" s="399" t="s">
        <v>1119</v>
      </c>
      <c r="H154" s="173" t="s">
        <v>468</v>
      </c>
    </row>
    <row r="155" spans="3:8">
      <c r="C155" s="173" t="str">
        <f t="shared" si="17"/>
        <v>€</v>
      </c>
      <c r="D155" s="174" t="s">
        <v>746</v>
      </c>
      <c r="E155" s="173"/>
      <c r="F155" s="175"/>
      <c r="G155" s="399" t="s">
        <v>1120</v>
      </c>
      <c r="H155" s="173" t="s">
        <v>468</v>
      </c>
    </row>
    <row r="156" spans="3:8">
      <c r="C156" s="173" t="str">
        <f t="shared" si="17"/>
        <v>€</v>
      </c>
      <c r="D156" s="174" t="s">
        <v>747</v>
      </c>
      <c r="E156" s="173"/>
      <c r="F156" s="175"/>
      <c r="G156" s="399" t="s">
        <v>1121</v>
      </c>
      <c r="H156" s="173" t="s">
        <v>468</v>
      </c>
    </row>
    <row r="157" spans="3:8">
      <c r="C157" s="173" t="str">
        <f t="shared" si="17"/>
        <v>€</v>
      </c>
      <c r="D157" s="177" t="s">
        <v>748</v>
      </c>
      <c r="E157" s="173"/>
      <c r="F157" s="175"/>
      <c r="G157" s="399" t="s">
        <v>1122</v>
      </c>
      <c r="H157" s="173" t="s">
        <v>468</v>
      </c>
    </row>
    <row r="158" spans="3:8">
      <c r="C158" s="173" t="str">
        <f t="shared" si="17"/>
        <v>€</v>
      </c>
      <c r="D158" s="177" t="s">
        <v>749</v>
      </c>
      <c r="E158" s="173"/>
      <c r="F158" s="175"/>
      <c r="G158" s="399" t="s">
        <v>1118</v>
      </c>
      <c r="H158" s="173" t="s">
        <v>468</v>
      </c>
    </row>
    <row r="159" spans="3:8">
      <c r="C159" s="173" t="str">
        <f t="shared" si="17"/>
        <v>€</v>
      </c>
      <c r="D159" s="177" t="s">
        <v>750</v>
      </c>
      <c r="E159" s="173"/>
      <c r="F159" s="175"/>
      <c r="G159" s="399" t="s">
        <v>1138</v>
      </c>
      <c r="H159" s="173" t="s">
        <v>468</v>
      </c>
    </row>
    <row r="160" spans="3:8">
      <c r="C160" s="173" t="str">
        <f t="shared" si="17"/>
        <v>€</v>
      </c>
      <c r="D160" s="177" t="s">
        <v>751</v>
      </c>
      <c r="E160" s="173"/>
      <c r="F160" s="175"/>
      <c r="G160" s="399" t="s">
        <v>1139</v>
      </c>
      <c r="H160" s="173" t="s">
        <v>468</v>
      </c>
    </row>
    <row r="161" spans="3:8">
      <c r="C161" s="173" t="str">
        <f t="shared" si="17"/>
        <v>€</v>
      </c>
      <c r="D161" s="177" t="s">
        <v>752</v>
      </c>
      <c r="E161" s="173"/>
      <c r="F161" s="175"/>
      <c r="G161" s="399" t="s">
        <v>1140</v>
      </c>
      <c r="H161" s="173" t="s">
        <v>468</v>
      </c>
    </row>
    <row r="162" spans="3:8">
      <c r="C162" s="353"/>
      <c r="D162" s="354" t="s">
        <v>823</v>
      </c>
      <c r="E162" s="355"/>
      <c r="F162" s="353"/>
      <c r="G162" s="402" t="s">
        <v>592</v>
      </c>
      <c r="H162" s="355"/>
    </row>
    <row r="163" spans="3:8">
      <c r="C163" s="353"/>
      <c r="D163" s="354" t="s">
        <v>824</v>
      </c>
      <c r="E163" s="355"/>
      <c r="F163" s="353"/>
      <c r="G163" s="402" t="s">
        <v>1142</v>
      </c>
      <c r="H163" s="355" t="s">
        <v>468</v>
      </c>
    </row>
    <row r="164" spans="3:8">
      <c r="C164" s="355" t="s">
        <v>819</v>
      </c>
      <c r="D164" s="354" t="s">
        <v>825</v>
      </c>
      <c r="E164" s="355"/>
      <c r="F164" s="353"/>
      <c r="G164" s="402" t="s">
        <v>1141</v>
      </c>
      <c r="H164" s="355" t="s">
        <v>468</v>
      </c>
    </row>
    <row r="165" spans="3:8">
      <c r="C165" s="353"/>
      <c r="D165" s="354" t="s">
        <v>826</v>
      </c>
      <c r="E165" s="355"/>
      <c r="F165" s="353"/>
      <c r="G165" s="402" t="s">
        <v>592</v>
      </c>
      <c r="H165" s="355"/>
    </row>
    <row r="166" spans="3:8">
      <c r="C166" s="353"/>
      <c r="D166" s="354" t="s">
        <v>827</v>
      </c>
      <c r="E166" s="355"/>
      <c r="F166" s="353"/>
      <c r="G166" s="402" t="s">
        <v>592</v>
      </c>
      <c r="H166" s="355"/>
    </row>
    <row r="167" spans="3:8">
      <c r="C167" s="298" t="s">
        <v>782</v>
      </c>
      <c r="D167" s="299" t="s">
        <v>828</v>
      </c>
      <c r="E167" s="298" t="s">
        <v>873</v>
      </c>
      <c r="F167" s="300" t="s">
        <v>914</v>
      </c>
      <c r="G167" s="412" t="s">
        <v>872</v>
      </c>
      <c r="H167" s="297" t="s">
        <v>469</v>
      </c>
    </row>
    <row r="168" spans="3:8" ht="15.9" thickBot="1">
      <c r="C168" s="298" t="s">
        <v>755</v>
      </c>
      <c r="D168" s="200" t="s">
        <v>829</v>
      </c>
      <c r="E168" s="199">
        <v>0.03</v>
      </c>
      <c r="F168" s="295" t="s">
        <v>1124</v>
      </c>
      <c r="G168" s="413" t="s">
        <v>1396</v>
      </c>
      <c r="H168" s="301" t="s">
        <v>468</v>
      </c>
    </row>
    <row r="169" spans="3:8">
      <c r="C169" s="195"/>
      <c r="D169" s="196" t="s">
        <v>830</v>
      </c>
      <c r="E169" s="195"/>
      <c r="F169" s="430"/>
      <c r="G169" s="428" t="s">
        <v>592</v>
      </c>
      <c r="H169" s="429"/>
    </row>
    <row r="170" spans="3:8">
      <c r="C170" s="298" t="s">
        <v>1123</v>
      </c>
      <c r="D170" s="299" t="s">
        <v>831</v>
      </c>
      <c r="E170" s="298">
        <v>20</v>
      </c>
      <c r="F170" s="300" t="s">
        <v>1125</v>
      </c>
      <c r="G170" s="412" t="s">
        <v>629</v>
      </c>
      <c r="H170" s="297" t="s">
        <v>468</v>
      </c>
    </row>
    <row r="171" spans="3:8">
      <c r="C171" s="298"/>
      <c r="D171" s="299" t="s">
        <v>832</v>
      </c>
      <c r="E171" s="298"/>
      <c r="F171" s="300"/>
      <c r="G171" s="412" t="s">
        <v>592</v>
      </c>
      <c r="H171" s="297"/>
    </row>
    <row r="172" spans="3:8">
      <c r="C172" s="298"/>
      <c r="D172" s="299" t="s">
        <v>833</v>
      </c>
      <c r="E172" s="298"/>
      <c r="F172" s="300"/>
      <c r="G172" s="412" t="s">
        <v>592</v>
      </c>
      <c r="H172" s="297"/>
    </row>
    <row r="173" spans="3:8">
      <c r="C173" s="298"/>
      <c r="D173" s="299" t="s">
        <v>834</v>
      </c>
      <c r="E173" s="298"/>
      <c r="F173" s="300"/>
      <c r="G173" s="412" t="s">
        <v>592</v>
      </c>
      <c r="H173" s="297"/>
    </row>
    <row r="174" spans="3:8">
      <c r="C174" s="298"/>
      <c r="D174" s="299" t="s">
        <v>835</v>
      </c>
      <c r="E174" s="298"/>
      <c r="F174" s="300"/>
      <c r="G174" s="412" t="s">
        <v>592</v>
      </c>
      <c r="H174" s="297"/>
    </row>
    <row r="175" spans="3:8">
      <c r="C175" s="298"/>
      <c r="D175" s="299" t="s">
        <v>836</v>
      </c>
      <c r="E175" s="298"/>
      <c r="F175" s="300"/>
      <c r="G175" s="412" t="s">
        <v>592</v>
      </c>
      <c r="H175" s="297"/>
    </row>
    <row r="176" spans="3:8">
      <c r="C176" s="371" t="s">
        <v>819</v>
      </c>
      <c r="D176" s="372" t="s">
        <v>837</v>
      </c>
      <c r="E176" s="371"/>
      <c r="F176" s="373"/>
      <c r="G176" s="405" t="s">
        <v>1397</v>
      </c>
      <c r="H176" s="370" t="s">
        <v>468</v>
      </c>
    </row>
    <row r="177" spans="3:8">
      <c r="C177" s="371" t="s">
        <v>819</v>
      </c>
      <c r="D177" s="372" t="s">
        <v>838</v>
      </c>
      <c r="E177" s="371"/>
      <c r="F177" s="373"/>
      <c r="G177" s="405" t="s">
        <v>1398</v>
      </c>
      <c r="H177" s="370" t="s">
        <v>468</v>
      </c>
    </row>
    <row r="178" spans="3:8">
      <c r="C178" s="371" t="s">
        <v>819</v>
      </c>
      <c r="D178" s="372" t="s">
        <v>839</v>
      </c>
      <c r="E178" s="371"/>
      <c r="F178" s="373"/>
      <c r="G178" s="405" t="s">
        <v>960</v>
      </c>
      <c r="H178" s="370" t="s">
        <v>468</v>
      </c>
    </row>
    <row r="179" spans="3:8">
      <c r="C179" s="371" t="s">
        <v>819</v>
      </c>
      <c r="D179" s="372" t="s">
        <v>840</v>
      </c>
      <c r="E179" s="371"/>
      <c r="F179" s="373"/>
      <c r="G179" s="405" t="s">
        <v>1401</v>
      </c>
      <c r="H179" s="371" t="s">
        <v>468</v>
      </c>
    </row>
    <row r="180" spans="3:8">
      <c r="C180" s="371" t="s">
        <v>819</v>
      </c>
      <c r="D180" s="372" t="s">
        <v>841</v>
      </c>
      <c r="E180" s="371"/>
      <c r="F180" s="373"/>
      <c r="G180" s="405" t="s">
        <v>1400</v>
      </c>
      <c r="H180" s="371" t="s">
        <v>468</v>
      </c>
    </row>
    <row r="181" spans="3:8">
      <c r="C181" s="371" t="s">
        <v>819</v>
      </c>
      <c r="D181" s="372" t="s">
        <v>842</v>
      </c>
      <c r="E181" s="371"/>
      <c r="F181" s="373"/>
      <c r="G181" s="405" t="s">
        <v>1402</v>
      </c>
      <c r="H181" s="370" t="s">
        <v>468</v>
      </c>
    </row>
    <row r="182" spans="3:8" ht="15.9" thickBot="1">
      <c r="C182" s="371" t="s">
        <v>819</v>
      </c>
      <c r="D182" s="140" t="s">
        <v>843</v>
      </c>
      <c r="E182" s="194"/>
      <c r="F182" s="183"/>
      <c r="G182" s="590" t="s">
        <v>1399</v>
      </c>
      <c r="H182" s="370" t="s">
        <v>468</v>
      </c>
    </row>
    <row r="183" spans="3:8">
      <c r="C183" s="365" t="s">
        <v>819</v>
      </c>
      <c r="D183" s="366" t="s">
        <v>913</v>
      </c>
      <c r="E183" s="365"/>
      <c r="F183" s="367"/>
      <c r="G183" s="404" t="s">
        <v>1404</v>
      </c>
      <c r="H183" s="364" t="s">
        <v>468</v>
      </c>
    </row>
    <row r="184" spans="3:8">
      <c r="C184" s="371"/>
      <c r="D184" s="372" t="s">
        <v>844</v>
      </c>
      <c r="E184" s="371"/>
      <c r="F184" s="373"/>
      <c r="G184" s="405" t="s">
        <v>592</v>
      </c>
      <c r="H184" s="370"/>
    </row>
    <row r="185" spans="3:8">
      <c r="C185" s="371"/>
      <c r="D185" s="372" t="s">
        <v>845</v>
      </c>
      <c r="E185" s="371"/>
      <c r="F185" s="373"/>
      <c r="G185" s="405" t="s">
        <v>592</v>
      </c>
      <c r="H185" s="370"/>
    </row>
    <row r="186" spans="3:8" ht="15.9" thickBot="1">
      <c r="C186" s="595"/>
      <c r="D186" s="372" t="s">
        <v>846</v>
      </c>
      <c r="E186" s="371"/>
      <c r="F186" s="373"/>
      <c r="G186" s="572" t="s">
        <v>592</v>
      </c>
      <c r="H186" s="595"/>
    </row>
    <row r="187" spans="3:8">
      <c r="C187" s="214" t="s">
        <v>819</v>
      </c>
      <c r="D187" s="607" t="s">
        <v>912</v>
      </c>
      <c r="E187" s="550"/>
      <c r="F187" s="625"/>
      <c r="G187" s="593" t="s">
        <v>968</v>
      </c>
      <c r="H187" s="599" t="s">
        <v>468</v>
      </c>
    </row>
    <row r="188" spans="3:8">
      <c r="C188" s="214" t="s">
        <v>819</v>
      </c>
      <c r="D188" s="217" t="s">
        <v>848</v>
      </c>
      <c r="E188" s="214"/>
      <c r="F188" s="251"/>
      <c r="G188" s="408" t="s">
        <v>969</v>
      </c>
      <c r="H188" s="214" t="s">
        <v>468</v>
      </c>
    </row>
    <row r="189" spans="3:8">
      <c r="C189" s="214" t="s">
        <v>819</v>
      </c>
      <c r="D189" s="217" t="s">
        <v>849</v>
      </c>
      <c r="E189" s="214"/>
      <c r="F189" s="251"/>
      <c r="G189" s="408" t="s">
        <v>971</v>
      </c>
      <c r="H189" s="214" t="s">
        <v>468</v>
      </c>
    </row>
    <row r="190" spans="3:8">
      <c r="C190" s="214" t="s">
        <v>819</v>
      </c>
      <c r="D190" s="217" t="s">
        <v>850</v>
      </c>
      <c r="E190" s="214"/>
      <c r="F190" s="251"/>
      <c r="G190" s="408" t="s">
        <v>970</v>
      </c>
      <c r="H190" s="214" t="s">
        <v>468</v>
      </c>
    </row>
    <row r="191" spans="3:8">
      <c r="C191" s="214"/>
      <c r="D191" s="217" t="s">
        <v>851</v>
      </c>
      <c r="E191" s="214"/>
      <c r="F191" s="251"/>
      <c r="G191" s="408" t="s">
        <v>592</v>
      </c>
      <c r="H191" s="214"/>
    </row>
    <row r="192" spans="3:8">
      <c r="C192" s="214" t="s">
        <v>819</v>
      </c>
      <c r="D192" s="217" t="s">
        <v>852</v>
      </c>
      <c r="E192" s="214"/>
      <c r="F192" s="251"/>
      <c r="G192" s="408" t="s">
        <v>973</v>
      </c>
      <c r="H192" s="214" t="s">
        <v>468</v>
      </c>
    </row>
    <row r="193" spans="3:8">
      <c r="C193" s="214" t="s">
        <v>819</v>
      </c>
      <c r="D193" s="217" t="s">
        <v>853</v>
      </c>
      <c r="E193" s="214"/>
      <c r="F193" s="251"/>
      <c r="G193" s="408" t="s">
        <v>974</v>
      </c>
      <c r="H193" s="214" t="s">
        <v>468</v>
      </c>
    </row>
    <row r="194" spans="3:8">
      <c r="C194" s="214" t="s">
        <v>819</v>
      </c>
      <c r="D194" s="217" t="s">
        <v>854</v>
      </c>
      <c r="E194" s="214"/>
      <c r="F194" s="251"/>
      <c r="G194" s="408" t="s">
        <v>1039</v>
      </c>
      <c r="H194" s="214" t="s">
        <v>468</v>
      </c>
    </row>
    <row r="195" spans="3:8">
      <c r="C195" s="214" t="s">
        <v>819</v>
      </c>
      <c r="D195" s="217" t="s">
        <v>855</v>
      </c>
      <c r="E195" s="214"/>
      <c r="F195" s="251"/>
      <c r="G195" s="408" t="s">
        <v>1109</v>
      </c>
      <c r="H195" s="214" t="s">
        <v>468</v>
      </c>
    </row>
    <row r="196" spans="3:8">
      <c r="C196" s="214" t="s">
        <v>819</v>
      </c>
      <c r="D196" s="217" t="s">
        <v>856</v>
      </c>
      <c r="E196" s="214"/>
      <c r="F196" s="251"/>
      <c r="G196" s="408" t="s">
        <v>1110</v>
      </c>
      <c r="H196" s="214" t="s">
        <v>468</v>
      </c>
    </row>
    <row r="197" spans="3:8" ht="15.9" thickBot="1">
      <c r="C197" s="560" t="s">
        <v>1001</v>
      </c>
      <c r="D197" s="604" t="s">
        <v>857</v>
      </c>
      <c r="E197" s="560"/>
      <c r="F197" s="619"/>
      <c r="G197" s="559" t="s">
        <v>994</v>
      </c>
      <c r="H197" s="560" t="s">
        <v>465</v>
      </c>
    </row>
    <row r="198" spans="3:8">
      <c r="C198" s="214" t="s">
        <v>1002</v>
      </c>
      <c r="D198" s="217" t="s">
        <v>858</v>
      </c>
      <c r="E198" s="214"/>
      <c r="F198" s="251"/>
      <c r="G198" s="408" t="s">
        <v>995</v>
      </c>
      <c r="H198" s="214" t="s">
        <v>465</v>
      </c>
    </row>
    <row r="199" spans="3:8">
      <c r="C199" s="214" t="s">
        <v>1001</v>
      </c>
      <c r="D199" s="217" t="s">
        <v>859</v>
      </c>
      <c r="E199" s="214"/>
      <c r="F199" s="251"/>
      <c r="G199" s="408" t="s">
        <v>996</v>
      </c>
      <c r="H199" s="214" t="s">
        <v>465</v>
      </c>
    </row>
    <row r="200" spans="3:8">
      <c r="C200" s="214" t="s">
        <v>819</v>
      </c>
      <c r="D200" s="217" t="s">
        <v>860</v>
      </c>
      <c r="E200" s="214"/>
      <c r="F200" s="378" t="s">
        <v>564</v>
      </c>
      <c r="G200" s="408" t="s">
        <v>992</v>
      </c>
      <c r="H200" s="214" t="s">
        <v>468</v>
      </c>
    </row>
    <row r="201" spans="3:8" ht="25.2">
      <c r="C201" s="214" t="s">
        <v>819</v>
      </c>
      <c r="D201" s="217" t="s">
        <v>861</v>
      </c>
      <c r="E201" s="241" t="s">
        <v>1019</v>
      </c>
      <c r="F201" s="378" t="s">
        <v>564</v>
      </c>
      <c r="G201" s="408" t="s">
        <v>980</v>
      </c>
      <c r="H201" s="214" t="s">
        <v>468</v>
      </c>
    </row>
    <row r="202" spans="3:8">
      <c r="C202" s="214" t="s">
        <v>819</v>
      </c>
      <c r="D202" s="217" t="s">
        <v>862</v>
      </c>
      <c r="E202" s="214"/>
      <c r="F202" s="251"/>
      <c r="G202" s="408" t="s">
        <v>979</v>
      </c>
      <c r="H202" s="214" t="s">
        <v>468</v>
      </c>
    </row>
    <row r="203" spans="3:8">
      <c r="C203" s="214" t="s">
        <v>1001</v>
      </c>
      <c r="D203" s="217" t="s">
        <v>847</v>
      </c>
      <c r="E203" s="214"/>
      <c r="F203" s="251"/>
      <c r="G203" s="408" t="s">
        <v>999</v>
      </c>
      <c r="H203" s="214" t="s">
        <v>465</v>
      </c>
    </row>
    <row r="204" spans="3:8">
      <c r="C204" s="214" t="s">
        <v>819</v>
      </c>
      <c r="D204" s="217" t="s">
        <v>863</v>
      </c>
      <c r="E204" s="214"/>
      <c r="F204" s="378" t="s">
        <v>564</v>
      </c>
      <c r="G204" s="408" t="s">
        <v>993</v>
      </c>
      <c r="H204" s="214" t="s">
        <v>468</v>
      </c>
    </row>
    <row r="205" spans="3:8">
      <c r="C205" s="214" t="s">
        <v>819</v>
      </c>
      <c r="D205" s="217" t="s">
        <v>864</v>
      </c>
      <c r="E205" s="214"/>
      <c r="F205" s="378" t="s">
        <v>564</v>
      </c>
      <c r="G205" s="408" t="s">
        <v>1017</v>
      </c>
      <c r="H205" s="214" t="s">
        <v>468</v>
      </c>
    </row>
    <row r="206" spans="3:8">
      <c r="C206" s="214" t="s">
        <v>819</v>
      </c>
      <c r="D206" s="217" t="s">
        <v>865</v>
      </c>
      <c r="E206" s="214"/>
      <c r="F206" s="378" t="s">
        <v>564</v>
      </c>
      <c r="G206" s="408" t="s">
        <v>1018</v>
      </c>
      <c r="H206" s="214" t="s">
        <v>468</v>
      </c>
    </row>
    <row r="207" spans="3:8">
      <c r="C207" s="214" t="s">
        <v>1001</v>
      </c>
      <c r="D207" s="217" t="s">
        <v>866</v>
      </c>
      <c r="E207" s="214"/>
      <c r="F207" s="251"/>
      <c r="G207" s="408" t="s">
        <v>997</v>
      </c>
      <c r="H207" s="214" t="s">
        <v>465</v>
      </c>
    </row>
    <row r="208" spans="3:8">
      <c r="C208" s="214" t="s">
        <v>1002</v>
      </c>
      <c r="D208" s="217" t="s">
        <v>867</v>
      </c>
      <c r="E208" s="214"/>
      <c r="F208" s="251"/>
      <c r="G208" s="408" t="s">
        <v>998</v>
      </c>
      <c r="H208" s="214" t="s">
        <v>465</v>
      </c>
    </row>
    <row r="209" spans="3:8">
      <c r="C209" s="214" t="s">
        <v>819</v>
      </c>
      <c r="D209" s="217" t="s">
        <v>868</v>
      </c>
      <c r="E209" s="214"/>
      <c r="F209" s="251"/>
      <c r="G209" s="408" t="s">
        <v>975</v>
      </c>
      <c r="H209" s="214" t="s">
        <v>468</v>
      </c>
    </row>
    <row r="210" spans="3:8">
      <c r="C210" s="214" t="s">
        <v>819</v>
      </c>
      <c r="D210" s="217" t="s">
        <v>869</v>
      </c>
      <c r="E210" s="214"/>
      <c r="F210" s="251"/>
      <c r="G210" s="408" t="s">
        <v>1000</v>
      </c>
      <c r="H210" s="214" t="s">
        <v>468</v>
      </c>
    </row>
    <row r="211" spans="3:8">
      <c r="C211" s="214" t="s">
        <v>819</v>
      </c>
      <c r="D211" s="217" t="s">
        <v>870</v>
      </c>
      <c r="E211" s="214"/>
      <c r="F211" s="251"/>
      <c r="G211" s="408" t="s">
        <v>1022</v>
      </c>
      <c r="H211" s="214" t="s">
        <v>468</v>
      </c>
    </row>
    <row r="212" spans="3:8">
      <c r="C212" s="214" t="s">
        <v>819</v>
      </c>
      <c r="D212" s="217" t="s">
        <v>871</v>
      </c>
      <c r="E212" s="214"/>
      <c r="F212" s="251"/>
      <c r="G212" s="408" t="s">
        <v>977</v>
      </c>
      <c r="H212" s="214" t="s">
        <v>468</v>
      </c>
    </row>
    <row r="213" spans="3:8">
      <c r="C213" s="214"/>
      <c r="D213" s="217" t="s">
        <v>876</v>
      </c>
      <c r="E213" s="214"/>
      <c r="F213" s="251"/>
      <c r="G213" s="408" t="s">
        <v>981</v>
      </c>
      <c r="H213" s="214"/>
    </row>
    <row r="214" spans="3:8">
      <c r="C214" s="214"/>
      <c r="D214" s="217" t="s">
        <v>877</v>
      </c>
      <c r="E214" s="214"/>
      <c r="F214" s="251"/>
      <c r="G214" s="408" t="s">
        <v>1136</v>
      </c>
      <c r="H214" s="214"/>
    </row>
    <row r="215" spans="3:8">
      <c r="C215" s="214"/>
      <c r="D215" s="217" t="s">
        <v>878</v>
      </c>
      <c r="E215" s="214"/>
      <c r="F215" s="251"/>
      <c r="G215" s="408" t="s">
        <v>1137</v>
      </c>
      <c r="H215" s="214"/>
    </row>
    <row r="216" spans="3:8">
      <c r="C216" s="214"/>
      <c r="D216" s="217" t="s">
        <v>879</v>
      </c>
      <c r="E216" s="214"/>
      <c r="F216" s="251"/>
      <c r="G216" s="408" t="s">
        <v>1135</v>
      </c>
      <c r="H216" s="214"/>
    </row>
    <row r="217" spans="3:8">
      <c r="C217" s="214"/>
      <c r="D217" s="217" t="s">
        <v>880</v>
      </c>
      <c r="E217" s="214"/>
      <c r="F217" s="251"/>
      <c r="G217" s="408" t="s">
        <v>592</v>
      </c>
      <c r="H217" s="214"/>
    </row>
    <row r="218" spans="3:8">
      <c r="C218" s="214"/>
      <c r="D218" s="217" t="s">
        <v>881</v>
      </c>
      <c r="E218" s="214"/>
      <c r="F218" s="251"/>
      <c r="G218" s="408" t="s">
        <v>592</v>
      </c>
      <c r="H218" s="214"/>
    </row>
    <row r="219" spans="3:8">
      <c r="C219" s="214"/>
      <c r="D219" s="217" t="s">
        <v>882</v>
      </c>
      <c r="E219" s="214"/>
      <c r="F219" s="251"/>
      <c r="G219" s="408" t="s">
        <v>592</v>
      </c>
      <c r="H219" s="214"/>
    </row>
    <row r="220" spans="3:8">
      <c r="C220" s="214"/>
      <c r="D220" s="377" t="s">
        <v>883</v>
      </c>
      <c r="E220" s="214"/>
      <c r="F220" s="251"/>
      <c r="G220" s="408" t="s">
        <v>592</v>
      </c>
      <c r="H220" s="214"/>
    </row>
    <row r="221" spans="3:8">
      <c r="C221" s="214"/>
      <c r="D221" s="377" t="s">
        <v>884</v>
      </c>
      <c r="E221" s="214"/>
      <c r="F221" s="251"/>
      <c r="G221" s="408" t="s">
        <v>592</v>
      </c>
      <c r="H221" s="214"/>
    </row>
    <row r="222" spans="3:8" ht="15.9" thickBot="1">
      <c r="C222" s="214"/>
      <c r="D222" s="377" t="s">
        <v>885</v>
      </c>
      <c r="E222" s="214"/>
      <c r="F222" s="251"/>
      <c r="G222" s="408" t="s">
        <v>592</v>
      </c>
      <c r="H222" s="214"/>
    </row>
    <row r="223" spans="3:8">
      <c r="C223" s="232"/>
      <c r="D223" s="603" t="s">
        <v>886</v>
      </c>
      <c r="E223" s="609"/>
      <c r="F223" s="617"/>
      <c r="G223" s="409" t="s">
        <v>592</v>
      </c>
      <c r="H223" s="232"/>
    </row>
    <row r="224" spans="3:8">
      <c r="C224" s="221"/>
      <c r="D224" s="544" t="s">
        <v>887</v>
      </c>
      <c r="E224" s="224"/>
      <c r="F224" s="248"/>
      <c r="G224" s="410" t="s">
        <v>592</v>
      </c>
      <c r="H224" s="221"/>
    </row>
    <row r="225" spans="3:8">
      <c r="C225" s="221"/>
      <c r="D225" s="544" t="s">
        <v>888</v>
      </c>
      <c r="E225" s="224"/>
      <c r="F225" s="248"/>
      <c r="G225" s="410" t="s">
        <v>592</v>
      </c>
      <c r="H225" s="221"/>
    </row>
    <row r="226" spans="3:8">
      <c r="C226" s="221"/>
      <c r="D226" s="544" t="s">
        <v>889</v>
      </c>
      <c r="E226" s="224"/>
      <c r="F226" s="248"/>
      <c r="G226" s="410" t="s">
        <v>592</v>
      </c>
      <c r="H226" s="221"/>
    </row>
    <row r="227" spans="3:8">
      <c r="C227" s="221"/>
      <c r="D227" s="544" t="s">
        <v>890</v>
      </c>
      <c r="E227" s="224"/>
      <c r="F227" s="248"/>
      <c r="G227" s="410" t="s">
        <v>592</v>
      </c>
      <c r="H227" s="221"/>
    </row>
    <row r="228" spans="3:8">
      <c r="C228" s="221"/>
      <c r="D228" s="544" t="s">
        <v>891</v>
      </c>
      <c r="E228" s="224"/>
      <c r="F228" s="248"/>
      <c r="G228" s="410" t="s">
        <v>592</v>
      </c>
      <c r="H228" s="221"/>
    </row>
    <row r="229" spans="3:8">
      <c r="C229" s="221"/>
      <c r="D229" s="544" t="s">
        <v>892</v>
      </c>
      <c r="E229" s="224"/>
      <c r="F229" s="248"/>
      <c r="G229" s="410" t="s">
        <v>592</v>
      </c>
      <c r="H229" s="221"/>
    </row>
    <row r="230" spans="3:8">
      <c r="C230" s="221"/>
      <c r="D230" s="544" t="s">
        <v>893</v>
      </c>
      <c r="E230" s="224"/>
      <c r="F230" s="248"/>
      <c r="G230" s="410" t="s">
        <v>592</v>
      </c>
      <c r="H230" s="221"/>
    </row>
    <row r="231" spans="3:8">
      <c r="C231" s="221" t="s">
        <v>819</v>
      </c>
      <c r="D231" s="544" t="s">
        <v>904</v>
      </c>
      <c r="E231" s="610" t="s">
        <v>564</v>
      </c>
      <c r="F231" s="618"/>
      <c r="G231" s="410" t="s">
        <v>982</v>
      </c>
      <c r="H231" s="221" t="s">
        <v>468</v>
      </c>
    </row>
    <row r="232" spans="3:8">
      <c r="C232" s="221" t="s">
        <v>819</v>
      </c>
      <c r="D232" s="544" t="s">
        <v>905</v>
      </c>
      <c r="E232" s="610" t="s">
        <v>564</v>
      </c>
      <c r="F232" s="618"/>
      <c r="G232" s="410" t="s">
        <v>985</v>
      </c>
      <c r="H232" s="221" t="s">
        <v>468</v>
      </c>
    </row>
    <row r="233" spans="3:8">
      <c r="C233" s="221" t="s">
        <v>819</v>
      </c>
      <c r="D233" s="544" t="s">
        <v>906</v>
      </c>
      <c r="E233" s="610" t="s">
        <v>564</v>
      </c>
      <c r="F233" s="618"/>
      <c r="G233" s="410" t="s">
        <v>988</v>
      </c>
      <c r="H233" s="221" t="s">
        <v>468</v>
      </c>
    </row>
    <row r="234" spans="3:8">
      <c r="C234" s="221" t="s">
        <v>819</v>
      </c>
      <c r="D234" s="544" t="s">
        <v>907</v>
      </c>
      <c r="E234" s="610" t="s">
        <v>564</v>
      </c>
      <c r="F234" s="618"/>
      <c r="G234" s="410" t="s">
        <v>592</v>
      </c>
      <c r="H234" s="221"/>
    </row>
    <row r="235" spans="3:8">
      <c r="C235" s="221" t="s">
        <v>819</v>
      </c>
      <c r="D235" s="544" t="s">
        <v>908</v>
      </c>
      <c r="E235" s="610" t="s">
        <v>564</v>
      </c>
      <c r="F235" s="618"/>
      <c r="G235" s="410" t="s">
        <v>592</v>
      </c>
      <c r="H235" s="221"/>
    </row>
    <row r="236" spans="3:8">
      <c r="C236" s="221" t="s">
        <v>819</v>
      </c>
      <c r="D236" s="544" t="s">
        <v>909</v>
      </c>
      <c r="E236" s="610" t="s">
        <v>564</v>
      </c>
      <c r="F236" s="618"/>
      <c r="G236" s="410" t="s">
        <v>1181</v>
      </c>
      <c r="H236" s="221" t="s">
        <v>468</v>
      </c>
    </row>
    <row r="237" spans="3:8">
      <c r="C237" s="221" t="s">
        <v>819</v>
      </c>
      <c r="D237" s="544" t="s">
        <v>910</v>
      </c>
      <c r="E237" s="610" t="s">
        <v>564</v>
      </c>
      <c r="F237" s="618"/>
      <c r="G237" s="410" t="s">
        <v>1182</v>
      </c>
      <c r="H237" s="221" t="s">
        <v>468</v>
      </c>
    </row>
    <row r="238" spans="3:8">
      <c r="C238" s="221" t="s">
        <v>819</v>
      </c>
      <c r="D238" s="544" t="s">
        <v>911</v>
      </c>
      <c r="E238" s="610" t="s">
        <v>564</v>
      </c>
      <c r="F238" s="618"/>
      <c r="G238" s="410" t="s">
        <v>1405</v>
      </c>
      <c r="H238" s="221" t="s">
        <v>468</v>
      </c>
    </row>
    <row r="240" spans="3:8" ht="15.9" thickBot="1">
      <c r="C240" s="236" t="s">
        <v>819</v>
      </c>
      <c r="D240" s="545" t="s">
        <v>964</v>
      </c>
      <c r="E240" s="612" t="s">
        <v>564</v>
      </c>
      <c r="F240" s="621"/>
      <c r="G240" s="411" t="s">
        <v>1180</v>
      </c>
      <c r="H240" s="236" t="s">
        <v>468</v>
      </c>
    </row>
    <row r="241" spans="3:8">
      <c r="C241" s="550" t="s">
        <v>819</v>
      </c>
      <c r="D241" s="551" t="s">
        <v>965</v>
      </c>
      <c r="E241" s="611" t="s">
        <v>564</v>
      </c>
      <c r="F241" s="620"/>
      <c r="G241" s="549" t="s">
        <v>1183</v>
      </c>
      <c r="H241" s="550" t="s">
        <v>468</v>
      </c>
    </row>
    <row r="242" spans="3:8">
      <c r="C242" s="380" t="s">
        <v>819</v>
      </c>
      <c r="D242" s="381" t="s">
        <v>1004</v>
      </c>
      <c r="E242" s="390" t="s">
        <v>564</v>
      </c>
      <c r="F242" s="382"/>
      <c r="G242" s="415" t="s">
        <v>1040</v>
      </c>
      <c r="H242" s="380" t="s">
        <v>468</v>
      </c>
    </row>
    <row r="243" spans="3:8">
      <c r="C243" s="380" t="s">
        <v>819</v>
      </c>
      <c r="D243" s="381" t="s">
        <v>1005</v>
      </c>
      <c r="E243" s="390" t="s">
        <v>564</v>
      </c>
      <c r="F243" s="382"/>
      <c r="G243" s="415" t="s">
        <v>1041</v>
      </c>
      <c r="H243" s="380" t="s">
        <v>468</v>
      </c>
    </row>
    <row r="244" spans="3:8">
      <c r="C244" s="380" t="s">
        <v>819</v>
      </c>
      <c r="D244" s="381" t="s">
        <v>1006</v>
      </c>
      <c r="E244" s="390" t="s">
        <v>564</v>
      </c>
      <c r="F244" s="382"/>
      <c r="G244" s="415" t="s">
        <v>1042</v>
      </c>
      <c r="H244" s="380" t="s">
        <v>468</v>
      </c>
    </row>
    <row r="245" spans="3:8">
      <c r="C245" s="380" t="s">
        <v>819</v>
      </c>
      <c r="D245" s="381" t="s">
        <v>1007</v>
      </c>
      <c r="E245" s="390" t="s">
        <v>564</v>
      </c>
      <c r="F245" s="382"/>
      <c r="G245" s="415" t="s">
        <v>1043</v>
      </c>
      <c r="H245" s="380" t="s">
        <v>468</v>
      </c>
    </row>
    <row r="246" spans="3:8">
      <c r="C246" s="380" t="s">
        <v>819</v>
      </c>
      <c r="D246" s="381" t="s">
        <v>1008</v>
      </c>
      <c r="E246" s="390" t="s">
        <v>564</v>
      </c>
      <c r="F246" s="382"/>
      <c r="G246" s="415" t="s">
        <v>1044</v>
      </c>
      <c r="H246" s="380" t="s">
        <v>468</v>
      </c>
    </row>
    <row r="247" spans="3:8">
      <c r="C247" s="380" t="s">
        <v>819</v>
      </c>
      <c r="D247" s="381" t="s">
        <v>1009</v>
      </c>
      <c r="E247" s="390" t="s">
        <v>564</v>
      </c>
      <c r="F247" s="382"/>
      <c r="G247" s="415" t="s">
        <v>1045</v>
      </c>
      <c r="H247" s="380" t="s">
        <v>468</v>
      </c>
    </row>
    <row r="248" spans="3:8">
      <c r="C248" s="380" t="s">
        <v>819</v>
      </c>
      <c r="D248" s="381" t="s">
        <v>1010</v>
      </c>
      <c r="E248" s="390" t="s">
        <v>564</v>
      </c>
      <c r="F248" s="382"/>
      <c r="G248" s="415" t="s">
        <v>1050</v>
      </c>
      <c r="H248" s="380" t="s">
        <v>468</v>
      </c>
    </row>
    <row r="249" spans="3:8" ht="15.9" thickBot="1">
      <c r="C249" s="266" t="s">
        <v>819</v>
      </c>
      <c r="D249" s="287" t="s">
        <v>1011</v>
      </c>
      <c r="E249" s="391" t="s">
        <v>564</v>
      </c>
      <c r="F249" s="267"/>
      <c r="G249" s="416" t="s">
        <v>1046</v>
      </c>
      <c r="H249" s="266" t="s">
        <v>468</v>
      </c>
    </row>
    <row r="250" spans="3:8">
      <c r="C250" s="380" t="s">
        <v>819</v>
      </c>
      <c r="D250" s="381" t="s">
        <v>1012</v>
      </c>
      <c r="E250" s="390" t="s">
        <v>564</v>
      </c>
      <c r="F250" s="382"/>
      <c r="G250" s="415" t="s">
        <v>1049</v>
      </c>
      <c r="H250" s="380" t="s">
        <v>468</v>
      </c>
    </row>
    <row r="251" spans="3:8">
      <c r="C251" s="380" t="s">
        <v>819</v>
      </c>
      <c r="D251" s="381" t="s">
        <v>1013</v>
      </c>
      <c r="E251" s="390" t="s">
        <v>564</v>
      </c>
      <c r="F251" s="382"/>
      <c r="G251" s="415" t="s">
        <v>1048</v>
      </c>
      <c r="H251" s="380" t="s">
        <v>468</v>
      </c>
    </row>
    <row r="252" spans="3:8">
      <c r="C252" s="380" t="s">
        <v>819</v>
      </c>
      <c r="D252" s="381" t="s">
        <v>1014</v>
      </c>
      <c r="E252" s="390" t="s">
        <v>564</v>
      </c>
      <c r="F252" s="382"/>
      <c r="G252" s="415" t="s">
        <v>1047</v>
      </c>
      <c r="H252" s="380" t="s">
        <v>468</v>
      </c>
    </row>
    <row r="253" spans="3:8">
      <c r="C253" s="380" t="s">
        <v>819</v>
      </c>
      <c r="D253" s="381" t="s">
        <v>1144</v>
      </c>
      <c r="E253" s="390" t="s">
        <v>564</v>
      </c>
      <c r="F253" s="382"/>
      <c r="G253" s="415" t="s">
        <v>1185</v>
      </c>
      <c r="H253" s="380" t="s">
        <v>468</v>
      </c>
    </row>
    <row r="254" spans="3:8">
      <c r="C254" s="380" t="s">
        <v>819</v>
      </c>
      <c r="D254" s="381" t="s">
        <v>1145</v>
      </c>
      <c r="E254" s="390" t="s">
        <v>564</v>
      </c>
      <c r="F254" s="382"/>
      <c r="G254" s="415" t="s">
        <v>1187</v>
      </c>
      <c r="H254" s="380" t="s">
        <v>468</v>
      </c>
    </row>
    <row r="255" spans="3:8">
      <c r="C255" s="380" t="s">
        <v>819</v>
      </c>
      <c r="D255" s="381" t="s">
        <v>1146</v>
      </c>
      <c r="E255" s="390" t="s">
        <v>564</v>
      </c>
      <c r="F255" s="382"/>
      <c r="G255" s="415" t="s">
        <v>1186</v>
      </c>
      <c r="H255" s="380" t="s">
        <v>468</v>
      </c>
    </row>
    <row r="256" spans="3:8">
      <c r="C256" s="380" t="s">
        <v>819</v>
      </c>
      <c r="D256" s="381" t="s">
        <v>1147</v>
      </c>
      <c r="E256" s="390" t="s">
        <v>564</v>
      </c>
      <c r="F256" s="382"/>
      <c r="G256" s="415" t="s">
        <v>1188</v>
      </c>
      <c r="H256" s="380" t="s">
        <v>468</v>
      </c>
    </row>
    <row r="257" spans="3:8">
      <c r="C257" s="380" t="s">
        <v>819</v>
      </c>
      <c r="D257" s="381" t="s">
        <v>1148</v>
      </c>
      <c r="E257" s="390" t="s">
        <v>564</v>
      </c>
      <c r="F257" s="382"/>
      <c r="G257" s="415" t="s">
        <v>1189</v>
      </c>
      <c r="H257" s="380" t="s">
        <v>468</v>
      </c>
    </row>
    <row r="258" spans="3:8">
      <c r="C258" s="380" t="s">
        <v>819</v>
      </c>
      <c r="D258" s="381" t="s">
        <v>1149</v>
      </c>
      <c r="E258" s="390" t="s">
        <v>564</v>
      </c>
      <c r="F258" s="382"/>
      <c r="G258" s="415" t="s">
        <v>1190</v>
      </c>
      <c r="H258" s="380" t="s">
        <v>468</v>
      </c>
    </row>
    <row r="259" spans="3:8" ht="15.9" thickBot="1">
      <c r="C259" s="380" t="s">
        <v>819</v>
      </c>
      <c r="D259" s="381" t="s">
        <v>1150</v>
      </c>
      <c r="E259" s="390" t="s">
        <v>564</v>
      </c>
      <c r="F259" s="382"/>
      <c r="G259" s="415" t="s">
        <v>1192</v>
      </c>
      <c r="H259" s="380" t="s">
        <v>468</v>
      </c>
    </row>
    <row r="260" spans="3:8">
      <c r="C260" s="262" t="s">
        <v>819</v>
      </c>
      <c r="D260" s="286" t="s">
        <v>1151</v>
      </c>
      <c r="E260" s="389" t="s">
        <v>564</v>
      </c>
      <c r="F260" s="263"/>
      <c r="G260" s="414" t="s">
        <v>1191</v>
      </c>
      <c r="H260" s="262" t="s">
        <v>468</v>
      </c>
    </row>
    <row r="261" spans="3:8">
      <c r="C261" s="380" t="s">
        <v>819</v>
      </c>
      <c r="D261" s="381" t="s">
        <v>1152</v>
      </c>
      <c r="E261" s="390" t="s">
        <v>564</v>
      </c>
      <c r="F261" s="382"/>
      <c r="G261" s="415" t="s">
        <v>1193</v>
      </c>
      <c r="H261" s="380" t="s">
        <v>468</v>
      </c>
    </row>
    <row r="262" spans="3:8">
      <c r="C262" s="380" t="s">
        <v>819</v>
      </c>
      <c r="D262" s="381" t="s">
        <v>1153</v>
      </c>
      <c r="E262" s="390" t="s">
        <v>564</v>
      </c>
      <c r="F262" s="382"/>
      <c r="G262" s="415" t="s">
        <v>1194</v>
      </c>
      <c r="H262" s="380" t="s">
        <v>468</v>
      </c>
    </row>
    <row r="263" spans="3:8">
      <c r="C263" s="380" t="s">
        <v>819</v>
      </c>
      <c r="D263" s="381" t="s">
        <v>1154</v>
      </c>
      <c r="E263" s="390" t="s">
        <v>564</v>
      </c>
      <c r="F263" s="382"/>
      <c r="G263" s="415" t="s">
        <v>1195</v>
      </c>
      <c r="H263" s="380" t="s">
        <v>468</v>
      </c>
    </row>
    <row r="264" spans="3:8" ht="15.9">
      <c r="C264" s="385"/>
      <c r="D264" s="546" t="s">
        <v>1155</v>
      </c>
      <c r="E264" s="387"/>
      <c r="F264" s="383"/>
      <c r="G264" s="417"/>
      <c r="H264" s="385"/>
    </row>
    <row r="265" spans="3:8" ht="15.9">
      <c r="C265" s="385"/>
      <c r="D265" s="546" t="s">
        <v>1156</v>
      </c>
      <c r="E265" s="388"/>
      <c r="F265" s="383"/>
      <c r="G265" s="417"/>
      <c r="H265" s="385"/>
    </row>
    <row r="266" spans="3:8">
      <c r="C266" s="214" t="s">
        <v>755</v>
      </c>
      <c r="D266" s="377" t="s">
        <v>1239</v>
      </c>
      <c r="E266" s="555">
        <v>1</v>
      </c>
      <c r="F266" s="482" t="s">
        <v>1395</v>
      </c>
      <c r="G266" s="408" t="s">
        <v>1358</v>
      </c>
      <c r="H266" s="214" t="s">
        <v>468</v>
      </c>
    </row>
    <row r="267" spans="3:8">
      <c r="C267" s="214" t="s">
        <v>755</v>
      </c>
      <c r="D267" s="377" t="s">
        <v>1240</v>
      </c>
      <c r="E267" s="555">
        <v>1</v>
      </c>
      <c r="F267" s="482" t="s">
        <v>1395</v>
      </c>
      <c r="G267" s="408" t="s">
        <v>1323</v>
      </c>
      <c r="H267" s="214" t="s">
        <v>468</v>
      </c>
    </row>
    <row r="268" spans="3:8">
      <c r="C268" s="214" t="s">
        <v>755</v>
      </c>
      <c r="D268" s="377" t="s">
        <v>1241</v>
      </c>
      <c r="E268" s="555">
        <v>1</v>
      </c>
      <c r="F268" s="482" t="s">
        <v>1395</v>
      </c>
      <c r="G268" s="408" t="s">
        <v>1324</v>
      </c>
      <c r="H268" s="214" t="s">
        <v>468</v>
      </c>
    </row>
    <row r="269" spans="3:8" ht="15.9" thickBot="1">
      <c r="C269" s="214" t="s">
        <v>755</v>
      </c>
      <c r="D269" s="377" t="s">
        <v>1242</v>
      </c>
      <c r="E269" s="555">
        <v>1</v>
      </c>
      <c r="F269" s="482" t="s">
        <v>1395</v>
      </c>
      <c r="G269" s="408" t="s">
        <v>1325</v>
      </c>
      <c r="H269" s="214" t="s">
        <v>468</v>
      </c>
    </row>
    <row r="270" spans="3:8">
      <c r="C270" s="550" t="s">
        <v>755</v>
      </c>
      <c r="D270" s="551" t="s">
        <v>1243</v>
      </c>
      <c r="E270" s="555">
        <v>1</v>
      </c>
      <c r="F270" s="553" t="s">
        <v>1395</v>
      </c>
      <c r="G270" s="549" t="s">
        <v>1326</v>
      </c>
      <c r="H270" s="550" t="s">
        <v>468</v>
      </c>
    </row>
    <row r="271" spans="3:8">
      <c r="C271" s="214" t="s">
        <v>755</v>
      </c>
      <c r="D271" s="377" t="s">
        <v>1244</v>
      </c>
      <c r="E271" s="555">
        <v>1</v>
      </c>
      <c r="F271" s="482" t="s">
        <v>1395</v>
      </c>
      <c r="G271" s="408" t="s">
        <v>1327</v>
      </c>
      <c r="H271" s="214" t="s">
        <v>468</v>
      </c>
    </row>
    <row r="272" spans="3:8">
      <c r="C272" s="214" t="s">
        <v>755</v>
      </c>
      <c r="D272" s="377" t="s">
        <v>1245</v>
      </c>
      <c r="E272" s="555">
        <v>1</v>
      </c>
      <c r="F272" s="482" t="s">
        <v>1395</v>
      </c>
      <c r="G272" s="408" t="s">
        <v>1328</v>
      </c>
      <c r="H272" s="214" t="s">
        <v>468</v>
      </c>
    </row>
    <row r="273" spans="3:8">
      <c r="C273" s="214" t="s">
        <v>755</v>
      </c>
      <c r="D273" s="377" t="s">
        <v>1246</v>
      </c>
      <c r="E273" s="555">
        <v>1</v>
      </c>
      <c r="F273" s="482" t="s">
        <v>1395</v>
      </c>
      <c r="G273" s="408" t="s">
        <v>1329</v>
      </c>
      <c r="H273" s="214" t="s">
        <v>468</v>
      </c>
    </row>
    <row r="274" spans="3:8">
      <c r="C274" s="214" t="s">
        <v>755</v>
      </c>
      <c r="D274" s="377" t="s">
        <v>1264</v>
      </c>
      <c r="E274" s="555">
        <v>1</v>
      </c>
      <c r="F274" s="482" t="s">
        <v>1395</v>
      </c>
      <c r="G274" s="408" t="s">
        <v>1330</v>
      </c>
      <c r="H274" s="214" t="s">
        <v>468</v>
      </c>
    </row>
    <row r="275" spans="3:8">
      <c r="C275" s="214" t="s">
        <v>755</v>
      </c>
      <c r="D275" s="377" t="s">
        <v>1247</v>
      </c>
      <c r="E275" s="555">
        <v>1</v>
      </c>
      <c r="F275" s="482" t="s">
        <v>1395</v>
      </c>
      <c r="G275" s="408" t="s">
        <v>1331</v>
      </c>
      <c r="H275" s="214" t="s">
        <v>468</v>
      </c>
    </row>
    <row r="276" spans="3:8">
      <c r="C276" s="214" t="s">
        <v>755</v>
      </c>
      <c r="D276" s="377" t="s">
        <v>1248</v>
      </c>
      <c r="E276" s="555">
        <v>1</v>
      </c>
      <c r="F276" s="482" t="s">
        <v>1395</v>
      </c>
      <c r="G276" s="408" t="s">
        <v>1332</v>
      </c>
      <c r="H276" s="214" t="s">
        <v>468</v>
      </c>
    </row>
    <row r="277" spans="3:8">
      <c r="C277" s="214" t="s">
        <v>755</v>
      </c>
      <c r="D277" s="377" t="s">
        <v>1249</v>
      </c>
      <c r="E277" s="555">
        <v>1</v>
      </c>
      <c r="F277" s="482" t="s">
        <v>1395</v>
      </c>
      <c r="G277" s="408" t="s">
        <v>1333</v>
      </c>
      <c r="H277" s="214" t="s">
        <v>468</v>
      </c>
    </row>
    <row r="278" spans="3:8">
      <c r="C278" s="214" t="s">
        <v>755</v>
      </c>
      <c r="D278" s="377" t="s">
        <v>1250</v>
      </c>
      <c r="E278" s="555">
        <v>1</v>
      </c>
      <c r="F278" s="482" t="s">
        <v>1395</v>
      </c>
      <c r="G278" s="408" t="s">
        <v>1334</v>
      </c>
      <c r="H278" s="214" t="s">
        <v>468</v>
      </c>
    </row>
    <row r="279" spans="3:8">
      <c r="C279" s="214" t="s">
        <v>755</v>
      </c>
      <c r="D279" s="377" t="s">
        <v>1251</v>
      </c>
      <c r="E279" s="555">
        <v>1</v>
      </c>
      <c r="F279" s="482" t="s">
        <v>1395</v>
      </c>
      <c r="G279" s="408" t="s">
        <v>1335</v>
      </c>
      <c r="H279" s="214" t="s">
        <v>468</v>
      </c>
    </row>
    <row r="280" spans="3:8" ht="15.9" thickBot="1">
      <c r="C280" s="560" t="s">
        <v>755</v>
      </c>
      <c r="D280" s="561" t="s">
        <v>1252</v>
      </c>
      <c r="E280" s="562">
        <v>1</v>
      </c>
      <c r="F280" s="563" t="s">
        <v>1395</v>
      </c>
      <c r="G280" s="559" t="s">
        <v>1336</v>
      </c>
      <c r="H280" s="560" t="s">
        <v>468</v>
      </c>
    </row>
    <row r="281" spans="3:8">
      <c r="C281" s="214" t="s">
        <v>755</v>
      </c>
      <c r="D281" s="377" t="s">
        <v>1253</v>
      </c>
      <c r="E281" s="555">
        <v>1</v>
      </c>
      <c r="F281" s="482" t="s">
        <v>1395</v>
      </c>
      <c r="G281" s="408" t="s">
        <v>1337</v>
      </c>
      <c r="H281" s="214" t="s">
        <v>468</v>
      </c>
    </row>
    <row r="282" spans="3:8">
      <c r="C282" s="214" t="s">
        <v>755</v>
      </c>
      <c r="D282" s="377" t="s">
        <v>1254</v>
      </c>
      <c r="E282" s="555">
        <v>1</v>
      </c>
      <c r="F282" s="482" t="s">
        <v>1395</v>
      </c>
      <c r="G282" s="408" t="s">
        <v>1338</v>
      </c>
      <c r="H282" s="214" t="s">
        <v>468</v>
      </c>
    </row>
    <row r="283" spans="3:8">
      <c r="C283" s="214" t="s">
        <v>755</v>
      </c>
      <c r="D283" s="377" t="s">
        <v>1255</v>
      </c>
      <c r="E283" s="555">
        <v>1</v>
      </c>
      <c r="F283" s="482" t="s">
        <v>1395</v>
      </c>
      <c r="G283" s="408" t="s">
        <v>1339</v>
      </c>
      <c r="H283" s="214" t="s">
        <v>468</v>
      </c>
    </row>
    <row r="284" spans="3:8">
      <c r="C284" s="214" t="s">
        <v>755</v>
      </c>
      <c r="D284" s="377" t="s">
        <v>1256</v>
      </c>
      <c r="E284" s="555">
        <v>1</v>
      </c>
      <c r="F284" s="482" t="s">
        <v>1395</v>
      </c>
      <c r="G284" s="408" t="s">
        <v>1340</v>
      </c>
      <c r="H284" s="214" t="s">
        <v>468</v>
      </c>
    </row>
    <row r="285" spans="3:8">
      <c r="C285" s="214" t="s">
        <v>755</v>
      </c>
      <c r="D285" s="377" t="s">
        <v>1257</v>
      </c>
      <c r="E285" s="555">
        <v>1</v>
      </c>
      <c r="F285" s="482" t="s">
        <v>1395</v>
      </c>
      <c r="G285" s="408" t="s">
        <v>1341</v>
      </c>
      <c r="H285" s="214" t="s">
        <v>468</v>
      </c>
    </row>
    <row r="286" spans="3:8">
      <c r="C286" s="214" t="s">
        <v>755</v>
      </c>
      <c r="D286" s="377" t="s">
        <v>1258</v>
      </c>
      <c r="E286" s="555">
        <v>1</v>
      </c>
      <c r="F286" s="482" t="s">
        <v>1395</v>
      </c>
      <c r="G286" s="408" t="s">
        <v>1342</v>
      </c>
      <c r="H286" s="214" t="s">
        <v>468</v>
      </c>
    </row>
    <row r="287" spans="3:8">
      <c r="C287" s="214" t="s">
        <v>755</v>
      </c>
      <c r="D287" s="377" t="s">
        <v>1259</v>
      </c>
      <c r="E287" s="555">
        <v>1</v>
      </c>
      <c r="F287" s="482" t="s">
        <v>1395</v>
      </c>
      <c r="G287" s="408" t="s">
        <v>1343</v>
      </c>
      <c r="H287" s="214" t="s">
        <v>468</v>
      </c>
    </row>
    <row r="288" spans="3:8">
      <c r="C288" s="214" t="s">
        <v>755</v>
      </c>
      <c r="D288" s="377" t="s">
        <v>1260</v>
      </c>
      <c r="E288" s="555">
        <v>1</v>
      </c>
      <c r="F288" s="482" t="s">
        <v>1395</v>
      </c>
      <c r="G288" s="408" t="s">
        <v>1344</v>
      </c>
      <c r="H288" s="214" t="s">
        <v>468</v>
      </c>
    </row>
    <row r="289" spans="3:8" ht="15.9" thickBot="1">
      <c r="C289" s="214" t="s">
        <v>755</v>
      </c>
      <c r="D289" s="377" t="s">
        <v>1261</v>
      </c>
      <c r="E289" s="555">
        <v>1</v>
      </c>
      <c r="F289" s="482" t="s">
        <v>1395</v>
      </c>
      <c r="G289" s="408" t="s">
        <v>1345</v>
      </c>
      <c r="H289" s="214" t="s">
        <v>468</v>
      </c>
    </row>
    <row r="290" spans="3:8">
      <c r="C290" s="550" t="s">
        <v>755</v>
      </c>
      <c r="D290" s="551" t="s">
        <v>1262</v>
      </c>
      <c r="E290" s="552">
        <v>1</v>
      </c>
      <c r="F290" s="553" t="s">
        <v>1395</v>
      </c>
      <c r="G290" s="549" t="s">
        <v>1346</v>
      </c>
      <c r="H290" s="550" t="s">
        <v>468</v>
      </c>
    </row>
    <row r="291" spans="3:8">
      <c r="C291" s="214" t="s">
        <v>755</v>
      </c>
      <c r="D291" s="377" t="s">
        <v>1263</v>
      </c>
      <c r="E291" s="555">
        <v>1</v>
      </c>
      <c r="F291" s="482" t="s">
        <v>1395</v>
      </c>
      <c r="G291" s="408" t="s">
        <v>1347</v>
      </c>
      <c r="H291" s="214" t="s">
        <v>468</v>
      </c>
    </row>
    <row r="292" spans="3:8">
      <c r="C292" s="214" t="s">
        <v>755</v>
      </c>
      <c r="D292" s="377" t="s">
        <v>1265</v>
      </c>
      <c r="E292" s="555">
        <v>1</v>
      </c>
      <c r="F292" s="482" t="s">
        <v>1395</v>
      </c>
      <c r="G292" s="408" t="s">
        <v>1348</v>
      </c>
      <c r="H292" s="214" t="s">
        <v>468</v>
      </c>
    </row>
    <row r="293" spans="3:8">
      <c r="C293" s="214" t="s">
        <v>755</v>
      </c>
      <c r="D293" s="377" t="s">
        <v>1266</v>
      </c>
      <c r="E293" s="555">
        <v>1</v>
      </c>
      <c r="F293" s="482" t="s">
        <v>1395</v>
      </c>
      <c r="G293" s="408" t="s">
        <v>1349</v>
      </c>
      <c r="H293" s="214" t="s">
        <v>468</v>
      </c>
    </row>
    <row r="294" spans="3:8">
      <c r="C294" s="214" t="s">
        <v>755</v>
      </c>
      <c r="D294" s="377" t="s">
        <v>1267</v>
      </c>
      <c r="E294" s="555">
        <v>1</v>
      </c>
      <c r="F294" s="482" t="s">
        <v>1395</v>
      </c>
      <c r="G294" s="408" t="s">
        <v>1350</v>
      </c>
      <c r="H294" s="214" t="s">
        <v>468</v>
      </c>
    </row>
    <row r="295" spans="3:8">
      <c r="C295" s="214" t="s">
        <v>755</v>
      </c>
      <c r="D295" s="377" t="s">
        <v>1268</v>
      </c>
      <c r="E295" s="555">
        <v>1</v>
      </c>
      <c r="F295" s="482" t="s">
        <v>1395</v>
      </c>
      <c r="G295" s="408" t="s">
        <v>1351</v>
      </c>
      <c r="H295" s="214" t="s">
        <v>468</v>
      </c>
    </row>
    <row r="296" spans="3:8">
      <c r="C296" s="214" t="s">
        <v>755</v>
      </c>
      <c r="D296" s="377" t="s">
        <v>1269</v>
      </c>
      <c r="E296" s="555">
        <v>1</v>
      </c>
      <c r="F296" s="482" t="s">
        <v>1395</v>
      </c>
      <c r="G296" s="408" t="s">
        <v>1352</v>
      </c>
      <c r="H296" s="214" t="s">
        <v>468</v>
      </c>
    </row>
    <row r="297" spans="3:8">
      <c r="C297" s="214" t="s">
        <v>755</v>
      </c>
      <c r="D297" s="377" t="s">
        <v>1270</v>
      </c>
      <c r="E297" s="555">
        <v>1</v>
      </c>
      <c r="F297" s="482" t="s">
        <v>1395</v>
      </c>
      <c r="G297" s="408" t="s">
        <v>1353</v>
      </c>
      <c r="H297" s="214" t="s">
        <v>468</v>
      </c>
    </row>
    <row r="298" spans="3:8">
      <c r="C298" s="214" t="s">
        <v>755</v>
      </c>
      <c r="D298" s="377" t="s">
        <v>1271</v>
      </c>
      <c r="E298" s="555">
        <v>1</v>
      </c>
      <c r="F298" s="482" t="s">
        <v>1395</v>
      </c>
      <c r="G298" s="408" t="s">
        <v>1354</v>
      </c>
      <c r="H298" s="214" t="s">
        <v>468</v>
      </c>
    </row>
    <row r="299" spans="3:8">
      <c r="C299" s="214" t="s">
        <v>755</v>
      </c>
      <c r="D299" s="377" t="s">
        <v>1272</v>
      </c>
      <c r="E299" s="555">
        <v>1</v>
      </c>
      <c r="F299" s="482" t="s">
        <v>1395</v>
      </c>
      <c r="G299" s="408" t="s">
        <v>1355</v>
      </c>
      <c r="H299" s="214" t="s">
        <v>468</v>
      </c>
    </row>
    <row r="300" spans="3:8">
      <c r="C300" s="214" t="s">
        <v>755</v>
      </c>
      <c r="D300" s="377" t="s">
        <v>1273</v>
      </c>
      <c r="E300" s="555">
        <v>1</v>
      </c>
      <c r="F300" s="482" t="s">
        <v>1395</v>
      </c>
      <c r="G300" s="408" t="s">
        <v>1356</v>
      </c>
      <c r="H300" s="214" t="s">
        <v>468</v>
      </c>
    </row>
    <row r="301" spans="3:8">
      <c r="C301" s="214" t="s">
        <v>755</v>
      </c>
      <c r="D301" s="377" t="s">
        <v>1290</v>
      </c>
      <c r="E301" s="555">
        <v>1</v>
      </c>
      <c r="F301" s="482" t="s">
        <v>1395</v>
      </c>
      <c r="G301" s="408" t="s">
        <v>1357</v>
      </c>
      <c r="H301" s="214" t="s">
        <v>468</v>
      </c>
    </row>
    <row r="302" spans="3:8">
      <c r="C302" s="214" t="s">
        <v>755</v>
      </c>
      <c r="D302" s="377" t="s">
        <v>1274</v>
      </c>
      <c r="E302" s="555">
        <v>1</v>
      </c>
      <c r="F302" s="482" t="s">
        <v>1395</v>
      </c>
      <c r="G302" s="408" t="s">
        <v>1359</v>
      </c>
      <c r="H302" s="214" t="s">
        <v>468</v>
      </c>
    </row>
    <row r="303" spans="3:8">
      <c r="C303" s="214" t="s">
        <v>755</v>
      </c>
      <c r="D303" s="377" t="s">
        <v>1275</v>
      </c>
      <c r="E303" s="555">
        <v>1</v>
      </c>
      <c r="F303" s="482" t="s">
        <v>1395</v>
      </c>
      <c r="G303" s="408" t="s">
        <v>1360</v>
      </c>
      <c r="H303" s="214" t="s">
        <v>468</v>
      </c>
    </row>
    <row r="304" spans="3:8">
      <c r="C304" s="214" t="s">
        <v>755</v>
      </c>
      <c r="D304" s="377" t="s">
        <v>1276</v>
      </c>
      <c r="E304" s="555">
        <v>1</v>
      </c>
      <c r="F304" s="482" t="s">
        <v>1395</v>
      </c>
      <c r="G304" s="408" t="s">
        <v>1361</v>
      </c>
      <c r="H304" s="214" t="s">
        <v>468</v>
      </c>
    </row>
    <row r="305" spans="3:8">
      <c r="C305" s="214" t="s">
        <v>755</v>
      </c>
      <c r="D305" s="377" t="s">
        <v>1277</v>
      </c>
      <c r="E305" s="555">
        <v>1</v>
      </c>
      <c r="F305" s="482" t="s">
        <v>1395</v>
      </c>
      <c r="G305" s="408" t="s">
        <v>1362</v>
      </c>
      <c r="H305" s="214" t="s">
        <v>468</v>
      </c>
    </row>
    <row r="306" spans="3:8">
      <c r="C306" s="214" t="s">
        <v>755</v>
      </c>
      <c r="D306" s="377" t="s">
        <v>1278</v>
      </c>
      <c r="E306" s="555">
        <v>1</v>
      </c>
      <c r="F306" s="482" t="s">
        <v>1395</v>
      </c>
      <c r="G306" s="408" t="s">
        <v>1363</v>
      </c>
      <c r="H306" s="214" t="s">
        <v>468</v>
      </c>
    </row>
    <row r="307" spans="3:8">
      <c r="C307" s="214" t="s">
        <v>755</v>
      </c>
      <c r="D307" s="377" t="s">
        <v>1279</v>
      </c>
      <c r="E307" s="555">
        <v>1</v>
      </c>
      <c r="F307" s="482" t="s">
        <v>1395</v>
      </c>
      <c r="G307" s="408" t="s">
        <v>1364</v>
      </c>
      <c r="H307" s="214" t="s">
        <v>468</v>
      </c>
    </row>
    <row r="308" spans="3:8">
      <c r="C308" s="214" t="s">
        <v>755</v>
      </c>
      <c r="D308" s="377" t="s">
        <v>1280</v>
      </c>
      <c r="E308" s="555">
        <v>1</v>
      </c>
      <c r="F308" s="482" t="s">
        <v>1395</v>
      </c>
      <c r="G308" s="408" t="s">
        <v>1365</v>
      </c>
      <c r="H308" s="214" t="s">
        <v>468</v>
      </c>
    </row>
    <row r="309" spans="3:8">
      <c r="C309" s="214" t="s">
        <v>755</v>
      </c>
      <c r="D309" s="377" t="s">
        <v>1281</v>
      </c>
      <c r="E309" s="555">
        <v>1</v>
      </c>
      <c r="F309" s="482" t="s">
        <v>1395</v>
      </c>
      <c r="G309" s="408" t="s">
        <v>1366</v>
      </c>
      <c r="H309" s="214" t="s">
        <v>468</v>
      </c>
    </row>
    <row r="310" spans="3:8">
      <c r="C310" s="214" t="s">
        <v>755</v>
      </c>
      <c r="D310" s="377" t="s">
        <v>1282</v>
      </c>
      <c r="E310" s="555">
        <v>1</v>
      </c>
      <c r="F310" s="482" t="s">
        <v>1395</v>
      </c>
      <c r="G310" s="408" t="s">
        <v>1367</v>
      </c>
      <c r="H310" s="214" t="s">
        <v>468</v>
      </c>
    </row>
    <row r="311" spans="3:8">
      <c r="C311" s="214" t="s">
        <v>755</v>
      </c>
      <c r="D311" s="377" t="s">
        <v>1283</v>
      </c>
      <c r="E311" s="555">
        <v>1</v>
      </c>
      <c r="F311" s="482" t="s">
        <v>1395</v>
      </c>
      <c r="G311" s="408" t="s">
        <v>1368</v>
      </c>
      <c r="H311" s="214" t="s">
        <v>468</v>
      </c>
    </row>
    <row r="312" spans="3:8">
      <c r="C312" s="214" t="s">
        <v>755</v>
      </c>
      <c r="D312" s="377" t="s">
        <v>1284</v>
      </c>
      <c r="E312" s="555">
        <v>1</v>
      </c>
      <c r="F312" s="482" t="s">
        <v>1395</v>
      </c>
      <c r="G312" s="408" t="s">
        <v>1369</v>
      </c>
      <c r="H312" s="214" t="s">
        <v>468</v>
      </c>
    </row>
    <row r="313" spans="3:8">
      <c r="C313" s="214" t="s">
        <v>755</v>
      </c>
      <c r="D313" s="377" t="s">
        <v>1285</v>
      </c>
      <c r="E313" s="555">
        <v>1</v>
      </c>
      <c r="F313" s="482" t="s">
        <v>1395</v>
      </c>
      <c r="G313" s="408" t="s">
        <v>1370</v>
      </c>
      <c r="H313" s="214" t="s">
        <v>468</v>
      </c>
    </row>
    <row r="314" spans="3:8">
      <c r="C314" s="214" t="s">
        <v>755</v>
      </c>
      <c r="D314" s="377" t="s">
        <v>1286</v>
      </c>
      <c r="E314" s="555">
        <v>1</v>
      </c>
      <c r="F314" s="482" t="s">
        <v>1395</v>
      </c>
      <c r="G314" s="408" t="s">
        <v>1371</v>
      </c>
      <c r="H314" s="214" t="s">
        <v>468</v>
      </c>
    </row>
    <row r="315" spans="3:8">
      <c r="C315" s="214" t="s">
        <v>755</v>
      </c>
      <c r="D315" s="377" t="s">
        <v>1287</v>
      </c>
      <c r="E315" s="555">
        <v>1</v>
      </c>
      <c r="F315" s="482" t="s">
        <v>1395</v>
      </c>
      <c r="G315" s="408" t="s">
        <v>1372</v>
      </c>
      <c r="H315" s="214" t="s">
        <v>468</v>
      </c>
    </row>
    <row r="316" spans="3:8">
      <c r="C316" s="214" t="s">
        <v>755</v>
      </c>
      <c r="D316" s="377" t="s">
        <v>1288</v>
      </c>
      <c r="E316" s="555">
        <v>1</v>
      </c>
      <c r="F316" s="482" t="s">
        <v>1395</v>
      </c>
      <c r="G316" s="408" t="s">
        <v>1373</v>
      </c>
      <c r="H316" s="214" t="s">
        <v>468</v>
      </c>
    </row>
    <row r="317" spans="3:8">
      <c r="C317" s="214" t="s">
        <v>755</v>
      </c>
      <c r="D317" s="377" t="s">
        <v>1289</v>
      </c>
      <c r="E317" s="555">
        <v>1</v>
      </c>
      <c r="F317" s="482" t="s">
        <v>1395</v>
      </c>
      <c r="G317" s="408" t="s">
        <v>1374</v>
      </c>
      <c r="H317" s="214" t="s">
        <v>468</v>
      </c>
    </row>
    <row r="318" spans="3:8">
      <c r="C318" s="214" t="s">
        <v>755</v>
      </c>
      <c r="D318" s="377" t="s">
        <v>1291</v>
      </c>
      <c r="E318" s="555">
        <v>1</v>
      </c>
      <c r="F318" s="482" t="s">
        <v>1395</v>
      </c>
      <c r="G318" s="408" t="s">
        <v>1375</v>
      </c>
      <c r="H318" s="214" t="s">
        <v>468</v>
      </c>
    </row>
    <row r="319" spans="3:8">
      <c r="C319" s="214" t="s">
        <v>755</v>
      </c>
      <c r="D319" s="377" t="s">
        <v>1292</v>
      </c>
      <c r="E319" s="555">
        <v>1</v>
      </c>
      <c r="F319" s="482" t="s">
        <v>1395</v>
      </c>
      <c r="G319" s="408" t="s">
        <v>1376</v>
      </c>
      <c r="H319" s="214" t="s">
        <v>468</v>
      </c>
    </row>
    <row r="320" spans="3:8">
      <c r="C320" s="214" t="s">
        <v>755</v>
      </c>
      <c r="D320" s="377" t="s">
        <v>1293</v>
      </c>
      <c r="E320" s="555">
        <v>1</v>
      </c>
      <c r="F320" s="482" t="s">
        <v>1395</v>
      </c>
      <c r="G320" s="408" t="s">
        <v>1377</v>
      </c>
      <c r="H320" s="214" t="s">
        <v>468</v>
      </c>
    </row>
    <row r="321" spans="3:8">
      <c r="C321" s="214" t="s">
        <v>755</v>
      </c>
      <c r="D321" s="377" t="s">
        <v>1294</v>
      </c>
      <c r="E321" s="555">
        <v>1</v>
      </c>
      <c r="F321" s="482" t="s">
        <v>1395</v>
      </c>
      <c r="G321" s="408" t="s">
        <v>1378</v>
      </c>
      <c r="H321" s="214" t="s">
        <v>468</v>
      </c>
    </row>
    <row r="322" spans="3:8">
      <c r="C322" s="214" t="s">
        <v>755</v>
      </c>
      <c r="D322" s="377" t="s">
        <v>1295</v>
      </c>
      <c r="E322" s="555">
        <v>1</v>
      </c>
      <c r="F322" s="482" t="s">
        <v>1395</v>
      </c>
      <c r="G322" s="408" t="s">
        <v>1379</v>
      </c>
      <c r="H322" s="214" t="s">
        <v>468</v>
      </c>
    </row>
    <row r="323" spans="3:8">
      <c r="C323" s="214" t="s">
        <v>755</v>
      </c>
      <c r="D323" s="377" t="s">
        <v>1296</v>
      </c>
      <c r="E323" s="555">
        <v>1</v>
      </c>
      <c r="F323" s="482" t="s">
        <v>1395</v>
      </c>
      <c r="G323" s="408" t="s">
        <v>1380</v>
      </c>
      <c r="H323" s="214" t="s">
        <v>468</v>
      </c>
    </row>
    <row r="324" spans="3:8">
      <c r="C324" s="214" t="s">
        <v>755</v>
      </c>
      <c r="D324" s="377" t="s">
        <v>1297</v>
      </c>
      <c r="E324" s="555">
        <v>1</v>
      </c>
      <c r="F324" s="482" t="s">
        <v>1395</v>
      </c>
      <c r="G324" s="408" t="s">
        <v>1381</v>
      </c>
      <c r="H324" s="214" t="s">
        <v>468</v>
      </c>
    </row>
    <row r="325" spans="3:8">
      <c r="C325" s="214" t="s">
        <v>755</v>
      </c>
      <c r="D325" s="377" t="s">
        <v>1298</v>
      </c>
      <c r="E325" s="555">
        <v>1</v>
      </c>
      <c r="F325" s="482" t="s">
        <v>1395</v>
      </c>
      <c r="G325" s="408" t="s">
        <v>1382</v>
      </c>
      <c r="H325" s="214" t="s">
        <v>468</v>
      </c>
    </row>
    <row r="326" spans="3:8">
      <c r="C326" s="214" t="s">
        <v>755</v>
      </c>
      <c r="D326" s="377" t="s">
        <v>1299</v>
      </c>
      <c r="E326" s="555">
        <v>1</v>
      </c>
      <c r="F326" s="482" t="s">
        <v>1395</v>
      </c>
      <c r="G326" s="408" t="s">
        <v>1383</v>
      </c>
      <c r="H326" s="214" t="s">
        <v>468</v>
      </c>
    </row>
    <row r="327" spans="3:8">
      <c r="C327" s="214" t="s">
        <v>755</v>
      </c>
      <c r="D327" s="377" t="s">
        <v>1300</v>
      </c>
      <c r="E327" s="555">
        <v>1</v>
      </c>
      <c r="F327" s="482" t="s">
        <v>1395</v>
      </c>
      <c r="G327" s="408" t="s">
        <v>1384</v>
      </c>
      <c r="H327" s="214" t="s">
        <v>468</v>
      </c>
    </row>
    <row r="328" spans="3:8">
      <c r="C328" s="214" t="s">
        <v>755</v>
      </c>
      <c r="D328" s="377" t="s">
        <v>1301</v>
      </c>
      <c r="E328" s="555">
        <v>1</v>
      </c>
      <c r="F328" s="482" t="s">
        <v>1395</v>
      </c>
      <c r="G328" s="408" t="s">
        <v>1385</v>
      </c>
      <c r="H328" s="214" t="s">
        <v>468</v>
      </c>
    </row>
    <row r="329" spans="3:8">
      <c r="C329" s="214" t="s">
        <v>755</v>
      </c>
      <c r="D329" s="377" t="s">
        <v>1302</v>
      </c>
      <c r="E329" s="555">
        <v>1</v>
      </c>
      <c r="F329" s="482" t="s">
        <v>1395</v>
      </c>
      <c r="G329" s="408" t="s">
        <v>1386</v>
      </c>
      <c r="H329" s="214" t="s">
        <v>468</v>
      </c>
    </row>
    <row r="330" spans="3:8">
      <c r="C330" s="214" t="s">
        <v>755</v>
      </c>
      <c r="D330" s="377" t="s">
        <v>1303</v>
      </c>
      <c r="E330" s="555">
        <v>1</v>
      </c>
      <c r="F330" s="482" t="s">
        <v>1395</v>
      </c>
      <c r="G330" s="408" t="s">
        <v>1387</v>
      </c>
      <c r="H330" s="214" t="s">
        <v>468</v>
      </c>
    </row>
    <row r="331" spans="3:8">
      <c r="C331" s="214" t="s">
        <v>755</v>
      </c>
      <c r="D331" s="377" t="s">
        <v>1304</v>
      </c>
      <c r="E331" s="555">
        <v>1</v>
      </c>
      <c r="F331" s="482" t="s">
        <v>1395</v>
      </c>
      <c r="G331" s="408" t="s">
        <v>1388</v>
      </c>
      <c r="H331" s="214" t="s">
        <v>468</v>
      </c>
    </row>
    <row r="332" spans="3:8">
      <c r="C332" s="214" t="s">
        <v>755</v>
      </c>
      <c r="D332" s="377" t="s">
        <v>1305</v>
      </c>
      <c r="E332" s="555">
        <v>1</v>
      </c>
      <c r="F332" s="482" t="s">
        <v>1395</v>
      </c>
      <c r="G332" s="408" t="s">
        <v>1389</v>
      </c>
      <c r="H332" s="214" t="s">
        <v>468</v>
      </c>
    </row>
    <row r="333" spans="3:8">
      <c r="C333" s="214" t="s">
        <v>755</v>
      </c>
      <c r="D333" s="377" t="s">
        <v>1306</v>
      </c>
      <c r="E333" s="555">
        <v>1</v>
      </c>
      <c r="F333" s="482" t="s">
        <v>1395</v>
      </c>
      <c r="G333" s="408" t="s">
        <v>1390</v>
      </c>
      <c r="H333" s="214" t="s">
        <v>468</v>
      </c>
    </row>
    <row r="334" spans="3:8">
      <c r="C334" s="214" t="s">
        <v>755</v>
      </c>
      <c r="D334" s="377" t="s">
        <v>1307</v>
      </c>
      <c r="E334" s="555">
        <v>1</v>
      </c>
      <c r="F334" s="482" t="s">
        <v>1395</v>
      </c>
      <c r="G334" s="408" t="s">
        <v>1391</v>
      </c>
      <c r="H334" s="214" t="s">
        <v>468</v>
      </c>
    </row>
    <row r="335" spans="3:8">
      <c r="C335" s="214" t="s">
        <v>755</v>
      </c>
      <c r="D335" s="377" t="s">
        <v>1308</v>
      </c>
      <c r="E335" s="555">
        <v>1</v>
      </c>
      <c r="F335" s="482" t="s">
        <v>1395</v>
      </c>
      <c r="G335" s="408" t="s">
        <v>1392</v>
      </c>
      <c r="H335" s="214" t="s">
        <v>468</v>
      </c>
    </row>
    <row r="336" spans="3:8">
      <c r="C336" s="214" t="s">
        <v>755</v>
      </c>
      <c r="D336" s="377" t="s">
        <v>1309</v>
      </c>
      <c r="E336" s="555">
        <v>1</v>
      </c>
      <c r="F336" s="482" t="s">
        <v>1395</v>
      </c>
      <c r="G336" s="408" t="s">
        <v>1393</v>
      </c>
      <c r="H336" s="214" t="s">
        <v>468</v>
      </c>
    </row>
    <row r="337" spans="3:8">
      <c r="C337" s="214" t="s">
        <v>755</v>
      </c>
      <c r="D337" s="377" t="s">
        <v>1310</v>
      </c>
      <c r="E337" s="555">
        <v>1</v>
      </c>
      <c r="F337" s="482" t="s">
        <v>1395</v>
      </c>
      <c r="G337" s="408" t="s">
        <v>1394</v>
      </c>
      <c r="H337" s="214" t="s">
        <v>468</v>
      </c>
    </row>
    <row r="338" spans="3:8" ht="15.9">
      <c r="C338" s="385"/>
      <c r="D338" s="546" t="s">
        <v>1311</v>
      </c>
      <c r="E338" s="388"/>
      <c r="F338" s="383"/>
      <c r="G338" s="417"/>
      <c r="H338" s="385"/>
    </row>
    <row r="339" spans="3:8" ht="15.9">
      <c r="C339" s="385"/>
      <c r="D339" s="546" t="s">
        <v>1312</v>
      </c>
      <c r="E339" s="388"/>
      <c r="F339" s="383"/>
      <c r="G339" s="417"/>
      <c r="H339" s="385"/>
    </row>
    <row r="340" spans="3:8" ht="15.9">
      <c r="C340" s="385"/>
      <c r="D340" s="546" t="s">
        <v>1435</v>
      </c>
      <c r="E340" s="388"/>
      <c r="F340" s="383"/>
      <c r="G340" s="417"/>
      <c r="H340" s="385"/>
    </row>
    <row r="341" spans="3:8" ht="15.9">
      <c r="C341" s="385"/>
      <c r="D341" s="546" t="s">
        <v>1436</v>
      </c>
      <c r="E341" s="388"/>
      <c r="F341" s="383"/>
      <c r="G341" s="417"/>
      <c r="H341" s="385"/>
    </row>
    <row r="342" spans="3:8" ht="15.9">
      <c r="C342" s="385"/>
      <c r="D342" s="546" t="s">
        <v>1437</v>
      </c>
      <c r="E342" s="388"/>
      <c r="F342" s="383"/>
      <c r="G342" s="417"/>
      <c r="H342" s="385"/>
    </row>
    <row r="343" spans="3:8" ht="15.9">
      <c r="C343" s="385"/>
      <c r="D343" s="546" t="s">
        <v>1438</v>
      </c>
      <c r="E343" s="388"/>
      <c r="F343" s="383"/>
      <c r="G343" s="417"/>
      <c r="H343" s="385"/>
    </row>
  </sheetData>
  <sortState xmlns:xlrd2="http://schemas.microsoft.com/office/spreadsheetml/2017/richdata2" ref="A32:F140">
    <sortCondition ref="D32:D140"/>
  </sortState>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A0A98-8772-2E49-B579-9545EDB50F06}">
  <sheetPr>
    <tabColor rgb="FF7030A0"/>
  </sheetPr>
  <dimension ref="A1:Z147"/>
  <sheetViews>
    <sheetView zoomScale="276" zoomScaleNormal="276" workbookViewId="0">
      <selection activeCell="F21" sqref="F21"/>
    </sheetView>
  </sheetViews>
  <sheetFormatPr defaultColWidth="10.796875" defaultRowHeight="15.6"/>
  <sheetData>
    <row r="1" spans="1:26" ht="15.9" thickBot="1">
      <c r="A1" s="10" t="s">
        <v>2060</v>
      </c>
      <c r="B1" s="10" t="s">
        <v>2095</v>
      </c>
      <c r="C1" s="10" t="s">
        <v>2096</v>
      </c>
      <c r="D1" s="10"/>
      <c r="E1" s="984"/>
      <c r="F1" s="984"/>
      <c r="G1" s="984"/>
      <c r="H1" s="984"/>
      <c r="I1" s="984"/>
      <c r="J1" s="984"/>
      <c r="K1" s="984"/>
      <c r="L1" s="984"/>
      <c r="M1" s="984"/>
      <c r="N1" s="984"/>
      <c r="O1" s="984"/>
      <c r="P1" s="984"/>
      <c r="Q1" s="984"/>
      <c r="R1" s="984"/>
      <c r="S1" s="984"/>
      <c r="T1" s="984"/>
      <c r="U1" s="984"/>
      <c r="V1" s="984"/>
      <c r="W1" s="984"/>
      <c r="X1" s="984"/>
      <c r="Y1" s="984"/>
      <c r="Z1" s="984"/>
    </row>
    <row r="2" spans="1:26">
      <c r="A2" s="1014">
        <v>0.5</v>
      </c>
      <c r="B2" s="985"/>
      <c r="C2" s="985"/>
      <c r="D2" s="986"/>
      <c r="E2" s="984"/>
      <c r="F2" s="1294" t="s">
        <v>1799</v>
      </c>
      <c r="G2" s="1295"/>
      <c r="H2" s="1295"/>
      <c r="I2" s="730"/>
      <c r="J2" s="984"/>
      <c r="K2" s="984"/>
      <c r="L2" s="984"/>
      <c r="M2" s="984"/>
      <c r="N2" s="984"/>
      <c r="O2" s="984"/>
      <c r="P2" s="984"/>
      <c r="Q2" s="984"/>
      <c r="R2" s="984"/>
      <c r="S2" s="984"/>
      <c r="T2" s="984"/>
      <c r="U2" s="984"/>
      <c r="V2" s="984"/>
      <c r="W2" s="984"/>
      <c r="X2" s="984"/>
      <c r="Y2" s="984"/>
      <c r="Z2" s="984"/>
    </row>
    <row r="3" spans="1:26">
      <c r="A3" s="1015">
        <v>0.75</v>
      </c>
      <c r="B3" s="10"/>
      <c r="C3" s="10"/>
      <c r="D3" s="715"/>
      <c r="E3" s="984"/>
      <c r="F3" s="990" t="s">
        <v>1061</v>
      </c>
      <c r="G3" s="991" t="s">
        <v>625</v>
      </c>
      <c r="H3" s="991" t="s">
        <v>2104</v>
      </c>
      <c r="I3" s="992" t="s">
        <v>1809</v>
      </c>
      <c r="J3" s="984"/>
      <c r="K3" s="984"/>
      <c r="L3" s="984"/>
      <c r="M3" s="984"/>
      <c r="N3" s="984"/>
      <c r="O3" s="984"/>
      <c r="P3" s="984"/>
      <c r="Q3" s="984"/>
      <c r="R3" s="984"/>
      <c r="S3" s="984"/>
      <c r="T3" s="984"/>
      <c r="U3" s="984"/>
      <c r="V3" s="984"/>
      <c r="W3" s="984"/>
      <c r="X3" s="984"/>
      <c r="Y3" s="984"/>
      <c r="Z3" s="984"/>
    </row>
    <row r="4" spans="1:26">
      <c r="A4" s="987">
        <v>1</v>
      </c>
      <c r="B4" s="35"/>
      <c r="C4" s="35"/>
      <c r="D4" s="715"/>
      <c r="E4" s="984"/>
      <c r="F4" s="713">
        <v>1</v>
      </c>
      <c r="G4" s="991">
        <v>8</v>
      </c>
      <c r="H4" s="32">
        <v>56</v>
      </c>
      <c r="I4" s="1003">
        <f>(((H4)^0.5)+5)</f>
        <v>12.483314773547882</v>
      </c>
      <c r="J4" s="984"/>
      <c r="K4" s="984"/>
      <c r="L4" s="984"/>
      <c r="M4" s="984"/>
      <c r="N4" s="984"/>
      <c r="O4" s="984"/>
      <c r="P4" s="984"/>
      <c r="Q4" s="984"/>
      <c r="R4" s="984"/>
      <c r="S4" s="984"/>
      <c r="T4" s="984"/>
      <c r="U4" s="984"/>
      <c r="V4" s="984"/>
      <c r="W4" s="984"/>
      <c r="X4" s="984"/>
      <c r="Y4" s="984"/>
      <c r="Z4" s="984"/>
    </row>
    <row r="5" spans="1:26">
      <c r="A5" s="987">
        <v>1.5</v>
      </c>
      <c r="B5" s="35"/>
      <c r="C5" s="35"/>
      <c r="D5" s="715"/>
      <c r="E5" s="984"/>
      <c r="F5" s="713">
        <v>2</v>
      </c>
      <c r="G5" s="991">
        <v>10</v>
      </c>
      <c r="H5" s="32">
        <v>63</v>
      </c>
      <c r="I5" s="1003">
        <f t="shared" ref="I5:I7" si="0">(((H5)^0.5)+5)</f>
        <v>12.937253933193773</v>
      </c>
      <c r="J5" s="984"/>
      <c r="K5" s="984"/>
      <c r="L5" s="984"/>
      <c r="M5" s="984"/>
      <c r="N5" s="984"/>
      <c r="O5" s="984"/>
      <c r="P5" s="984"/>
      <c r="Q5" s="984"/>
      <c r="R5" s="984"/>
      <c r="S5" s="984"/>
      <c r="T5" s="984"/>
      <c r="U5" s="984"/>
      <c r="V5" s="984"/>
      <c r="W5" s="984"/>
      <c r="X5" s="984"/>
      <c r="Y5" s="984"/>
      <c r="Z5" s="984"/>
    </row>
    <row r="6" spans="1:26">
      <c r="A6" s="987">
        <v>2</v>
      </c>
      <c r="B6" s="35">
        <f>(A6*3.1428)*11.35</f>
        <v>71.341559999999987</v>
      </c>
      <c r="C6" s="35">
        <f>B6*5</f>
        <v>356.70779999999991</v>
      </c>
      <c r="D6" s="715"/>
      <c r="E6" s="984"/>
      <c r="F6" s="713">
        <v>3</v>
      </c>
      <c r="G6" s="991">
        <v>12</v>
      </c>
      <c r="H6" s="32">
        <v>99</v>
      </c>
      <c r="I6" s="1003">
        <f t="shared" si="0"/>
        <v>14.949874371066199</v>
      </c>
      <c r="J6" s="984"/>
      <c r="K6" s="984"/>
      <c r="L6" s="984"/>
      <c r="M6" s="984"/>
      <c r="N6" s="984"/>
      <c r="O6" s="984"/>
      <c r="P6" s="984"/>
      <c r="Q6" s="984"/>
      <c r="R6" s="984"/>
      <c r="S6" s="984"/>
      <c r="T6" s="984"/>
      <c r="U6" s="984"/>
      <c r="V6" s="984"/>
      <c r="W6" s="984"/>
      <c r="X6" s="984"/>
      <c r="Y6" s="984"/>
      <c r="Z6" s="984"/>
    </row>
    <row r="7" spans="1:26" ht="15.9" thickBot="1">
      <c r="A7" s="987">
        <v>2.5</v>
      </c>
      <c r="B7" s="35">
        <f t="shared" ref="B7:B11" si="1">(A7*3.1428)*11.35</f>
        <v>89.176949999999991</v>
      </c>
      <c r="C7" s="35">
        <f t="shared" ref="C7:C10" si="2">B7*5</f>
        <v>445.88474999999994</v>
      </c>
      <c r="D7" s="715"/>
      <c r="E7" s="984"/>
      <c r="F7" s="717">
        <v>5</v>
      </c>
      <c r="G7" s="993">
        <v>16</v>
      </c>
      <c r="H7" s="736">
        <v>187</v>
      </c>
      <c r="I7" s="1004">
        <f t="shared" si="0"/>
        <v>18.674794331177345</v>
      </c>
      <c r="J7" s="984"/>
      <c r="K7" s="984"/>
      <c r="L7" s="984"/>
      <c r="M7" s="984"/>
      <c r="N7" s="984"/>
      <c r="O7" s="984"/>
      <c r="P7" s="984"/>
      <c r="Q7" s="984"/>
      <c r="R7" s="984"/>
      <c r="S7" s="984"/>
      <c r="T7" s="984"/>
      <c r="U7" s="984"/>
      <c r="V7" s="984"/>
      <c r="W7" s="984"/>
      <c r="X7" s="984"/>
      <c r="Y7" s="984"/>
      <c r="Z7" s="984"/>
    </row>
    <row r="8" spans="1:26">
      <c r="A8" s="987">
        <v>3</v>
      </c>
      <c r="B8" s="35">
        <f t="shared" si="1"/>
        <v>107.01233999999999</v>
      </c>
      <c r="C8" s="35">
        <f t="shared" si="2"/>
        <v>535.06169999999997</v>
      </c>
      <c r="D8" s="715"/>
      <c r="E8" s="984"/>
      <c r="F8" s="984"/>
      <c r="G8" s="984"/>
      <c r="H8" s="984"/>
      <c r="I8" s="984"/>
      <c r="J8" s="984"/>
      <c r="K8" s="984"/>
      <c r="L8" s="984"/>
      <c r="M8" s="984"/>
      <c r="N8" s="984"/>
      <c r="O8" s="984"/>
      <c r="P8" s="984"/>
      <c r="Q8" s="984"/>
      <c r="R8" s="984"/>
      <c r="S8" s="984"/>
      <c r="T8" s="984"/>
      <c r="U8" s="984"/>
      <c r="V8" s="984"/>
      <c r="W8" s="984"/>
      <c r="X8" s="984"/>
      <c r="Y8" s="984"/>
      <c r="Z8" s="984"/>
    </row>
    <row r="9" spans="1:26">
      <c r="A9" s="987">
        <v>4</v>
      </c>
      <c r="B9" s="35">
        <f t="shared" si="1"/>
        <v>142.68311999999997</v>
      </c>
      <c r="C9" s="35">
        <f t="shared" si="2"/>
        <v>713.41559999999981</v>
      </c>
      <c r="D9" s="715"/>
      <c r="E9" s="984"/>
      <c r="F9" s="984"/>
      <c r="G9" s="984"/>
      <c r="H9" s="984"/>
      <c r="I9" s="984"/>
      <c r="J9" s="984"/>
      <c r="K9" s="984"/>
      <c r="L9" s="984"/>
      <c r="M9" s="984"/>
      <c r="N9" s="984"/>
      <c r="O9" s="984"/>
      <c r="P9" s="984"/>
      <c r="Q9" s="984"/>
      <c r="R9" s="984"/>
      <c r="S9" s="984"/>
      <c r="T9" s="984"/>
      <c r="U9" s="984"/>
      <c r="V9" s="984"/>
      <c r="W9" s="984"/>
      <c r="X9" s="984"/>
      <c r="Y9" s="984"/>
      <c r="Z9" s="984"/>
    </row>
    <row r="10" spans="1:26">
      <c r="A10" s="987">
        <v>5</v>
      </c>
      <c r="B10" s="35">
        <f t="shared" si="1"/>
        <v>178.35389999999998</v>
      </c>
      <c r="C10" s="35">
        <f t="shared" si="2"/>
        <v>891.76949999999988</v>
      </c>
      <c r="D10" s="715"/>
      <c r="E10" s="984"/>
      <c r="F10" s="984"/>
      <c r="G10" s="984"/>
      <c r="H10" s="984"/>
      <c r="I10" s="984"/>
      <c r="J10" s="984"/>
      <c r="K10" s="984"/>
      <c r="L10" s="984"/>
      <c r="M10" s="984"/>
      <c r="N10" s="984"/>
      <c r="O10" s="984"/>
      <c r="P10" s="984"/>
      <c r="Q10" s="984"/>
      <c r="R10" s="984"/>
      <c r="S10" s="984"/>
      <c r="T10" s="984"/>
      <c r="U10" s="984"/>
      <c r="V10" s="984"/>
      <c r="W10" s="984"/>
      <c r="X10" s="984"/>
      <c r="Y10" s="984"/>
      <c r="Z10" s="984"/>
    </row>
    <row r="11" spans="1:26">
      <c r="A11" s="987">
        <v>6</v>
      </c>
      <c r="B11" s="35">
        <f t="shared" si="1"/>
        <v>214.02467999999999</v>
      </c>
      <c r="C11" s="35">
        <v>2508.9</v>
      </c>
      <c r="D11" s="715" t="s">
        <v>2109</v>
      </c>
      <c r="E11" s="984"/>
      <c r="F11" s="984"/>
      <c r="G11" s="984"/>
      <c r="H11" s="984"/>
      <c r="I11" s="984"/>
      <c r="J11" s="984"/>
      <c r="K11" s="984"/>
      <c r="L11" s="984"/>
      <c r="M11" s="984"/>
      <c r="N11" s="984"/>
      <c r="O11" s="984"/>
      <c r="P11" s="984"/>
      <c r="Q11" s="984"/>
      <c r="R11" s="984"/>
      <c r="S11" s="984"/>
      <c r="T11" s="984"/>
      <c r="U11" s="984"/>
      <c r="V11" s="984"/>
      <c r="W11" s="984"/>
      <c r="X11" s="984"/>
      <c r="Y11" s="984"/>
      <c r="Z11" s="984"/>
    </row>
    <row r="12" spans="1:26">
      <c r="A12" s="987">
        <v>8</v>
      </c>
      <c r="B12" s="35">
        <v>285.39999999999998</v>
      </c>
      <c r="C12" s="35">
        <f>B12*5</f>
        <v>1427</v>
      </c>
      <c r="D12" s="715" t="s">
        <v>2110</v>
      </c>
      <c r="E12" s="984"/>
      <c r="F12" s="984"/>
      <c r="G12" s="984"/>
      <c r="H12" s="984"/>
      <c r="I12" s="984"/>
      <c r="J12" s="984"/>
      <c r="K12" s="984"/>
      <c r="L12" s="984"/>
      <c r="M12" s="984"/>
      <c r="N12" s="984"/>
      <c r="O12" s="984"/>
      <c r="P12" s="984"/>
      <c r="Q12" s="984"/>
      <c r="R12" s="984"/>
      <c r="S12" s="984"/>
      <c r="T12" s="984"/>
      <c r="U12" s="984"/>
      <c r="V12" s="984"/>
      <c r="W12" s="984"/>
      <c r="X12" s="984"/>
      <c r="Y12" s="984"/>
      <c r="Z12" s="984"/>
    </row>
    <row r="13" spans="1:26">
      <c r="A13" s="987">
        <v>10</v>
      </c>
      <c r="B13" s="35">
        <f>(A13*3.1428)*11.35</f>
        <v>356.70779999999996</v>
      </c>
      <c r="C13" s="35">
        <f t="shared" ref="C13:C20" si="3">B13*5</f>
        <v>1783.5389999999998</v>
      </c>
      <c r="D13" s="715"/>
      <c r="E13" s="984"/>
      <c r="F13" s="984"/>
      <c r="G13" s="984"/>
      <c r="H13" s="984"/>
      <c r="I13" s="984"/>
      <c r="J13" s="1002"/>
      <c r="K13" s="984"/>
      <c r="L13" s="984"/>
      <c r="M13" s="984"/>
      <c r="N13" s="984"/>
      <c r="O13" s="984"/>
      <c r="P13" s="984"/>
      <c r="Q13" s="984"/>
      <c r="R13" s="984"/>
      <c r="S13" s="984"/>
      <c r="T13" s="984"/>
      <c r="U13" s="984"/>
      <c r="V13" s="984"/>
      <c r="W13" s="984"/>
      <c r="X13" s="984"/>
      <c r="Y13" s="984"/>
      <c r="Z13" s="984"/>
    </row>
    <row r="14" spans="1:26">
      <c r="A14" s="987">
        <v>12</v>
      </c>
      <c r="B14" s="35">
        <f t="shared" ref="B14:B20" si="4">(A14*3.1428)*11.35</f>
        <v>428.04935999999998</v>
      </c>
      <c r="C14" s="35">
        <f t="shared" si="3"/>
        <v>2140.2467999999999</v>
      </c>
      <c r="D14" s="715"/>
      <c r="E14" s="984"/>
      <c r="F14" s="984"/>
      <c r="G14" s="984"/>
      <c r="H14" s="984"/>
      <c r="I14" s="984"/>
      <c r="J14" s="1002"/>
      <c r="K14" s="984"/>
      <c r="L14" s="984"/>
      <c r="M14" s="984"/>
      <c r="N14" s="984"/>
      <c r="O14" s="984"/>
      <c r="P14" s="984"/>
      <c r="Q14" s="984"/>
      <c r="R14" s="984"/>
      <c r="S14" s="984"/>
      <c r="T14" s="984"/>
      <c r="U14" s="984"/>
      <c r="V14" s="984"/>
      <c r="W14" s="984"/>
      <c r="X14" s="984"/>
      <c r="Y14" s="984"/>
      <c r="Z14" s="984"/>
    </row>
    <row r="15" spans="1:26">
      <c r="A15" s="987">
        <v>14</v>
      </c>
      <c r="B15" s="35">
        <f t="shared" si="4"/>
        <v>499.39091999999994</v>
      </c>
      <c r="C15" s="35">
        <f t="shared" si="3"/>
        <v>2496.9545999999996</v>
      </c>
      <c r="D15" s="715"/>
      <c r="E15" s="984"/>
      <c r="F15" s="984"/>
      <c r="G15" s="984"/>
      <c r="H15" s="984"/>
      <c r="I15" s="984"/>
      <c r="J15" s="1002"/>
      <c r="K15" s="984"/>
      <c r="L15" s="984"/>
      <c r="M15" s="984"/>
      <c r="N15" s="984"/>
      <c r="O15" s="984"/>
      <c r="P15" s="984"/>
      <c r="Q15" s="984"/>
      <c r="R15" s="984"/>
      <c r="S15" s="984"/>
      <c r="T15" s="984"/>
      <c r="U15" s="984"/>
      <c r="V15" s="984"/>
      <c r="W15" s="984"/>
      <c r="X15" s="984"/>
      <c r="Y15" s="984"/>
      <c r="Z15" s="984"/>
    </row>
    <row r="16" spans="1:26">
      <c r="A16" s="987" t="s">
        <v>2068</v>
      </c>
      <c r="B16" s="35">
        <f t="shared" si="4"/>
        <v>570.7324799999999</v>
      </c>
      <c r="C16" s="35">
        <f t="shared" si="3"/>
        <v>2853.6623999999993</v>
      </c>
      <c r="D16" s="715"/>
      <c r="E16" s="984"/>
      <c r="F16" s="984"/>
      <c r="G16" s="984"/>
      <c r="H16" s="984"/>
      <c r="I16" s="984"/>
      <c r="J16" s="1002"/>
      <c r="K16" s="984"/>
      <c r="L16" s="984"/>
      <c r="M16" s="984"/>
      <c r="N16" s="984"/>
      <c r="O16" s="984"/>
      <c r="P16" s="984"/>
      <c r="Q16" s="984"/>
      <c r="R16" s="984"/>
      <c r="S16" s="984"/>
      <c r="T16" s="984"/>
      <c r="U16" s="984"/>
      <c r="V16" s="984"/>
      <c r="W16" s="984"/>
      <c r="X16" s="984"/>
      <c r="Y16" s="984"/>
      <c r="Z16" s="984"/>
    </row>
    <row r="17" spans="1:26">
      <c r="A17" s="987" t="s">
        <v>2078</v>
      </c>
      <c r="B17" s="35">
        <f t="shared" si="4"/>
        <v>642.07403999999997</v>
      </c>
      <c r="C17" s="35">
        <f t="shared" si="3"/>
        <v>3210.3701999999998</v>
      </c>
      <c r="D17" s="715"/>
      <c r="E17" s="984"/>
      <c r="F17" s="984"/>
      <c r="G17" s="984"/>
      <c r="H17" s="984"/>
      <c r="I17" s="984"/>
      <c r="J17" s="984"/>
      <c r="K17" s="984"/>
      <c r="L17" s="984"/>
      <c r="M17" s="984"/>
      <c r="N17" s="984"/>
      <c r="O17" s="984"/>
      <c r="P17" s="984"/>
      <c r="Q17" s="984"/>
      <c r="R17" s="984"/>
      <c r="S17" s="984"/>
      <c r="T17" s="984"/>
      <c r="U17" s="984"/>
      <c r="V17" s="984"/>
      <c r="W17" s="984"/>
      <c r="X17" s="984"/>
      <c r="Y17" s="984"/>
      <c r="Z17" s="984"/>
    </row>
    <row r="18" spans="1:26">
      <c r="A18" s="987" t="s">
        <v>2064</v>
      </c>
      <c r="B18" s="35">
        <f t="shared" si="4"/>
        <v>713.41559999999993</v>
      </c>
      <c r="C18" s="35">
        <f t="shared" si="3"/>
        <v>3567.0779999999995</v>
      </c>
      <c r="D18" s="715"/>
      <c r="E18" s="984"/>
      <c r="F18" s="984"/>
      <c r="G18" s="984"/>
      <c r="H18" s="984"/>
      <c r="I18" s="984"/>
      <c r="J18" s="984"/>
      <c r="K18" s="984"/>
      <c r="L18" s="984"/>
      <c r="M18" s="984"/>
      <c r="N18" s="984"/>
      <c r="O18" s="984"/>
      <c r="P18" s="984"/>
      <c r="Q18" s="984"/>
      <c r="R18" s="984"/>
      <c r="S18" s="984"/>
      <c r="T18" s="984"/>
      <c r="U18" s="984"/>
      <c r="V18" s="984"/>
      <c r="W18" s="984"/>
      <c r="X18" s="984"/>
      <c r="Y18" s="984"/>
      <c r="Z18" s="984"/>
    </row>
    <row r="19" spans="1:26">
      <c r="A19" s="987" t="s">
        <v>2093</v>
      </c>
      <c r="B19" s="35">
        <f t="shared" si="4"/>
        <v>856.09871999999996</v>
      </c>
      <c r="C19" s="35">
        <f t="shared" si="3"/>
        <v>4280.4935999999998</v>
      </c>
      <c r="D19" s="715"/>
      <c r="E19" s="984"/>
      <c r="F19" s="984"/>
      <c r="G19" s="984"/>
      <c r="H19" s="984"/>
      <c r="I19" s="984"/>
      <c r="J19" s="984"/>
      <c r="K19" s="984"/>
      <c r="L19" s="984"/>
      <c r="M19" s="984"/>
      <c r="N19" s="984"/>
      <c r="O19" s="984"/>
      <c r="P19" s="984"/>
      <c r="Q19" s="984"/>
      <c r="R19" s="984"/>
      <c r="S19" s="984"/>
      <c r="T19" s="984"/>
      <c r="U19" s="984"/>
      <c r="V19" s="984"/>
      <c r="W19" s="984"/>
      <c r="X19" s="984"/>
      <c r="Y19" s="984"/>
      <c r="Z19" s="984"/>
    </row>
    <row r="20" spans="1:26" ht="15.9" thickBot="1">
      <c r="A20" s="1021" t="s">
        <v>2094</v>
      </c>
      <c r="B20" s="1012">
        <f t="shared" si="4"/>
        <v>1070.1233999999999</v>
      </c>
      <c r="C20" s="1012">
        <f t="shared" si="3"/>
        <v>5350.6170000000002</v>
      </c>
      <c r="D20" s="720"/>
      <c r="E20" s="984"/>
      <c r="F20" s="984"/>
      <c r="G20" s="984"/>
      <c r="H20" s="984"/>
      <c r="I20" s="984"/>
      <c r="J20" s="984"/>
      <c r="K20" s="984"/>
      <c r="L20" s="984"/>
      <c r="M20" s="984"/>
      <c r="N20" s="984"/>
      <c r="O20" s="984"/>
      <c r="P20" s="984"/>
      <c r="Q20" s="984"/>
      <c r="R20" s="984"/>
      <c r="S20" s="984"/>
      <c r="T20" s="984"/>
      <c r="U20" s="984"/>
      <c r="V20" s="984"/>
      <c r="W20" s="984"/>
      <c r="X20" s="984"/>
      <c r="Y20" s="984"/>
      <c r="Z20" s="984"/>
    </row>
    <row r="21" spans="1:26">
      <c r="A21" s="984"/>
      <c r="B21" s="984"/>
      <c r="C21" s="984"/>
      <c r="D21" s="984"/>
      <c r="E21" s="984"/>
      <c r="F21" s="984"/>
      <c r="G21" s="984"/>
      <c r="H21" s="984"/>
      <c r="I21" s="984"/>
      <c r="J21" s="984"/>
      <c r="K21" s="984"/>
      <c r="L21" s="984"/>
      <c r="M21" s="984"/>
      <c r="N21" s="984"/>
      <c r="O21" s="984"/>
      <c r="P21" s="984"/>
      <c r="Q21" s="984"/>
      <c r="R21" s="984"/>
      <c r="S21" s="984"/>
      <c r="T21" s="984"/>
      <c r="U21" s="984"/>
      <c r="V21" s="984"/>
      <c r="W21" s="984"/>
      <c r="X21" s="984"/>
      <c r="Y21" s="984"/>
      <c r="Z21" s="984"/>
    </row>
    <row r="22" spans="1:26">
      <c r="A22" s="984"/>
      <c r="B22" s="984"/>
      <c r="C22" s="984"/>
      <c r="D22" s="984"/>
      <c r="E22" s="984"/>
      <c r="F22" s="984"/>
      <c r="G22" s="984"/>
      <c r="H22" s="984"/>
      <c r="I22" s="984"/>
      <c r="J22" s="984"/>
      <c r="K22" s="984"/>
      <c r="L22" s="984"/>
      <c r="M22" s="984"/>
      <c r="N22" s="984"/>
      <c r="O22" s="984"/>
      <c r="P22" s="984"/>
      <c r="Q22" s="984"/>
      <c r="R22" s="984"/>
      <c r="S22" s="984"/>
      <c r="T22" s="984"/>
      <c r="U22" s="984"/>
      <c r="V22" s="984"/>
      <c r="W22" s="984"/>
      <c r="X22" s="984"/>
      <c r="Y22" s="984"/>
      <c r="Z22" s="984"/>
    </row>
    <row r="23" spans="1:26">
      <c r="A23" s="984"/>
      <c r="B23" s="984"/>
      <c r="C23" s="984"/>
      <c r="D23" s="984"/>
      <c r="E23" s="984"/>
      <c r="F23" s="984"/>
      <c r="G23" s="984"/>
      <c r="H23" s="984"/>
      <c r="I23" s="984"/>
      <c r="J23" s="984"/>
      <c r="K23" s="984"/>
      <c r="L23" s="984"/>
      <c r="M23" s="984"/>
      <c r="N23" s="984"/>
      <c r="O23" s="984"/>
      <c r="P23" s="984"/>
      <c r="Q23" s="984"/>
      <c r="R23" s="984"/>
      <c r="S23" s="984"/>
      <c r="T23" s="984"/>
      <c r="U23" s="984"/>
      <c r="V23" s="984"/>
      <c r="W23" s="984"/>
      <c r="X23" s="984"/>
      <c r="Y23" s="984"/>
      <c r="Z23" s="984"/>
    </row>
    <row r="24" spans="1:26">
      <c r="A24" s="984"/>
      <c r="B24" s="984"/>
      <c r="C24" s="984"/>
      <c r="D24" s="984"/>
      <c r="E24" s="984"/>
      <c r="F24" s="984"/>
      <c r="G24" s="984"/>
      <c r="H24" s="984"/>
      <c r="I24" s="984"/>
      <c r="J24" s="984"/>
      <c r="K24" s="984"/>
      <c r="L24" s="984"/>
      <c r="M24" s="984"/>
      <c r="N24" s="984"/>
      <c r="O24" s="984"/>
      <c r="P24" s="984"/>
      <c r="Q24" s="984"/>
      <c r="R24" s="984"/>
      <c r="S24" s="984"/>
      <c r="T24" s="984"/>
      <c r="U24" s="984"/>
      <c r="V24" s="984"/>
      <c r="W24" s="984"/>
      <c r="X24" s="984"/>
      <c r="Y24" s="984"/>
      <c r="Z24" s="984"/>
    </row>
    <row r="25" spans="1:26">
      <c r="A25" s="984"/>
      <c r="B25" s="984"/>
      <c r="C25" s="984"/>
      <c r="D25" s="984"/>
      <c r="E25" s="984"/>
      <c r="F25" s="984"/>
      <c r="G25" s="984"/>
      <c r="H25" s="984"/>
      <c r="I25" s="984"/>
      <c r="J25" s="984"/>
      <c r="K25" s="984"/>
      <c r="L25" s="984"/>
      <c r="M25" s="984"/>
      <c r="N25" s="984"/>
      <c r="O25" s="984"/>
      <c r="P25" s="984"/>
      <c r="Q25" s="984"/>
      <c r="R25" s="984"/>
      <c r="S25" s="984"/>
      <c r="T25" s="984"/>
      <c r="U25" s="984"/>
      <c r="V25" s="984"/>
      <c r="W25" s="984"/>
      <c r="X25" s="984"/>
      <c r="Y25" s="984"/>
      <c r="Z25" s="984"/>
    </row>
    <row r="26" spans="1:26">
      <c r="A26" s="984"/>
      <c r="B26" s="984"/>
      <c r="C26" s="984"/>
      <c r="D26" s="984"/>
      <c r="E26" s="984"/>
      <c r="F26" s="984"/>
      <c r="G26" s="984"/>
      <c r="H26" s="984"/>
      <c r="I26" s="984"/>
      <c r="J26" s="984"/>
      <c r="K26" s="984"/>
      <c r="L26" s="984"/>
      <c r="M26" s="984"/>
      <c r="N26" s="984"/>
      <c r="O26" s="984"/>
      <c r="P26" s="984"/>
      <c r="Q26" s="984"/>
      <c r="R26" s="984"/>
      <c r="S26" s="984"/>
      <c r="T26" s="984"/>
      <c r="U26" s="984"/>
      <c r="V26" s="984"/>
      <c r="W26" s="984"/>
      <c r="X26" s="984"/>
      <c r="Y26" s="984"/>
      <c r="Z26" s="984"/>
    </row>
    <row r="27" spans="1:26">
      <c r="A27" s="984"/>
      <c r="B27" s="984"/>
      <c r="C27" s="984"/>
      <c r="D27" s="984"/>
      <c r="E27" s="984"/>
      <c r="F27" s="984"/>
      <c r="G27" s="984"/>
      <c r="H27" s="984"/>
      <c r="I27" s="984"/>
      <c r="J27" s="984"/>
      <c r="K27" s="984"/>
      <c r="L27" s="984"/>
      <c r="M27" s="984"/>
      <c r="N27" s="984"/>
      <c r="O27" s="984"/>
      <c r="P27" s="984"/>
      <c r="Q27" s="984"/>
      <c r="R27" s="984"/>
      <c r="S27" s="984"/>
      <c r="T27" s="984"/>
      <c r="U27" s="984"/>
      <c r="V27" s="984"/>
      <c r="W27" s="984"/>
      <c r="X27" s="984"/>
      <c r="Y27" s="984"/>
      <c r="Z27" s="984"/>
    </row>
    <row r="28" spans="1:26">
      <c r="A28" s="984"/>
      <c r="B28" s="984"/>
      <c r="C28" s="984"/>
      <c r="D28" s="984"/>
      <c r="E28" s="984"/>
      <c r="F28" s="984"/>
      <c r="G28" s="984"/>
      <c r="H28" s="984"/>
      <c r="I28" s="984"/>
      <c r="J28" s="984"/>
      <c r="K28" s="984"/>
      <c r="L28" s="984"/>
      <c r="M28" s="984"/>
      <c r="N28" s="984"/>
      <c r="O28" s="984"/>
      <c r="P28" s="984"/>
      <c r="Q28" s="984"/>
      <c r="R28" s="984"/>
      <c r="S28" s="984"/>
      <c r="T28" s="984"/>
      <c r="U28" s="984"/>
      <c r="V28" s="984"/>
      <c r="W28" s="984"/>
      <c r="X28" s="984"/>
      <c r="Y28" s="984"/>
      <c r="Z28" s="984"/>
    </row>
    <row r="29" spans="1:26">
      <c r="A29" s="984"/>
      <c r="B29" s="984"/>
      <c r="C29" s="984"/>
      <c r="D29" s="984"/>
      <c r="E29" s="984"/>
      <c r="F29" s="984"/>
      <c r="G29" s="984"/>
      <c r="H29" s="984"/>
      <c r="I29" s="984"/>
      <c r="J29" s="984"/>
      <c r="K29" s="984"/>
      <c r="L29" s="984"/>
      <c r="M29" s="984"/>
      <c r="N29" s="984"/>
      <c r="O29" s="984"/>
      <c r="P29" s="984"/>
      <c r="Q29" s="984"/>
      <c r="R29" s="984"/>
      <c r="S29" s="984"/>
      <c r="T29" s="984"/>
      <c r="U29" s="984"/>
      <c r="V29" s="984"/>
      <c r="W29" s="984"/>
      <c r="X29" s="984"/>
      <c r="Y29" s="984"/>
      <c r="Z29" s="984"/>
    </row>
    <row r="30" spans="1:26">
      <c r="A30" s="984"/>
      <c r="B30" s="984"/>
      <c r="C30" s="984"/>
      <c r="D30" s="984"/>
      <c r="E30" s="984"/>
      <c r="F30" s="984"/>
      <c r="G30" s="984"/>
      <c r="H30" s="984"/>
      <c r="I30" s="984"/>
      <c r="J30" s="984"/>
      <c r="K30" s="984"/>
      <c r="L30" s="984"/>
      <c r="M30" s="984"/>
      <c r="N30" s="984"/>
      <c r="O30" s="984"/>
      <c r="P30" s="984"/>
      <c r="Q30" s="984"/>
      <c r="R30" s="984"/>
      <c r="S30" s="984"/>
      <c r="T30" s="984"/>
      <c r="U30" s="984"/>
      <c r="V30" s="984"/>
      <c r="W30" s="984"/>
      <c r="X30" s="984"/>
      <c r="Y30" s="984"/>
      <c r="Z30" s="984"/>
    </row>
    <row r="31" spans="1:26">
      <c r="A31" s="984"/>
      <c r="B31" s="984"/>
      <c r="C31" s="984"/>
      <c r="D31" s="984"/>
      <c r="E31" s="984"/>
      <c r="F31" s="984"/>
      <c r="G31" s="984"/>
      <c r="H31" s="984"/>
      <c r="I31" s="984"/>
      <c r="J31" s="984"/>
      <c r="K31" s="984"/>
      <c r="L31" s="984"/>
      <c r="M31" s="984"/>
      <c r="N31" s="984"/>
      <c r="O31" s="984"/>
      <c r="P31" s="984"/>
      <c r="Q31" s="984"/>
      <c r="R31" s="984"/>
      <c r="S31" s="984"/>
      <c r="T31" s="984"/>
      <c r="U31" s="984"/>
      <c r="V31" s="984"/>
      <c r="W31" s="984"/>
      <c r="X31" s="984"/>
      <c r="Y31" s="984"/>
      <c r="Z31" s="984"/>
    </row>
    <row r="32" spans="1:26">
      <c r="A32" s="984"/>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row>
    <row r="33" spans="1:26">
      <c r="A33" s="984"/>
      <c r="B33" s="984"/>
      <c r="C33" s="984"/>
      <c r="D33" s="984"/>
      <c r="E33" s="984"/>
      <c r="F33" s="984"/>
      <c r="G33" s="984"/>
      <c r="H33" s="984"/>
      <c r="I33" s="984"/>
      <c r="J33" s="984"/>
      <c r="K33" s="984"/>
      <c r="L33" s="984"/>
      <c r="M33" s="984"/>
      <c r="N33" s="984"/>
      <c r="O33" s="984"/>
      <c r="P33" s="984"/>
      <c r="Q33" s="984"/>
      <c r="R33" s="984"/>
      <c r="S33" s="984"/>
      <c r="T33" s="984"/>
      <c r="U33" s="984"/>
      <c r="V33" s="984"/>
      <c r="W33" s="984"/>
      <c r="X33" s="984"/>
      <c r="Y33" s="984"/>
      <c r="Z33" s="984"/>
    </row>
    <row r="34" spans="1:26">
      <c r="A34" s="984"/>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row>
    <row r="35" spans="1:26">
      <c r="A35" s="984"/>
      <c r="B35" s="984"/>
      <c r="C35" s="984"/>
      <c r="D35" s="984"/>
      <c r="E35" s="984"/>
      <c r="F35" s="984"/>
      <c r="G35" s="984"/>
      <c r="H35" s="984"/>
      <c r="I35" s="984"/>
      <c r="J35" s="984"/>
      <c r="K35" s="984"/>
      <c r="L35" s="984"/>
      <c r="M35" s="984"/>
      <c r="N35" s="984"/>
      <c r="O35" s="984"/>
      <c r="P35" s="984"/>
      <c r="Q35" s="984"/>
      <c r="R35" s="984"/>
      <c r="S35" s="984"/>
      <c r="T35" s="984"/>
      <c r="U35" s="984"/>
      <c r="V35" s="984"/>
      <c r="W35" s="984"/>
      <c r="X35" s="984"/>
      <c r="Y35" s="984"/>
      <c r="Z35" s="984"/>
    </row>
    <row r="36" spans="1:26">
      <c r="A36" s="984"/>
      <c r="B36" s="984"/>
      <c r="C36" s="984"/>
      <c r="D36" s="984"/>
      <c r="E36" s="984"/>
      <c r="F36" s="984"/>
      <c r="G36" s="984"/>
      <c r="H36" s="984"/>
      <c r="I36" s="984"/>
      <c r="J36" s="984"/>
      <c r="K36" s="984"/>
      <c r="L36" s="984"/>
      <c r="M36" s="984"/>
      <c r="N36" s="984"/>
      <c r="O36" s="984"/>
      <c r="P36" s="984"/>
      <c r="Q36" s="984"/>
      <c r="R36" s="984"/>
      <c r="S36" s="984"/>
      <c r="T36" s="984"/>
      <c r="U36" s="984"/>
      <c r="V36" s="984"/>
      <c r="W36" s="984"/>
      <c r="X36" s="984"/>
      <c r="Y36" s="984"/>
      <c r="Z36" s="984"/>
    </row>
    <row r="37" spans="1:26">
      <c r="A37" s="984"/>
      <c r="B37" s="984"/>
      <c r="C37" s="984"/>
      <c r="D37" s="984"/>
      <c r="E37" s="984"/>
      <c r="F37" s="984"/>
      <c r="G37" s="984"/>
      <c r="H37" s="984"/>
      <c r="I37" s="984"/>
      <c r="J37" s="984"/>
      <c r="K37" s="984"/>
      <c r="L37" s="984"/>
      <c r="M37" s="984"/>
      <c r="N37" s="984"/>
      <c r="O37" s="984"/>
      <c r="P37" s="984"/>
      <c r="Q37" s="984"/>
      <c r="R37" s="984"/>
      <c r="S37" s="984"/>
      <c r="T37" s="984"/>
      <c r="U37" s="984"/>
      <c r="V37" s="984"/>
      <c r="W37" s="984"/>
      <c r="X37" s="984"/>
      <c r="Y37" s="984"/>
      <c r="Z37" s="984"/>
    </row>
    <row r="38" spans="1:26">
      <c r="A38" s="984"/>
      <c r="B38" s="984"/>
      <c r="C38" s="984"/>
      <c r="D38" s="984"/>
      <c r="E38" s="984"/>
      <c r="F38" s="984"/>
      <c r="G38" s="984"/>
      <c r="H38" s="984"/>
      <c r="I38" s="984"/>
      <c r="J38" s="984"/>
      <c r="K38" s="984"/>
      <c r="L38" s="984"/>
      <c r="M38" s="984"/>
      <c r="N38" s="984"/>
      <c r="O38" s="984"/>
      <c r="P38" s="984"/>
      <c r="Q38" s="984"/>
      <c r="R38" s="984"/>
      <c r="S38" s="984"/>
      <c r="T38" s="984"/>
      <c r="U38" s="984"/>
      <c r="V38" s="984"/>
      <c r="W38" s="984"/>
      <c r="X38" s="984"/>
      <c r="Y38" s="984"/>
      <c r="Z38" s="984"/>
    </row>
    <row r="39" spans="1:26">
      <c r="A39" s="984"/>
      <c r="B39" s="984"/>
      <c r="C39" s="984"/>
      <c r="D39" s="984"/>
      <c r="E39" s="984"/>
      <c r="F39" s="984"/>
      <c r="G39" s="984"/>
      <c r="H39" s="984"/>
      <c r="I39" s="984"/>
      <c r="J39" s="984"/>
      <c r="K39" s="984"/>
      <c r="L39" s="984"/>
      <c r="M39" s="984"/>
      <c r="N39" s="984"/>
      <c r="O39" s="984"/>
      <c r="P39" s="984"/>
      <c r="Q39" s="984"/>
      <c r="R39" s="984"/>
      <c r="S39" s="984"/>
      <c r="T39" s="984"/>
      <c r="U39" s="984"/>
      <c r="V39" s="984"/>
      <c r="W39" s="984"/>
      <c r="X39" s="984"/>
      <c r="Y39" s="984"/>
      <c r="Z39" s="984"/>
    </row>
    <row r="40" spans="1:26">
      <c r="A40" s="984"/>
      <c r="B40" s="984"/>
      <c r="C40" s="984"/>
      <c r="D40" s="984"/>
      <c r="E40" s="984"/>
      <c r="F40" s="984"/>
      <c r="G40" s="984"/>
      <c r="H40" s="984"/>
      <c r="I40" s="984"/>
      <c r="J40" s="984"/>
      <c r="K40" s="984"/>
      <c r="L40" s="984"/>
      <c r="M40" s="984"/>
      <c r="N40" s="984"/>
      <c r="O40" s="984"/>
      <c r="P40" s="984"/>
      <c r="Q40" s="984"/>
      <c r="R40" s="984"/>
      <c r="S40" s="984"/>
      <c r="T40" s="984"/>
      <c r="U40" s="984"/>
      <c r="V40" s="984"/>
      <c r="W40" s="984"/>
      <c r="X40" s="984"/>
      <c r="Y40" s="984"/>
      <c r="Z40" s="984"/>
    </row>
    <row r="41" spans="1:26">
      <c r="A41" s="984"/>
      <c r="B41" s="984"/>
      <c r="C41" s="984"/>
      <c r="D41" s="984"/>
      <c r="E41" s="984"/>
      <c r="F41" s="984"/>
      <c r="G41" s="984"/>
      <c r="H41" s="984"/>
      <c r="I41" s="984"/>
      <c r="J41" s="984"/>
      <c r="K41" s="984"/>
      <c r="L41" s="984"/>
      <c r="M41" s="984"/>
      <c r="N41" s="984"/>
      <c r="O41" s="984"/>
      <c r="P41" s="984"/>
      <c r="Q41" s="984"/>
      <c r="R41" s="984"/>
      <c r="S41" s="984"/>
      <c r="T41" s="984"/>
      <c r="U41" s="984"/>
      <c r="V41" s="984"/>
      <c r="W41" s="984"/>
      <c r="X41" s="984"/>
      <c r="Y41" s="984"/>
      <c r="Z41" s="984"/>
    </row>
    <row r="42" spans="1:26">
      <c r="A42" s="984"/>
      <c r="B42" s="984"/>
      <c r="C42" s="984"/>
      <c r="D42" s="984"/>
      <c r="E42" s="984"/>
      <c r="F42" s="984"/>
      <c r="G42" s="984"/>
      <c r="H42" s="984"/>
      <c r="I42" s="984"/>
      <c r="J42" s="984"/>
      <c r="K42" s="984"/>
      <c r="L42" s="984"/>
      <c r="M42" s="984"/>
      <c r="N42" s="984"/>
      <c r="O42" s="984"/>
      <c r="P42" s="984"/>
      <c r="Q42" s="984"/>
      <c r="R42" s="984"/>
      <c r="S42" s="984"/>
      <c r="T42" s="984"/>
      <c r="U42" s="984"/>
      <c r="V42" s="984"/>
      <c r="W42" s="984"/>
      <c r="X42" s="984"/>
      <c r="Y42" s="984"/>
      <c r="Z42" s="984"/>
    </row>
    <row r="43" spans="1:26">
      <c r="A43" s="984"/>
      <c r="B43" s="984"/>
      <c r="C43" s="984"/>
      <c r="D43" s="984"/>
      <c r="E43" s="984"/>
      <c r="F43" s="984"/>
      <c r="G43" s="984"/>
      <c r="H43" s="984"/>
      <c r="I43" s="984"/>
      <c r="J43" s="984"/>
      <c r="K43" s="984"/>
      <c r="L43" s="984"/>
      <c r="M43" s="984"/>
      <c r="N43" s="984"/>
      <c r="O43" s="984"/>
      <c r="P43" s="984"/>
      <c r="Q43" s="984"/>
      <c r="R43" s="984"/>
      <c r="S43" s="984"/>
      <c r="T43" s="984"/>
      <c r="U43" s="984"/>
      <c r="V43" s="984"/>
      <c r="W43" s="984"/>
      <c r="X43" s="984"/>
      <c r="Y43" s="984"/>
      <c r="Z43" s="984"/>
    </row>
    <row r="44" spans="1:26">
      <c r="A44" s="984"/>
      <c r="B44" s="984"/>
      <c r="C44" s="984"/>
      <c r="D44" s="984"/>
      <c r="E44" s="984"/>
      <c r="F44" s="984"/>
      <c r="G44" s="984"/>
      <c r="H44" s="984"/>
      <c r="I44" s="984"/>
      <c r="J44" s="984"/>
      <c r="K44" s="984"/>
      <c r="L44" s="984"/>
      <c r="M44" s="984"/>
      <c r="N44" s="984"/>
      <c r="O44" s="984"/>
      <c r="P44" s="984"/>
      <c r="Q44" s="984"/>
      <c r="R44" s="984"/>
      <c r="S44" s="984"/>
      <c r="T44" s="984"/>
      <c r="U44" s="984"/>
      <c r="V44" s="984"/>
      <c r="W44" s="984"/>
      <c r="X44" s="984"/>
      <c r="Y44" s="984"/>
      <c r="Z44" s="984"/>
    </row>
    <row r="45" spans="1:26">
      <c r="A45" s="984"/>
      <c r="B45" s="984"/>
      <c r="C45" s="984"/>
      <c r="D45" s="984"/>
      <c r="E45" s="984"/>
      <c r="F45" s="984"/>
      <c r="G45" s="984"/>
      <c r="H45" s="984"/>
      <c r="I45" s="984"/>
      <c r="J45" s="984"/>
      <c r="K45" s="984"/>
      <c r="L45" s="984"/>
      <c r="M45" s="984"/>
      <c r="N45" s="984"/>
      <c r="O45" s="984"/>
      <c r="P45" s="984"/>
      <c r="Q45" s="984"/>
      <c r="R45" s="984"/>
      <c r="S45" s="984"/>
      <c r="T45" s="984"/>
      <c r="U45" s="984"/>
      <c r="V45" s="984"/>
      <c r="W45" s="984"/>
      <c r="X45" s="984"/>
      <c r="Y45" s="984"/>
      <c r="Z45" s="984"/>
    </row>
    <row r="46" spans="1:26">
      <c r="A46" s="984"/>
      <c r="B46" s="984"/>
      <c r="C46" s="984"/>
      <c r="D46" s="984"/>
      <c r="E46" s="984"/>
      <c r="F46" s="984"/>
      <c r="G46" s="984"/>
      <c r="H46" s="984"/>
      <c r="I46" s="984"/>
      <c r="J46" s="984"/>
      <c r="K46" s="984"/>
      <c r="L46" s="984"/>
      <c r="M46" s="984"/>
      <c r="N46" s="984"/>
      <c r="O46" s="984"/>
      <c r="P46" s="984"/>
      <c r="Q46" s="984"/>
      <c r="R46" s="984"/>
      <c r="S46" s="984"/>
      <c r="T46" s="984"/>
      <c r="U46" s="984"/>
      <c r="V46" s="984"/>
      <c r="W46" s="984"/>
      <c r="X46" s="984"/>
      <c r="Y46" s="984"/>
      <c r="Z46" s="984"/>
    </row>
    <row r="47" spans="1:26">
      <c r="A47" s="984"/>
      <c r="B47" s="984"/>
      <c r="C47" s="984"/>
      <c r="D47" s="984"/>
      <c r="E47" s="984"/>
      <c r="F47" s="984"/>
      <c r="G47" s="984"/>
      <c r="H47" s="984"/>
      <c r="I47" s="984"/>
      <c r="J47" s="984"/>
      <c r="K47" s="984"/>
      <c r="L47" s="984"/>
      <c r="M47" s="984"/>
      <c r="N47" s="984"/>
      <c r="O47" s="984"/>
      <c r="P47" s="984"/>
      <c r="Q47" s="984"/>
      <c r="R47" s="984"/>
      <c r="S47" s="984"/>
      <c r="T47" s="984"/>
      <c r="U47" s="984"/>
      <c r="V47" s="984"/>
      <c r="W47" s="984"/>
      <c r="X47" s="984"/>
      <c r="Y47" s="984"/>
      <c r="Z47" s="984"/>
    </row>
    <row r="48" spans="1:26">
      <c r="A48" s="984"/>
      <c r="B48" s="984"/>
      <c r="C48" s="984"/>
      <c r="D48" s="984"/>
      <c r="E48" s="984"/>
      <c r="F48" s="984"/>
      <c r="G48" s="984"/>
      <c r="H48" s="984"/>
      <c r="I48" s="984"/>
      <c r="J48" s="984"/>
      <c r="K48" s="984"/>
      <c r="L48" s="984"/>
      <c r="M48" s="984"/>
      <c r="N48" s="984"/>
      <c r="O48" s="984"/>
      <c r="P48" s="984"/>
      <c r="Q48" s="984"/>
      <c r="R48" s="984"/>
      <c r="S48" s="984"/>
      <c r="T48" s="984"/>
      <c r="U48" s="984"/>
      <c r="V48" s="984"/>
      <c r="W48" s="984"/>
      <c r="X48" s="984"/>
      <c r="Y48" s="984"/>
      <c r="Z48" s="984"/>
    </row>
    <row r="49" spans="1:26">
      <c r="A49" s="984"/>
      <c r="B49" s="984"/>
      <c r="C49" s="984"/>
      <c r="D49" s="984"/>
      <c r="E49" s="984"/>
      <c r="F49" s="984"/>
      <c r="G49" s="984"/>
      <c r="H49" s="984"/>
      <c r="I49" s="984"/>
      <c r="J49" s="984"/>
      <c r="K49" s="984"/>
      <c r="L49" s="984"/>
      <c r="M49" s="984"/>
      <c r="N49" s="984"/>
      <c r="O49" s="984"/>
      <c r="P49" s="984"/>
      <c r="Q49" s="984"/>
      <c r="R49" s="984"/>
      <c r="S49" s="984"/>
      <c r="T49" s="984"/>
      <c r="U49" s="984"/>
      <c r="V49" s="984"/>
      <c r="W49" s="984"/>
      <c r="X49" s="984"/>
      <c r="Y49" s="984"/>
      <c r="Z49" s="984"/>
    </row>
    <row r="50" spans="1:26">
      <c r="A50" s="984"/>
      <c r="B50" s="984"/>
      <c r="C50" s="984"/>
      <c r="D50" s="984"/>
      <c r="E50" s="984"/>
      <c r="F50" s="984"/>
      <c r="G50" s="984"/>
      <c r="H50" s="984"/>
      <c r="I50" s="984"/>
      <c r="J50" s="984"/>
      <c r="K50" s="984"/>
      <c r="L50" s="984"/>
      <c r="M50" s="984"/>
      <c r="N50" s="984"/>
      <c r="O50" s="984"/>
      <c r="P50" s="984"/>
      <c r="Q50" s="984"/>
      <c r="R50" s="984"/>
      <c r="S50" s="984"/>
      <c r="T50" s="984"/>
      <c r="U50" s="984"/>
      <c r="V50" s="984"/>
      <c r="W50" s="984"/>
      <c r="X50" s="984"/>
      <c r="Y50" s="984"/>
      <c r="Z50" s="984"/>
    </row>
    <row r="51" spans="1:26">
      <c r="A51" s="984"/>
      <c r="B51" s="984"/>
      <c r="C51" s="984"/>
      <c r="D51" s="984"/>
      <c r="E51" s="984"/>
      <c r="F51" s="984"/>
      <c r="G51" s="984"/>
      <c r="H51" s="984"/>
      <c r="I51" s="984"/>
      <c r="J51" s="984"/>
      <c r="K51" s="984"/>
      <c r="L51" s="984"/>
      <c r="M51" s="984"/>
      <c r="N51" s="984"/>
      <c r="O51" s="984"/>
      <c r="P51" s="984"/>
      <c r="Q51" s="984"/>
      <c r="R51" s="984"/>
      <c r="S51" s="984"/>
      <c r="T51" s="984"/>
      <c r="U51" s="984"/>
      <c r="V51" s="984"/>
      <c r="W51" s="984"/>
      <c r="X51" s="984"/>
      <c r="Y51" s="984"/>
      <c r="Z51" s="984"/>
    </row>
    <row r="52" spans="1:26">
      <c r="A52" s="984"/>
      <c r="B52" s="984"/>
      <c r="C52" s="984"/>
      <c r="D52" s="984"/>
      <c r="E52" s="984"/>
      <c r="F52" s="984"/>
      <c r="G52" s="984"/>
      <c r="H52" s="984"/>
      <c r="I52" s="984"/>
      <c r="J52" s="984"/>
      <c r="K52" s="984"/>
      <c r="L52" s="984"/>
      <c r="M52" s="984"/>
      <c r="N52" s="984"/>
      <c r="O52" s="984"/>
      <c r="P52" s="984"/>
      <c r="Q52" s="984"/>
      <c r="R52" s="984"/>
      <c r="S52" s="984"/>
      <c r="T52" s="984"/>
      <c r="U52" s="984"/>
      <c r="V52" s="984"/>
      <c r="W52" s="984"/>
      <c r="X52" s="984"/>
      <c r="Y52" s="984"/>
      <c r="Z52" s="984"/>
    </row>
    <row r="53" spans="1:26">
      <c r="A53" s="984"/>
      <c r="B53" s="984"/>
      <c r="C53" s="984"/>
      <c r="D53" s="984"/>
      <c r="E53" s="984"/>
      <c r="F53" s="984"/>
      <c r="G53" s="984"/>
      <c r="H53" s="984"/>
      <c r="I53" s="984"/>
      <c r="J53" s="984"/>
      <c r="K53" s="984"/>
      <c r="L53" s="984"/>
      <c r="M53" s="984"/>
      <c r="N53" s="984"/>
      <c r="O53" s="984"/>
      <c r="P53" s="984"/>
      <c r="Q53" s="984"/>
      <c r="R53" s="984"/>
      <c r="S53" s="984"/>
      <c r="T53" s="984"/>
      <c r="U53" s="984"/>
      <c r="V53" s="984"/>
      <c r="W53" s="984"/>
      <c r="X53" s="984"/>
      <c r="Y53" s="984"/>
      <c r="Z53" s="984"/>
    </row>
    <row r="54" spans="1:26">
      <c r="A54" s="984"/>
      <c r="B54" s="984"/>
      <c r="C54" s="984"/>
      <c r="D54" s="984"/>
      <c r="E54" s="984"/>
      <c r="F54" s="984"/>
      <c r="G54" s="984"/>
      <c r="H54" s="984"/>
      <c r="I54" s="984"/>
      <c r="J54" s="984"/>
      <c r="K54" s="984"/>
      <c r="L54" s="984"/>
      <c r="M54" s="984"/>
      <c r="N54" s="984"/>
      <c r="O54" s="984"/>
      <c r="P54" s="984"/>
      <c r="Q54" s="984"/>
      <c r="R54" s="984"/>
      <c r="S54" s="984"/>
      <c r="T54" s="984"/>
      <c r="U54" s="984"/>
      <c r="V54" s="984"/>
      <c r="W54" s="984"/>
      <c r="X54" s="984"/>
      <c r="Y54" s="984"/>
      <c r="Z54" s="984"/>
    </row>
    <row r="55" spans="1:26">
      <c r="A55" s="984"/>
      <c r="B55" s="984"/>
      <c r="C55" s="984"/>
      <c r="D55" s="984"/>
      <c r="E55" s="984"/>
      <c r="F55" s="984"/>
      <c r="G55" s="984"/>
      <c r="H55" s="984"/>
      <c r="I55" s="984"/>
      <c r="J55" s="984"/>
      <c r="K55" s="984"/>
      <c r="L55" s="984"/>
      <c r="M55" s="984"/>
      <c r="N55" s="984"/>
      <c r="O55" s="984"/>
      <c r="P55" s="984"/>
      <c r="Q55" s="984"/>
      <c r="R55" s="984"/>
      <c r="S55" s="984"/>
      <c r="T55" s="984"/>
      <c r="U55" s="984"/>
      <c r="V55" s="984"/>
      <c r="W55" s="984"/>
      <c r="X55" s="984"/>
      <c r="Y55" s="984"/>
      <c r="Z55" s="984"/>
    </row>
    <row r="56" spans="1:26">
      <c r="A56" s="984"/>
      <c r="B56" s="984"/>
      <c r="C56" s="984"/>
      <c r="D56" s="984"/>
      <c r="E56" s="984"/>
      <c r="F56" s="984"/>
      <c r="G56" s="984"/>
      <c r="H56" s="984"/>
      <c r="I56" s="984"/>
      <c r="J56" s="984"/>
      <c r="K56" s="984"/>
      <c r="L56" s="984"/>
      <c r="M56" s="984"/>
      <c r="N56" s="984"/>
      <c r="O56" s="984"/>
      <c r="P56" s="984"/>
      <c r="Q56" s="984"/>
      <c r="R56" s="984"/>
      <c r="S56" s="984"/>
      <c r="T56" s="984"/>
      <c r="U56" s="984"/>
      <c r="V56" s="984"/>
      <c r="W56" s="984"/>
      <c r="X56" s="984"/>
      <c r="Y56" s="984"/>
      <c r="Z56" s="984"/>
    </row>
    <row r="57" spans="1:26">
      <c r="A57" s="984"/>
      <c r="B57" s="984"/>
      <c r="C57" s="984"/>
      <c r="D57" s="984"/>
      <c r="E57" s="984"/>
      <c r="F57" s="984"/>
      <c r="G57" s="984"/>
      <c r="H57" s="984"/>
      <c r="I57" s="984"/>
      <c r="J57" s="984"/>
      <c r="K57" s="984"/>
      <c r="L57" s="984"/>
      <c r="M57" s="984"/>
      <c r="N57" s="984"/>
      <c r="O57" s="984"/>
      <c r="P57" s="984"/>
      <c r="Q57" s="984"/>
      <c r="R57" s="984"/>
      <c r="S57" s="984"/>
      <c r="T57" s="984"/>
      <c r="U57" s="984"/>
      <c r="V57" s="984"/>
      <c r="W57" s="984"/>
      <c r="X57" s="984"/>
      <c r="Y57" s="984"/>
      <c r="Z57" s="984"/>
    </row>
    <row r="58" spans="1:26">
      <c r="A58" s="984"/>
      <c r="B58" s="984"/>
      <c r="C58" s="984"/>
      <c r="D58" s="984"/>
      <c r="E58" s="984"/>
      <c r="F58" s="984"/>
      <c r="G58" s="984"/>
      <c r="H58" s="984"/>
      <c r="I58" s="984"/>
      <c r="J58" s="984"/>
      <c r="K58" s="984"/>
      <c r="L58" s="984"/>
      <c r="M58" s="984"/>
      <c r="N58" s="984"/>
      <c r="O58" s="984"/>
      <c r="P58" s="984"/>
      <c r="Q58" s="984"/>
      <c r="R58" s="984"/>
      <c r="S58" s="984"/>
      <c r="T58" s="984"/>
      <c r="U58" s="984"/>
      <c r="V58" s="984"/>
      <c r="W58" s="984"/>
      <c r="X58" s="984"/>
      <c r="Y58" s="984"/>
      <c r="Z58" s="984"/>
    </row>
    <row r="59" spans="1:26">
      <c r="A59" s="984"/>
      <c r="B59" s="984"/>
      <c r="C59" s="984"/>
      <c r="D59" s="984"/>
      <c r="E59" s="984"/>
      <c r="F59" s="984"/>
      <c r="G59" s="984"/>
      <c r="H59" s="984"/>
      <c r="I59" s="984"/>
      <c r="J59" s="984"/>
      <c r="K59" s="984"/>
      <c r="L59" s="984"/>
      <c r="M59" s="984"/>
      <c r="N59" s="984"/>
      <c r="O59" s="984"/>
      <c r="P59" s="984"/>
      <c r="Q59" s="984"/>
      <c r="R59" s="984"/>
      <c r="S59" s="984"/>
      <c r="T59" s="984"/>
      <c r="U59" s="984"/>
      <c r="V59" s="984"/>
      <c r="W59" s="984"/>
      <c r="X59" s="984"/>
      <c r="Y59" s="984"/>
      <c r="Z59" s="984"/>
    </row>
    <row r="60" spans="1:26">
      <c r="A60" s="984"/>
      <c r="B60" s="984"/>
      <c r="C60" s="984"/>
      <c r="D60" s="984"/>
      <c r="E60" s="984"/>
      <c r="F60" s="984"/>
      <c r="G60" s="984"/>
      <c r="H60" s="984"/>
      <c r="I60" s="984"/>
      <c r="J60" s="984"/>
      <c r="K60" s="984"/>
      <c r="L60" s="984"/>
      <c r="M60" s="984"/>
      <c r="N60" s="984"/>
      <c r="O60" s="984"/>
      <c r="P60" s="984"/>
      <c r="Q60" s="984"/>
      <c r="R60" s="984"/>
      <c r="S60" s="984"/>
      <c r="T60" s="984"/>
      <c r="U60" s="984"/>
      <c r="V60" s="984"/>
      <c r="W60" s="984"/>
      <c r="X60" s="984"/>
      <c r="Y60" s="984"/>
      <c r="Z60" s="984"/>
    </row>
    <row r="61" spans="1:26">
      <c r="A61" s="984"/>
      <c r="B61" s="984"/>
      <c r="C61" s="984"/>
      <c r="D61" s="984"/>
      <c r="E61" s="984"/>
      <c r="F61" s="984"/>
      <c r="G61" s="984"/>
      <c r="H61" s="984"/>
      <c r="I61" s="984"/>
      <c r="J61" s="984"/>
      <c r="K61" s="984"/>
      <c r="L61" s="984"/>
      <c r="M61" s="984"/>
      <c r="N61" s="984"/>
      <c r="O61" s="984"/>
      <c r="P61" s="984"/>
      <c r="Q61" s="984"/>
      <c r="R61" s="984"/>
      <c r="S61" s="984"/>
      <c r="T61" s="984"/>
      <c r="U61" s="984"/>
      <c r="V61" s="984"/>
      <c r="W61" s="984"/>
      <c r="X61" s="984"/>
      <c r="Y61" s="984"/>
      <c r="Z61" s="984"/>
    </row>
    <row r="62" spans="1:26">
      <c r="A62" s="984"/>
      <c r="B62" s="984"/>
      <c r="C62" s="984"/>
      <c r="D62" s="984"/>
      <c r="E62" s="984"/>
      <c r="F62" s="984"/>
      <c r="G62" s="984"/>
      <c r="H62" s="984"/>
      <c r="I62" s="984"/>
      <c r="J62" s="984"/>
      <c r="K62" s="984"/>
      <c r="L62" s="984"/>
      <c r="M62" s="984"/>
      <c r="N62" s="984"/>
      <c r="O62" s="984"/>
      <c r="P62" s="984"/>
      <c r="Q62" s="984"/>
      <c r="R62" s="984"/>
      <c r="S62" s="984"/>
      <c r="T62" s="984"/>
      <c r="U62" s="984"/>
      <c r="V62" s="984"/>
      <c r="W62" s="984"/>
      <c r="X62" s="984"/>
      <c r="Y62" s="984"/>
      <c r="Z62" s="984"/>
    </row>
    <row r="63" spans="1:26">
      <c r="A63" s="984"/>
      <c r="B63" s="984"/>
      <c r="C63" s="984"/>
      <c r="D63" s="984"/>
      <c r="E63" s="984"/>
      <c r="F63" s="984"/>
      <c r="G63" s="984"/>
      <c r="H63" s="984"/>
      <c r="I63" s="984"/>
      <c r="J63" s="984"/>
      <c r="K63" s="984"/>
      <c r="L63" s="984"/>
      <c r="M63" s="984"/>
      <c r="N63" s="984"/>
      <c r="O63" s="984"/>
      <c r="P63" s="984"/>
      <c r="Q63" s="984"/>
      <c r="R63" s="984"/>
      <c r="S63" s="984"/>
      <c r="T63" s="984"/>
      <c r="U63" s="984"/>
      <c r="V63" s="984"/>
      <c r="W63" s="984"/>
      <c r="X63" s="984"/>
      <c r="Y63" s="984"/>
      <c r="Z63" s="984"/>
    </row>
    <row r="64" spans="1:26">
      <c r="A64" s="984"/>
      <c r="B64" s="984"/>
      <c r="C64" s="984"/>
      <c r="D64" s="984"/>
      <c r="E64" s="984"/>
      <c r="F64" s="984"/>
      <c r="G64" s="984"/>
      <c r="H64" s="984"/>
      <c r="I64" s="984"/>
      <c r="J64" s="984"/>
      <c r="K64" s="984"/>
      <c r="L64" s="984"/>
      <c r="M64" s="984"/>
      <c r="N64" s="984"/>
      <c r="O64" s="984"/>
      <c r="P64" s="984"/>
      <c r="Q64" s="984"/>
      <c r="R64" s="984"/>
      <c r="S64" s="984"/>
      <c r="T64" s="984"/>
      <c r="U64" s="984"/>
      <c r="V64" s="984"/>
      <c r="W64" s="984"/>
      <c r="X64" s="984"/>
      <c r="Y64" s="984"/>
      <c r="Z64" s="984"/>
    </row>
    <row r="65" spans="1:26">
      <c r="A65" s="984"/>
      <c r="B65" s="984"/>
      <c r="C65" s="984"/>
      <c r="D65" s="984"/>
      <c r="E65" s="984"/>
      <c r="F65" s="984"/>
      <c r="G65" s="984"/>
      <c r="H65" s="984"/>
      <c r="I65" s="984"/>
      <c r="J65" s="984"/>
      <c r="K65" s="984"/>
      <c r="L65" s="984"/>
      <c r="M65" s="984"/>
      <c r="N65" s="984"/>
      <c r="O65" s="984"/>
      <c r="P65" s="984"/>
      <c r="Q65" s="984"/>
      <c r="R65" s="984"/>
      <c r="S65" s="984"/>
      <c r="T65" s="984"/>
      <c r="U65" s="984"/>
      <c r="V65" s="984"/>
      <c r="W65" s="984"/>
      <c r="X65" s="984"/>
      <c r="Y65" s="984"/>
      <c r="Z65" s="984"/>
    </row>
    <row r="66" spans="1:26">
      <c r="A66" s="984"/>
      <c r="B66" s="984"/>
      <c r="C66" s="984"/>
      <c r="D66" s="984"/>
      <c r="E66" s="984"/>
      <c r="F66" s="984"/>
      <c r="G66" s="984"/>
      <c r="H66" s="984"/>
      <c r="I66" s="984"/>
      <c r="J66" s="984"/>
      <c r="K66" s="984"/>
      <c r="L66" s="984"/>
      <c r="M66" s="984"/>
      <c r="N66" s="984"/>
      <c r="O66" s="984"/>
      <c r="P66" s="984"/>
      <c r="Q66" s="984"/>
      <c r="R66" s="984"/>
      <c r="S66" s="984"/>
      <c r="T66" s="984"/>
      <c r="U66" s="984"/>
      <c r="V66" s="984"/>
      <c r="W66" s="984"/>
      <c r="X66" s="984"/>
      <c r="Y66" s="984"/>
      <c r="Z66" s="984"/>
    </row>
    <row r="67" spans="1:26">
      <c r="A67" s="984"/>
      <c r="B67" s="984"/>
      <c r="C67" s="984"/>
      <c r="D67" s="984"/>
      <c r="E67" s="984"/>
      <c r="F67" s="984"/>
      <c r="G67" s="984"/>
      <c r="H67" s="984"/>
      <c r="I67" s="984"/>
      <c r="J67" s="984"/>
      <c r="K67" s="984"/>
      <c r="L67" s="984"/>
      <c r="M67" s="984"/>
      <c r="N67" s="984"/>
      <c r="O67" s="984"/>
      <c r="P67" s="984"/>
      <c r="Q67" s="984"/>
      <c r="R67" s="984"/>
      <c r="S67" s="984"/>
      <c r="T67" s="984"/>
      <c r="U67" s="984"/>
      <c r="V67" s="984"/>
      <c r="W67" s="984"/>
      <c r="X67" s="984"/>
      <c r="Y67" s="984"/>
      <c r="Z67" s="984"/>
    </row>
    <row r="68" spans="1:26">
      <c r="A68" s="984"/>
      <c r="B68" s="984"/>
      <c r="C68" s="984"/>
      <c r="D68" s="984"/>
      <c r="E68" s="984"/>
      <c r="F68" s="984"/>
      <c r="G68" s="984"/>
      <c r="H68" s="984"/>
      <c r="I68" s="984"/>
      <c r="J68" s="984"/>
      <c r="K68" s="984"/>
      <c r="L68" s="984"/>
      <c r="M68" s="984"/>
      <c r="N68" s="984"/>
      <c r="O68" s="984"/>
      <c r="P68" s="984"/>
      <c r="Q68" s="984"/>
      <c r="R68" s="984"/>
      <c r="S68" s="984"/>
      <c r="T68" s="984"/>
      <c r="U68" s="984"/>
      <c r="V68" s="984"/>
      <c r="W68" s="984"/>
      <c r="X68" s="984"/>
      <c r="Y68" s="984"/>
      <c r="Z68" s="984"/>
    </row>
    <row r="69" spans="1:26">
      <c r="A69" s="984"/>
      <c r="B69" s="984"/>
      <c r="C69" s="984"/>
      <c r="D69" s="984"/>
      <c r="E69" s="984"/>
      <c r="F69" s="984"/>
      <c r="G69" s="984"/>
      <c r="H69" s="984"/>
      <c r="I69" s="984"/>
      <c r="J69" s="984"/>
      <c r="K69" s="984"/>
      <c r="L69" s="984"/>
      <c r="M69" s="984"/>
      <c r="N69" s="984"/>
      <c r="O69" s="984"/>
      <c r="P69" s="984"/>
      <c r="Q69" s="984"/>
      <c r="R69" s="984"/>
      <c r="S69" s="984"/>
      <c r="T69" s="984"/>
      <c r="U69" s="984"/>
      <c r="V69" s="984"/>
      <c r="W69" s="984"/>
      <c r="X69" s="984"/>
      <c r="Y69" s="984"/>
      <c r="Z69" s="984"/>
    </row>
    <row r="70" spans="1:26">
      <c r="A70" s="984"/>
      <c r="B70" s="984"/>
      <c r="C70" s="984"/>
      <c r="D70" s="984"/>
      <c r="E70" s="984"/>
      <c r="F70" s="984"/>
      <c r="G70" s="984"/>
      <c r="H70" s="984"/>
      <c r="I70" s="984"/>
      <c r="J70" s="984"/>
      <c r="K70" s="984"/>
      <c r="L70" s="984"/>
      <c r="M70" s="984"/>
      <c r="N70" s="984"/>
      <c r="O70" s="984"/>
      <c r="P70" s="984"/>
      <c r="Q70" s="984"/>
      <c r="R70" s="984"/>
      <c r="S70" s="984"/>
      <c r="T70" s="984"/>
      <c r="U70" s="984"/>
      <c r="V70" s="984"/>
      <c r="W70" s="984"/>
      <c r="X70" s="984"/>
      <c r="Y70" s="984"/>
      <c r="Z70" s="984"/>
    </row>
    <row r="71" spans="1:26">
      <c r="A71" s="984"/>
      <c r="B71" s="984"/>
      <c r="C71" s="984"/>
      <c r="D71" s="984"/>
      <c r="E71" s="984"/>
      <c r="F71" s="984"/>
      <c r="G71" s="984"/>
      <c r="H71" s="984"/>
      <c r="I71" s="984"/>
      <c r="J71" s="984"/>
      <c r="K71" s="984"/>
      <c r="L71" s="984"/>
      <c r="M71" s="984"/>
      <c r="N71" s="984"/>
      <c r="O71" s="984"/>
      <c r="P71" s="984"/>
      <c r="Q71" s="984"/>
      <c r="R71" s="984"/>
      <c r="S71" s="984"/>
      <c r="T71" s="984"/>
      <c r="U71" s="984"/>
      <c r="V71" s="984"/>
      <c r="W71" s="984"/>
      <c r="X71" s="984"/>
      <c r="Y71" s="984"/>
      <c r="Z71" s="984"/>
    </row>
    <row r="72" spans="1:26">
      <c r="A72" s="984"/>
      <c r="B72" s="984"/>
      <c r="C72" s="984"/>
      <c r="D72" s="984"/>
      <c r="E72" s="984"/>
      <c r="F72" s="984"/>
      <c r="G72" s="984"/>
      <c r="H72" s="984"/>
      <c r="I72" s="984"/>
      <c r="J72" s="984"/>
      <c r="K72" s="984"/>
      <c r="L72" s="984"/>
      <c r="M72" s="984"/>
      <c r="N72" s="984"/>
      <c r="O72" s="984"/>
      <c r="P72" s="984"/>
      <c r="Q72" s="984"/>
      <c r="R72" s="984"/>
      <c r="S72" s="984"/>
      <c r="T72" s="984"/>
      <c r="U72" s="984"/>
      <c r="V72" s="984"/>
      <c r="W72" s="984"/>
      <c r="X72" s="984"/>
      <c r="Y72" s="984"/>
      <c r="Z72" s="984"/>
    </row>
    <row r="73" spans="1:26">
      <c r="A73" s="984"/>
      <c r="B73" s="984"/>
      <c r="C73" s="984"/>
      <c r="D73" s="984"/>
      <c r="E73" s="984"/>
      <c r="F73" s="984"/>
      <c r="G73" s="984"/>
      <c r="H73" s="984"/>
      <c r="I73" s="984"/>
      <c r="J73" s="984"/>
      <c r="K73" s="984"/>
      <c r="L73" s="984"/>
      <c r="M73" s="984"/>
      <c r="N73" s="984"/>
      <c r="O73" s="984"/>
      <c r="P73" s="984"/>
      <c r="Q73" s="984"/>
      <c r="R73" s="984"/>
      <c r="S73" s="984"/>
      <c r="T73" s="984"/>
      <c r="U73" s="984"/>
      <c r="V73" s="984"/>
      <c r="W73" s="984"/>
      <c r="X73" s="984"/>
      <c r="Y73" s="984"/>
      <c r="Z73" s="984"/>
    </row>
    <row r="74" spans="1:26">
      <c r="A74" s="984"/>
      <c r="B74" s="984"/>
      <c r="C74" s="984"/>
      <c r="D74" s="984"/>
      <c r="E74" s="984"/>
      <c r="F74" s="984"/>
      <c r="G74" s="984"/>
      <c r="H74" s="984"/>
      <c r="I74" s="984"/>
      <c r="J74" s="984"/>
      <c r="K74" s="984"/>
      <c r="L74" s="984"/>
      <c r="M74" s="984"/>
      <c r="N74" s="984"/>
      <c r="O74" s="984"/>
      <c r="P74" s="984"/>
      <c r="Q74" s="984"/>
      <c r="R74" s="984"/>
      <c r="S74" s="984"/>
      <c r="T74" s="984"/>
      <c r="U74" s="984"/>
      <c r="V74" s="984"/>
      <c r="W74" s="984"/>
      <c r="X74" s="984"/>
      <c r="Y74" s="984"/>
      <c r="Z74" s="984"/>
    </row>
    <row r="75" spans="1:26">
      <c r="A75" s="984"/>
      <c r="B75" s="984"/>
      <c r="C75" s="984"/>
      <c r="D75" s="984"/>
      <c r="E75" s="984"/>
      <c r="F75" s="984"/>
      <c r="G75" s="984"/>
      <c r="H75" s="984"/>
      <c r="I75" s="984"/>
      <c r="J75" s="984"/>
      <c r="K75" s="984"/>
      <c r="L75" s="984"/>
      <c r="M75" s="984"/>
      <c r="N75" s="984"/>
      <c r="O75" s="984"/>
      <c r="P75" s="984"/>
      <c r="Q75" s="984"/>
      <c r="R75" s="984"/>
      <c r="S75" s="984"/>
      <c r="T75" s="984"/>
      <c r="U75" s="984"/>
      <c r="V75" s="984"/>
      <c r="W75" s="984"/>
      <c r="X75" s="984"/>
      <c r="Y75" s="984"/>
      <c r="Z75" s="984"/>
    </row>
    <row r="76" spans="1:26">
      <c r="A76" s="984"/>
      <c r="B76" s="984"/>
      <c r="C76" s="984"/>
      <c r="D76" s="984"/>
      <c r="E76" s="984"/>
      <c r="F76" s="984"/>
      <c r="G76" s="984"/>
      <c r="H76" s="984"/>
      <c r="I76" s="984"/>
      <c r="J76" s="984"/>
      <c r="K76" s="984"/>
      <c r="L76" s="984"/>
      <c r="M76" s="984"/>
      <c r="N76" s="984"/>
      <c r="O76" s="984"/>
      <c r="P76" s="984"/>
      <c r="Q76" s="984"/>
      <c r="R76" s="984"/>
      <c r="S76" s="984"/>
      <c r="T76" s="984"/>
      <c r="U76" s="984"/>
      <c r="V76" s="984"/>
      <c r="W76" s="984"/>
      <c r="X76" s="984"/>
      <c r="Y76" s="984"/>
      <c r="Z76" s="984"/>
    </row>
    <row r="77" spans="1:26">
      <c r="A77" s="984"/>
      <c r="B77" s="984"/>
      <c r="C77" s="984"/>
      <c r="D77" s="984"/>
      <c r="E77" s="984"/>
      <c r="F77" s="984"/>
      <c r="G77" s="984"/>
      <c r="H77" s="984"/>
      <c r="I77" s="984"/>
      <c r="J77" s="984"/>
      <c r="K77" s="984"/>
      <c r="L77" s="984"/>
      <c r="M77" s="984"/>
      <c r="N77" s="984"/>
      <c r="O77" s="984"/>
      <c r="P77" s="984"/>
      <c r="Q77" s="984"/>
      <c r="R77" s="984"/>
      <c r="S77" s="984"/>
      <c r="T77" s="984"/>
      <c r="U77" s="984"/>
      <c r="V77" s="984"/>
      <c r="W77" s="984"/>
      <c r="X77" s="984"/>
      <c r="Y77" s="984"/>
      <c r="Z77" s="984"/>
    </row>
    <row r="78" spans="1:26">
      <c r="A78" s="984"/>
      <c r="B78" s="984"/>
      <c r="C78" s="984"/>
      <c r="D78" s="984"/>
      <c r="E78" s="984"/>
      <c r="F78" s="984"/>
      <c r="G78" s="984"/>
      <c r="H78" s="984"/>
      <c r="I78" s="984"/>
      <c r="J78" s="984"/>
      <c r="K78" s="984"/>
      <c r="L78" s="984"/>
      <c r="M78" s="984"/>
      <c r="N78" s="984"/>
      <c r="O78" s="984"/>
      <c r="P78" s="984"/>
      <c r="Q78" s="984"/>
      <c r="R78" s="984"/>
      <c r="S78" s="984"/>
      <c r="T78" s="984"/>
      <c r="U78" s="984"/>
      <c r="V78" s="984"/>
      <c r="W78" s="984"/>
      <c r="X78" s="984"/>
      <c r="Y78" s="984"/>
      <c r="Z78" s="984"/>
    </row>
    <row r="79" spans="1:26">
      <c r="A79" s="984"/>
      <c r="B79" s="984"/>
      <c r="C79" s="984"/>
      <c r="D79" s="984"/>
      <c r="E79" s="984"/>
      <c r="F79" s="984"/>
      <c r="G79" s="984"/>
      <c r="H79" s="984"/>
      <c r="I79" s="984"/>
      <c r="J79" s="984"/>
      <c r="K79" s="984"/>
      <c r="L79" s="984"/>
      <c r="M79" s="984"/>
      <c r="N79" s="984"/>
      <c r="O79" s="984"/>
      <c r="P79" s="984"/>
      <c r="Q79" s="984"/>
      <c r="R79" s="984"/>
      <c r="S79" s="984"/>
      <c r="T79" s="984"/>
      <c r="U79" s="984"/>
      <c r="V79" s="984"/>
      <c r="W79" s="984"/>
      <c r="X79" s="984"/>
      <c r="Y79" s="984"/>
      <c r="Z79" s="984"/>
    </row>
    <row r="80" spans="1:26">
      <c r="A80" s="984"/>
      <c r="B80" s="984"/>
      <c r="C80" s="984"/>
      <c r="D80" s="984"/>
      <c r="E80" s="984"/>
      <c r="F80" s="984"/>
      <c r="G80" s="984"/>
      <c r="H80" s="984"/>
      <c r="I80" s="984"/>
      <c r="J80" s="984"/>
      <c r="K80" s="984"/>
      <c r="L80" s="984"/>
      <c r="M80" s="984"/>
      <c r="N80" s="984"/>
      <c r="O80" s="984"/>
      <c r="P80" s="984"/>
      <c r="Q80" s="984"/>
      <c r="R80" s="984"/>
      <c r="S80" s="984"/>
      <c r="T80" s="984"/>
      <c r="U80" s="984"/>
      <c r="V80" s="984"/>
      <c r="W80" s="984"/>
      <c r="X80" s="984"/>
      <c r="Y80" s="984"/>
      <c r="Z80" s="984"/>
    </row>
    <row r="81" spans="1:26">
      <c r="A81" s="984"/>
      <c r="B81" s="984"/>
      <c r="C81" s="984"/>
      <c r="D81" s="984"/>
      <c r="E81" s="984"/>
      <c r="F81" s="984"/>
      <c r="G81" s="984"/>
      <c r="H81" s="984"/>
      <c r="I81" s="984"/>
      <c r="J81" s="984"/>
      <c r="K81" s="984"/>
      <c r="L81" s="984"/>
      <c r="M81" s="984"/>
      <c r="N81" s="984"/>
      <c r="O81" s="984"/>
      <c r="P81" s="984"/>
      <c r="Q81" s="984"/>
      <c r="R81" s="984"/>
      <c r="S81" s="984"/>
      <c r="T81" s="984"/>
      <c r="U81" s="984"/>
      <c r="V81" s="984"/>
      <c r="W81" s="984"/>
      <c r="X81" s="984"/>
      <c r="Y81" s="984"/>
      <c r="Z81" s="984"/>
    </row>
    <row r="82" spans="1:26">
      <c r="A82" s="984"/>
      <c r="B82" s="984"/>
      <c r="C82" s="984"/>
      <c r="D82" s="984"/>
      <c r="E82" s="984"/>
      <c r="F82" s="984"/>
      <c r="G82" s="984"/>
      <c r="H82" s="984"/>
      <c r="I82" s="984"/>
      <c r="J82" s="984"/>
      <c r="K82" s="984"/>
      <c r="L82" s="984"/>
      <c r="M82" s="984"/>
      <c r="N82" s="984"/>
      <c r="O82" s="984"/>
      <c r="P82" s="984"/>
      <c r="Q82" s="984"/>
      <c r="R82" s="984"/>
      <c r="S82" s="984"/>
      <c r="T82" s="984"/>
      <c r="U82" s="984"/>
      <c r="V82" s="984"/>
      <c r="W82" s="984"/>
      <c r="X82" s="984"/>
      <c r="Y82" s="984"/>
      <c r="Z82" s="984"/>
    </row>
    <row r="83" spans="1:26">
      <c r="A83" s="984"/>
      <c r="B83" s="984"/>
      <c r="C83" s="984"/>
      <c r="D83" s="984"/>
      <c r="E83" s="984"/>
      <c r="F83" s="984"/>
      <c r="G83" s="984"/>
      <c r="H83" s="984"/>
      <c r="I83" s="984"/>
      <c r="J83" s="984"/>
      <c r="K83" s="984"/>
      <c r="L83" s="984"/>
      <c r="M83" s="984"/>
      <c r="N83" s="984"/>
      <c r="O83" s="984"/>
      <c r="P83" s="984"/>
      <c r="Q83" s="984"/>
      <c r="R83" s="984"/>
      <c r="S83" s="984"/>
      <c r="T83" s="984"/>
      <c r="U83" s="984"/>
      <c r="V83" s="984"/>
      <c r="W83" s="984"/>
      <c r="X83" s="984"/>
      <c r="Y83" s="984"/>
      <c r="Z83" s="984"/>
    </row>
    <row r="84" spans="1:26">
      <c r="A84" s="984"/>
      <c r="B84" s="984"/>
      <c r="C84" s="984"/>
      <c r="D84" s="984"/>
      <c r="E84" s="984"/>
      <c r="F84" s="984"/>
      <c r="G84" s="984"/>
      <c r="H84" s="984"/>
      <c r="I84" s="984"/>
      <c r="J84" s="984"/>
      <c r="K84" s="984"/>
      <c r="L84" s="984"/>
      <c r="M84" s="984"/>
      <c r="N84" s="984"/>
      <c r="O84" s="984"/>
      <c r="P84" s="984"/>
      <c r="Q84" s="984"/>
      <c r="R84" s="984"/>
      <c r="S84" s="984"/>
      <c r="T84" s="984"/>
      <c r="U84" s="984"/>
      <c r="V84" s="984"/>
      <c r="W84" s="984"/>
      <c r="X84" s="984"/>
      <c r="Y84" s="984"/>
      <c r="Z84" s="984"/>
    </row>
    <row r="85" spans="1:26">
      <c r="A85" s="984"/>
      <c r="B85" s="984"/>
      <c r="C85" s="984"/>
      <c r="D85" s="984"/>
      <c r="E85" s="984"/>
      <c r="F85" s="984"/>
      <c r="G85" s="984"/>
      <c r="H85" s="984"/>
      <c r="I85" s="984"/>
      <c r="J85" s="984"/>
      <c r="K85" s="984"/>
      <c r="L85" s="984"/>
      <c r="M85" s="984"/>
      <c r="N85" s="984"/>
      <c r="O85" s="984"/>
      <c r="P85" s="984"/>
      <c r="Q85" s="984"/>
      <c r="R85" s="984"/>
      <c r="S85" s="984"/>
      <c r="T85" s="984"/>
      <c r="U85" s="984"/>
      <c r="V85" s="984"/>
      <c r="W85" s="984"/>
      <c r="X85" s="984"/>
      <c r="Y85" s="984"/>
      <c r="Z85" s="984"/>
    </row>
    <row r="86" spans="1:26">
      <c r="A86" s="984"/>
      <c r="B86" s="984"/>
      <c r="C86" s="984"/>
      <c r="D86" s="984"/>
      <c r="E86" s="984"/>
      <c r="F86" s="984"/>
      <c r="G86" s="984"/>
      <c r="H86" s="984"/>
      <c r="I86" s="984"/>
      <c r="J86" s="984"/>
      <c r="K86" s="984"/>
      <c r="L86" s="984"/>
      <c r="M86" s="984"/>
      <c r="N86" s="984"/>
      <c r="O86" s="984"/>
      <c r="P86" s="984"/>
      <c r="Q86" s="984"/>
      <c r="R86" s="984"/>
      <c r="S86" s="984"/>
      <c r="T86" s="984"/>
      <c r="U86" s="984"/>
      <c r="V86" s="984"/>
      <c r="W86" s="984"/>
      <c r="X86" s="984"/>
      <c r="Y86" s="984"/>
      <c r="Z86" s="984"/>
    </row>
    <row r="87" spans="1:26">
      <c r="A87" s="984"/>
      <c r="B87" s="984"/>
      <c r="C87" s="984"/>
      <c r="D87" s="984"/>
      <c r="E87" s="984"/>
      <c r="F87" s="984"/>
      <c r="G87" s="984"/>
      <c r="H87" s="984"/>
      <c r="I87" s="984"/>
      <c r="J87" s="984"/>
      <c r="K87" s="984"/>
      <c r="L87" s="984"/>
      <c r="M87" s="984"/>
      <c r="N87" s="984"/>
      <c r="O87" s="984"/>
      <c r="P87" s="984"/>
      <c r="Q87" s="984"/>
      <c r="R87" s="984"/>
      <c r="S87" s="984"/>
      <c r="T87" s="984"/>
      <c r="U87" s="984"/>
      <c r="V87" s="984"/>
      <c r="W87" s="984"/>
      <c r="X87" s="984"/>
      <c r="Y87" s="984"/>
      <c r="Z87" s="984"/>
    </row>
    <row r="88" spans="1:26">
      <c r="A88" s="984"/>
      <c r="B88" s="984"/>
      <c r="C88" s="984"/>
      <c r="D88" s="984"/>
      <c r="E88" s="984"/>
      <c r="F88" s="984"/>
      <c r="G88" s="984"/>
      <c r="H88" s="984"/>
      <c r="I88" s="984"/>
      <c r="J88" s="984"/>
      <c r="K88" s="984"/>
      <c r="L88" s="984"/>
      <c r="M88" s="984"/>
      <c r="N88" s="984"/>
      <c r="O88" s="984"/>
      <c r="P88" s="984"/>
      <c r="Q88" s="984"/>
      <c r="R88" s="984"/>
      <c r="S88" s="984"/>
      <c r="T88" s="984"/>
      <c r="U88" s="984"/>
      <c r="V88" s="984"/>
      <c r="W88" s="984"/>
      <c r="X88" s="984"/>
      <c r="Y88" s="984"/>
      <c r="Z88" s="984"/>
    </row>
    <row r="89" spans="1:26">
      <c r="A89" s="984"/>
      <c r="B89" s="984"/>
      <c r="C89" s="984"/>
      <c r="D89" s="984"/>
      <c r="E89" s="984"/>
      <c r="F89" s="984"/>
      <c r="G89" s="984"/>
      <c r="H89" s="984"/>
      <c r="I89" s="984"/>
      <c r="J89" s="984"/>
      <c r="K89" s="984"/>
      <c r="L89" s="984"/>
      <c r="M89" s="984"/>
      <c r="N89" s="984"/>
      <c r="O89" s="984"/>
      <c r="P89" s="984"/>
      <c r="Q89" s="984"/>
      <c r="R89" s="984"/>
      <c r="S89" s="984"/>
      <c r="T89" s="984"/>
      <c r="U89" s="984"/>
      <c r="V89" s="984"/>
      <c r="W89" s="984"/>
      <c r="X89" s="984"/>
      <c r="Y89" s="984"/>
      <c r="Z89" s="984"/>
    </row>
    <row r="90" spans="1:26">
      <c r="A90" s="984"/>
      <c r="B90" s="984"/>
      <c r="C90" s="984"/>
      <c r="D90" s="984"/>
      <c r="E90" s="984"/>
      <c r="F90" s="984"/>
      <c r="G90" s="984"/>
      <c r="H90" s="984"/>
      <c r="I90" s="984"/>
      <c r="J90" s="984"/>
      <c r="K90" s="984"/>
      <c r="L90" s="984"/>
      <c r="M90" s="984"/>
      <c r="N90" s="984"/>
      <c r="O90" s="984"/>
      <c r="P90" s="984"/>
      <c r="Q90" s="984"/>
      <c r="R90" s="984"/>
      <c r="S90" s="984"/>
      <c r="T90" s="984"/>
      <c r="U90" s="984"/>
      <c r="V90" s="984"/>
      <c r="W90" s="984"/>
      <c r="X90" s="984"/>
      <c r="Y90" s="984"/>
      <c r="Z90" s="984"/>
    </row>
    <row r="91" spans="1:26">
      <c r="A91" s="984"/>
      <c r="B91" s="984"/>
      <c r="C91" s="984"/>
      <c r="D91" s="984"/>
      <c r="E91" s="984"/>
      <c r="F91" s="984"/>
      <c r="G91" s="984"/>
      <c r="H91" s="984"/>
      <c r="I91" s="984"/>
      <c r="J91" s="984"/>
      <c r="K91" s="984"/>
      <c r="L91" s="984"/>
      <c r="M91" s="984"/>
      <c r="N91" s="984"/>
      <c r="O91" s="984"/>
      <c r="P91" s="984"/>
      <c r="Q91" s="984"/>
      <c r="R91" s="984"/>
      <c r="S91" s="984"/>
      <c r="T91" s="984"/>
      <c r="U91" s="984"/>
      <c r="V91" s="984"/>
      <c r="W91" s="984"/>
      <c r="X91" s="984"/>
      <c r="Y91" s="984"/>
      <c r="Z91" s="984"/>
    </row>
    <row r="92" spans="1:26">
      <c r="A92" s="984"/>
      <c r="B92" s="984"/>
      <c r="C92" s="984"/>
      <c r="D92" s="984"/>
      <c r="E92" s="984"/>
      <c r="F92" s="984"/>
      <c r="G92" s="984"/>
      <c r="H92" s="984"/>
      <c r="I92" s="984"/>
      <c r="J92" s="984"/>
      <c r="K92" s="984"/>
      <c r="L92" s="984"/>
      <c r="M92" s="984"/>
      <c r="N92" s="984"/>
      <c r="O92" s="984"/>
      <c r="P92" s="984"/>
      <c r="Q92" s="984"/>
      <c r="R92" s="984"/>
      <c r="S92" s="984"/>
      <c r="T92" s="984"/>
      <c r="U92" s="984"/>
      <c r="V92" s="984"/>
      <c r="W92" s="984"/>
      <c r="X92" s="984"/>
      <c r="Y92" s="984"/>
      <c r="Z92" s="984"/>
    </row>
    <row r="93" spans="1:26">
      <c r="A93" s="984"/>
      <c r="B93" s="984"/>
      <c r="C93" s="984"/>
      <c r="D93" s="984"/>
      <c r="E93" s="984"/>
      <c r="F93" s="984"/>
      <c r="G93" s="984"/>
      <c r="H93" s="984"/>
      <c r="I93" s="984"/>
      <c r="J93" s="984"/>
      <c r="K93" s="984"/>
      <c r="L93" s="984"/>
      <c r="M93" s="984"/>
      <c r="N93" s="984"/>
      <c r="O93" s="984"/>
      <c r="P93" s="984"/>
      <c r="Q93" s="984"/>
      <c r="R93" s="984"/>
      <c r="S93" s="984"/>
      <c r="T93" s="984"/>
      <c r="U93" s="984"/>
      <c r="V93" s="984"/>
      <c r="W93" s="984"/>
      <c r="X93" s="984"/>
      <c r="Y93" s="984"/>
      <c r="Z93" s="984"/>
    </row>
    <row r="94" spans="1:26">
      <c r="A94" s="984"/>
      <c r="B94" s="984"/>
      <c r="C94" s="984"/>
      <c r="D94" s="984"/>
      <c r="E94" s="984"/>
      <c r="F94" s="984"/>
      <c r="G94" s="984"/>
      <c r="H94" s="984"/>
      <c r="I94" s="984"/>
      <c r="J94" s="984"/>
      <c r="K94" s="984"/>
      <c r="L94" s="984"/>
      <c r="M94" s="984"/>
      <c r="N94" s="984"/>
      <c r="O94" s="984"/>
      <c r="P94" s="984"/>
      <c r="Q94" s="984"/>
      <c r="R94" s="984"/>
      <c r="S94" s="984"/>
      <c r="T94" s="984"/>
      <c r="U94" s="984"/>
      <c r="V94" s="984"/>
      <c r="W94" s="984"/>
      <c r="X94" s="984"/>
      <c r="Y94" s="984"/>
      <c r="Z94" s="984"/>
    </row>
    <row r="95" spans="1:26">
      <c r="A95" s="984"/>
      <c r="B95" s="984"/>
      <c r="C95" s="984"/>
      <c r="D95" s="984"/>
      <c r="E95" s="984"/>
      <c r="F95" s="984"/>
      <c r="G95" s="984"/>
      <c r="H95" s="984"/>
      <c r="I95" s="984"/>
      <c r="J95" s="984"/>
      <c r="K95" s="984"/>
      <c r="L95" s="984"/>
      <c r="M95" s="984"/>
      <c r="N95" s="984"/>
      <c r="O95" s="984"/>
      <c r="P95" s="984"/>
      <c r="Q95" s="984"/>
      <c r="R95" s="984"/>
      <c r="S95" s="984"/>
      <c r="T95" s="984"/>
      <c r="U95" s="984"/>
      <c r="V95" s="984"/>
      <c r="W95" s="984"/>
      <c r="X95" s="984"/>
      <c r="Y95" s="984"/>
      <c r="Z95" s="984"/>
    </row>
    <row r="96" spans="1:26">
      <c r="A96" s="984"/>
      <c r="B96" s="984"/>
      <c r="C96" s="984"/>
      <c r="D96" s="984"/>
      <c r="E96" s="984"/>
      <c r="F96" s="984"/>
      <c r="G96" s="984"/>
      <c r="H96" s="984"/>
      <c r="I96" s="984"/>
      <c r="J96" s="984"/>
      <c r="K96" s="984"/>
      <c r="L96" s="984"/>
      <c r="M96" s="984"/>
      <c r="N96" s="984"/>
      <c r="O96" s="984"/>
      <c r="P96" s="984"/>
      <c r="Q96" s="984"/>
      <c r="R96" s="984"/>
      <c r="S96" s="984"/>
      <c r="T96" s="984"/>
      <c r="U96" s="984"/>
      <c r="V96" s="984"/>
      <c r="W96" s="984"/>
      <c r="X96" s="984"/>
      <c r="Y96" s="984"/>
      <c r="Z96" s="984"/>
    </row>
    <row r="97" spans="1:26">
      <c r="A97" s="984"/>
      <c r="B97" s="984"/>
      <c r="C97" s="984"/>
      <c r="D97" s="984"/>
      <c r="E97" s="984"/>
      <c r="F97" s="984"/>
      <c r="G97" s="984"/>
      <c r="H97" s="984"/>
      <c r="I97" s="984"/>
      <c r="J97" s="984"/>
      <c r="K97" s="984"/>
      <c r="L97" s="984"/>
      <c r="M97" s="984"/>
      <c r="N97" s="984"/>
      <c r="O97" s="984"/>
      <c r="P97" s="984"/>
      <c r="Q97" s="984"/>
      <c r="R97" s="984"/>
      <c r="S97" s="984"/>
      <c r="T97" s="984"/>
      <c r="U97" s="984"/>
      <c r="V97" s="984"/>
      <c r="W97" s="984"/>
      <c r="X97" s="984"/>
      <c r="Y97" s="984"/>
      <c r="Z97" s="984"/>
    </row>
    <row r="98" spans="1:26">
      <c r="A98" s="984"/>
      <c r="B98" s="984"/>
      <c r="C98" s="984"/>
      <c r="D98" s="984"/>
      <c r="E98" s="984"/>
      <c r="F98" s="984"/>
      <c r="G98" s="984"/>
      <c r="H98" s="984"/>
      <c r="I98" s="984"/>
      <c r="J98" s="984"/>
      <c r="K98" s="984"/>
      <c r="L98" s="984"/>
      <c r="M98" s="984"/>
      <c r="N98" s="984"/>
      <c r="O98" s="984"/>
      <c r="P98" s="984"/>
      <c r="Q98" s="984"/>
      <c r="R98" s="984"/>
      <c r="S98" s="984"/>
      <c r="T98" s="984"/>
      <c r="U98" s="984"/>
      <c r="V98" s="984"/>
      <c r="W98" s="984"/>
      <c r="X98" s="984"/>
      <c r="Y98" s="984"/>
      <c r="Z98" s="984"/>
    </row>
    <row r="99" spans="1:26">
      <c r="A99" s="984"/>
      <c r="B99" s="984"/>
      <c r="C99" s="984"/>
      <c r="D99" s="984"/>
      <c r="E99" s="984"/>
      <c r="F99" s="984"/>
      <c r="G99" s="984"/>
      <c r="H99" s="984"/>
      <c r="I99" s="984"/>
      <c r="J99" s="984"/>
      <c r="K99" s="984"/>
      <c r="L99" s="984"/>
      <c r="M99" s="984"/>
      <c r="N99" s="984"/>
      <c r="O99" s="984"/>
      <c r="P99" s="984"/>
      <c r="Q99" s="984"/>
      <c r="R99" s="984"/>
      <c r="S99" s="984"/>
      <c r="T99" s="984"/>
      <c r="U99" s="984"/>
      <c r="V99" s="984"/>
      <c r="W99" s="984"/>
      <c r="X99" s="984"/>
      <c r="Y99" s="984"/>
      <c r="Z99" s="984"/>
    </row>
    <row r="100" spans="1:26">
      <c r="A100" s="984"/>
      <c r="B100" s="984"/>
      <c r="C100" s="984"/>
      <c r="D100" s="984"/>
      <c r="E100" s="984"/>
      <c r="F100" s="984"/>
      <c r="G100" s="984"/>
      <c r="H100" s="984"/>
      <c r="I100" s="984"/>
      <c r="J100" s="984"/>
      <c r="K100" s="984"/>
      <c r="L100" s="984"/>
      <c r="M100" s="984"/>
      <c r="N100" s="984"/>
      <c r="O100" s="984"/>
      <c r="P100" s="984"/>
      <c r="Q100" s="984"/>
      <c r="R100" s="984"/>
      <c r="S100" s="984"/>
      <c r="T100" s="984"/>
      <c r="U100" s="984"/>
      <c r="V100" s="984"/>
      <c r="W100" s="984"/>
      <c r="X100" s="984"/>
      <c r="Y100" s="984"/>
      <c r="Z100" s="984"/>
    </row>
    <row r="101" spans="1:26">
      <c r="A101" s="984"/>
      <c r="B101" s="984"/>
      <c r="C101" s="984"/>
      <c r="D101" s="984"/>
      <c r="E101" s="984"/>
      <c r="F101" s="984"/>
      <c r="G101" s="984"/>
      <c r="H101" s="984"/>
      <c r="I101" s="984"/>
      <c r="J101" s="984"/>
      <c r="K101" s="984"/>
      <c r="L101" s="984"/>
      <c r="M101" s="984"/>
      <c r="N101" s="984"/>
      <c r="O101" s="984"/>
      <c r="P101" s="984"/>
      <c r="Q101" s="984"/>
      <c r="R101" s="984"/>
      <c r="S101" s="984"/>
      <c r="T101" s="984"/>
      <c r="U101" s="984"/>
      <c r="V101" s="984"/>
      <c r="W101" s="984"/>
      <c r="X101" s="984"/>
      <c r="Y101" s="984"/>
      <c r="Z101" s="984"/>
    </row>
    <row r="102" spans="1:26">
      <c r="A102" s="984"/>
      <c r="B102" s="984"/>
      <c r="C102" s="984"/>
      <c r="D102" s="984"/>
      <c r="E102" s="984"/>
      <c r="F102" s="984"/>
      <c r="G102" s="984"/>
      <c r="H102" s="984"/>
      <c r="I102" s="984"/>
      <c r="J102" s="984"/>
      <c r="K102" s="984"/>
      <c r="L102" s="984"/>
      <c r="M102" s="984"/>
      <c r="N102" s="984"/>
      <c r="O102" s="984"/>
      <c r="P102" s="984"/>
      <c r="Q102" s="984"/>
      <c r="R102" s="984"/>
      <c r="S102" s="984"/>
      <c r="T102" s="984"/>
      <c r="U102" s="984"/>
      <c r="V102" s="984"/>
      <c r="W102" s="984"/>
      <c r="X102" s="984"/>
      <c r="Y102" s="984"/>
      <c r="Z102" s="984"/>
    </row>
    <row r="103" spans="1:26">
      <c r="A103" s="984"/>
      <c r="B103" s="984"/>
      <c r="C103" s="984"/>
      <c r="D103" s="984"/>
      <c r="E103" s="984"/>
      <c r="F103" s="984"/>
      <c r="G103" s="984"/>
      <c r="H103" s="984"/>
      <c r="I103" s="984"/>
      <c r="J103" s="984"/>
      <c r="K103" s="984"/>
      <c r="L103" s="984"/>
      <c r="M103" s="984"/>
      <c r="N103" s="984"/>
      <c r="O103" s="984"/>
      <c r="P103" s="984"/>
      <c r="Q103" s="984"/>
      <c r="R103" s="984"/>
      <c r="S103" s="984"/>
      <c r="T103" s="984"/>
      <c r="U103" s="984"/>
      <c r="V103" s="984"/>
      <c r="W103" s="984"/>
      <c r="X103" s="984"/>
      <c r="Y103" s="984"/>
      <c r="Z103" s="984"/>
    </row>
    <row r="104" spans="1:26">
      <c r="A104" s="984"/>
      <c r="B104" s="984"/>
      <c r="C104" s="984"/>
      <c r="D104" s="984"/>
      <c r="E104" s="984"/>
      <c r="F104" s="984"/>
      <c r="G104" s="984"/>
      <c r="H104" s="984"/>
      <c r="I104" s="984"/>
      <c r="J104" s="984"/>
      <c r="K104" s="984"/>
      <c r="L104" s="984"/>
      <c r="M104" s="984"/>
      <c r="N104" s="984"/>
      <c r="O104" s="984"/>
      <c r="P104" s="984"/>
      <c r="Q104" s="984"/>
      <c r="R104" s="984"/>
      <c r="S104" s="984"/>
      <c r="T104" s="984"/>
      <c r="U104" s="984"/>
      <c r="V104" s="984"/>
      <c r="W104" s="984"/>
      <c r="X104" s="984"/>
      <c r="Y104" s="984"/>
      <c r="Z104" s="984"/>
    </row>
    <row r="105" spans="1:26">
      <c r="A105" s="984"/>
      <c r="B105" s="984"/>
      <c r="C105" s="984"/>
      <c r="D105" s="984"/>
      <c r="E105" s="984"/>
      <c r="F105" s="984"/>
      <c r="G105" s="984"/>
      <c r="H105" s="984"/>
      <c r="I105" s="984"/>
      <c r="J105" s="984"/>
      <c r="K105" s="984"/>
      <c r="L105" s="984"/>
      <c r="M105" s="984"/>
      <c r="N105" s="984"/>
      <c r="O105" s="984"/>
      <c r="P105" s="984"/>
      <c r="Q105" s="984"/>
      <c r="R105" s="984"/>
      <c r="S105" s="984"/>
      <c r="T105" s="984"/>
      <c r="U105" s="984"/>
      <c r="V105" s="984"/>
      <c r="W105" s="984"/>
      <c r="X105" s="984"/>
      <c r="Y105" s="984"/>
      <c r="Z105" s="984"/>
    </row>
    <row r="106" spans="1:26">
      <c r="A106" s="984"/>
      <c r="B106" s="984"/>
      <c r="C106" s="984"/>
      <c r="D106" s="984"/>
      <c r="E106" s="984"/>
      <c r="F106" s="984"/>
      <c r="G106" s="984"/>
      <c r="H106" s="984"/>
      <c r="I106" s="984"/>
      <c r="J106" s="984"/>
      <c r="K106" s="984"/>
      <c r="L106" s="984"/>
      <c r="M106" s="984"/>
      <c r="N106" s="984"/>
      <c r="O106" s="984"/>
      <c r="P106" s="984"/>
      <c r="Q106" s="984"/>
      <c r="R106" s="984"/>
      <c r="S106" s="984"/>
      <c r="T106" s="984"/>
      <c r="U106" s="984"/>
      <c r="V106" s="984"/>
      <c r="W106" s="984"/>
      <c r="X106" s="984"/>
      <c r="Y106" s="984"/>
      <c r="Z106" s="984"/>
    </row>
    <row r="107" spans="1:26">
      <c r="A107" s="984"/>
      <c r="B107" s="984"/>
      <c r="C107" s="984"/>
      <c r="D107" s="984"/>
      <c r="E107" s="984"/>
      <c r="F107" s="984"/>
      <c r="G107" s="984"/>
      <c r="H107" s="984"/>
      <c r="I107" s="984"/>
      <c r="J107" s="984"/>
      <c r="K107" s="984"/>
      <c r="L107" s="984"/>
      <c r="M107" s="984"/>
      <c r="N107" s="984"/>
      <c r="O107" s="984"/>
      <c r="P107" s="984"/>
      <c r="Q107" s="984"/>
      <c r="R107" s="984"/>
      <c r="S107" s="984"/>
      <c r="T107" s="984"/>
      <c r="U107" s="984"/>
      <c r="V107" s="984"/>
      <c r="W107" s="984"/>
      <c r="X107" s="984"/>
      <c r="Y107" s="984"/>
      <c r="Z107" s="984"/>
    </row>
    <row r="108" spans="1:26">
      <c r="A108" s="984"/>
      <c r="B108" s="984"/>
      <c r="C108" s="984"/>
      <c r="D108" s="984"/>
      <c r="E108" s="984"/>
      <c r="F108" s="984"/>
      <c r="G108" s="984"/>
      <c r="H108" s="984"/>
      <c r="I108" s="984"/>
      <c r="J108" s="984"/>
      <c r="K108" s="984"/>
      <c r="L108" s="984"/>
      <c r="M108" s="984"/>
      <c r="N108" s="984"/>
      <c r="O108" s="984"/>
      <c r="P108" s="984"/>
      <c r="Q108" s="984"/>
      <c r="R108" s="984"/>
      <c r="S108" s="984"/>
      <c r="T108" s="984"/>
      <c r="U108" s="984"/>
      <c r="V108" s="984"/>
      <c r="W108" s="984"/>
      <c r="X108" s="984"/>
      <c r="Y108" s="984"/>
      <c r="Z108" s="984"/>
    </row>
    <row r="109" spans="1:26">
      <c r="A109" s="984"/>
      <c r="B109" s="984"/>
      <c r="C109" s="984"/>
      <c r="D109" s="984"/>
      <c r="E109" s="984"/>
      <c r="F109" s="984"/>
      <c r="G109" s="984"/>
      <c r="H109" s="984"/>
      <c r="I109" s="984"/>
      <c r="J109" s="984"/>
      <c r="K109" s="984"/>
      <c r="L109" s="984"/>
      <c r="M109" s="984"/>
      <c r="N109" s="984"/>
      <c r="O109" s="984"/>
      <c r="P109" s="984"/>
      <c r="Q109" s="984"/>
      <c r="R109" s="984"/>
      <c r="S109" s="984"/>
      <c r="T109" s="984"/>
      <c r="U109" s="984"/>
      <c r="V109" s="984"/>
      <c r="W109" s="984"/>
      <c r="X109" s="984"/>
      <c r="Y109" s="984"/>
      <c r="Z109" s="984"/>
    </row>
    <row r="110" spans="1:26">
      <c r="A110" s="984"/>
      <c r="B110" s="984"/>
      <c r="C110" s="984"/>
      <c r="D110" s="984"/>
      <c r="E110" s="984"/>
      <c r="F110" s="984"/>
      <c r="G110" s="984"/>
      <c r="H110" s="984"/>
      <c r="I110" s="984"/>
      <c r="J110" s="984"/>
      <c r="K110" s="984"/>
      <c r="L110" s="984"/>
      <c r="M110" s="984"/>
      <c r="N110" s="984"/>
      <c r="O110" s="984"/>
      <c r="P110" s="984"/>
      <c r="Q110" s="984"/>
      <c r="R110" s="984"/>
      <c r="S110" s="984"/>
      <c r="T110" s="984"/>
      <c r="U110" s="984"/>
      <c r="V110" s="984"/>
      <c r="W110" s="984"/>
      <c r="X110" s="984"/>
      <c r="Y110" s="984"/>
      <c r="Z110" s="984"/>
    </row>
    <row r="111" spans="1:26">
      <c r="A111" s="984"/>
      <c r="B111" s="984"/>
      <c r="C111" s="984"/>
      <c r="D111" s="984"/>
      <c r="E111" s="984"/>
      <c r="F111" s="984"/>
      <c r="G111" s="984"/>
      <c r="H111" s="984"/>
      <c r="I111" s="984"/>
      <c r="J111" s="984"/>
      <c r="K111" s="984"/>
      <c r="L111" s="984"/>
      <c r="M111" s="984"/>
      <c r="N111" s="984"/>
      <c r="O111" s="984"/>
      <c r="P111" s="984"/>
      <c r="Q111" s="984"/>
      <c r="R111" s="984"/>
      <c r="S111" s="984"/>
      <c r="T111" s="984"/>
      <c r="U111" s="984"/>
      <c r="V111" s="984"/>
      <c r="W111" s="984"/>
      <c r="X111" s="984"/>
      <c r="Y111" s="984"/>
      <c r="Z111" s="984"/>
    </row>
    <row r="112" spans="1:26">
      <c r="A112" s="984"/>
      <c r="B112" s="984"/>
      <c r="C112" s="984"/>
      <c r="D112" s="984"/>
      <c r="E112" s="984"/>
      <c r="F112" s="984"/>
      <c r="G112" s="984"/>
      <c r="H112" s="984"/>
      <c r="I112" s="984"/>
      <c r="J112" s="984"/>
      <c r="K112" s="984"/>
      <c r="L112" s="984"/>
      <c r="M112" s="984"/>
      <c r="N112" s="984"/>
      <c r="O112" s="984"/>
      <c r="P112" s="984"/>
      <c r="Q112" s="984"/>
      <c r="R112" s="984"/>
      <c r="S112" s="984"/>
      <c r="T112" s="984"/>
      <c r="U112" s="984"/>
      <c r="V112" s="984"/>
      <c r="W112" s="984"/>
      <c r="X112" s="984"/>
      <c r="Y112" s="984"/>
      <c r="Z112" s="984"/>
    </row>
    <row r="113" spans="1:26">
      <c r="A113" s="984"/>
      <c r="B113" s="984"/>
      <c r="C113" s="984"/>
      <c r="D113" s="984"/>
      <c r="E113" s="984"/>
      <c r="F113" s="984"/>
      <c r="G113" s="984"/>
      <c r="H113" s="984"/>
      <c r="I113" s="984"/>
      <c r="J113" s="984"/>
      <c r="K113" s="984"/>
      <c r="L113" s="984"/>
      <c r="M113" s="984"/>
      <c r="N113" s="984"/>
      <c r="O113" s="984"/>
      <c r="P113" s="984"/>
      <c r="Q113" s="984"/>
      <c r="R113" s="984"/>
      <c r="S113" s="984"/>
      <c r="T113" s="984"/>
      <c r="U113" s="984"/>
      <c r="V113" s="984"/>
      <c r="W113" s="984"/>
      <c r="X113" s="984"/>
      <c r="Y113" s="984"/>
      <c r="Z113" s="984"/>
    </row>
    <row r="114" spans="1:26">
      <c r="A114" s="984"/>
      <c r="B114" s="984"/>
      <c r="C114" s="984"/>
      <c r="D114" s="984"/>
      <c r="E114" s="984"/>
      <c r="F114" s="984"/>
      <c r="G114" s="984"/>
      <c r="H114" s="984"/>
      <c r="I114" s="984"/>
      <c r="J114" s="984"/>
      <c r="K114" s="984"/>
      <c r="L114" s="984"/>
      <c r="M114" s="984"/>
      <c r="N114" s="984"/>
      <c r="O114" s="984"/>
      <c r="P114" s="984"/>
      <c r="Q114" s="984"/>
      <c r="R114" s="984"/>
      <c r="S114" s="984"/>
      <c r="T114" s="984"/>
      <c r="U114" s="984"/>
      <c r="V114" s="984"/>
      <c r="W114" s="984"/>
      <c r="X114" s="984"/>
      <c r="Y114" s="984"/>
      <c r="Z114" s="984"/>
    </row>
    <row r="115" spans="1:26">
      <c r="A115" s="984"/>
      <c r="B115" s="984"/>
      <c r="C115" s="984"/>
      <c r="D115" s="984"/>
      <c r="E115" s="984"/>
      <c r="F115" s="984"/>
      <c r="G115" s="984"/>
      <c r="H115" s="984"/>
      <c r="I115" s="984"/>
      <c r="J115" s="984"/>
      <c r="K115" s="984"/>
      <c r="L115" s="984"/>
      <c r="M115" s="984"/>
      <c r="N115" s="984"/>
      <c r="O115" s="984"/>
      <c r="P115" s="984"/>
      <c r="Q115" s="984"/>
      <c r="R115" s="984"/>
      <c r="S115" s="984"/>
      <c r="T115" s="984"/>
      <c r="U115" s="984"/>
      <c r="V115" s="984"/>
      <c r="W115" s="984"/>
      <c r="X115" s="984"/>
      <c r="Y115" s="984"/>
      <c r="Z115" s="984"/>
    </row>
    <row r="116" spans="1:26">
      <c r="A116" s="984"/>
      <c r="B116" s="984"/>
      <c r="C116" s="984"/>
      <c r="D116" s="984"/>
      <c r="E116" s="984"/>
      <c r="F116" s="984"/>
      <c r="G116" s="984"/>
      <c r="H116" s="984"/>
      <c r="I116" s="984"/>
      <c r="J116" s="984"/>
      <c r="K116" s="984"/>
      <c r="L116" s="984"/>
      <c r="M116" s="984"/>
      <c r="N116" s="984"/>
      <c r="O116" s="984"/>
      <c r="P116" s="984"/>
      <c r="Q116" s="984"/>
      <c r="R116" s="984"/>
      <c r="S116" s="984"/>
      <c r="T116" s="984"/>
      <c r="U116" s="984"/>
      <c r="V116" s="984"/>
      <c r="W116" s="984"/>
      <c r="X116" s="984"/>
      <c r="Y116" s="984"/>
      <c r="Z116" s="984"/>
    </row>
    <row r="117" spans="1:26">
      <c r="A117" s="984"/>
      <c r="B117" s="984"/>
      <c r="C117" s="984"/>
      <c r="D117" s="984"/>
      <c r="E117" s="984"/>
      <c r="F117" s="984"/>
      <c r="G117" s="984"/>
      <c r="H117" s="984"/>
      <c r="I117" s="984"/>
      <c r="J117" s="984"/>
      <c r="K117" s="984"/>
      <c r="L117" s="984"/>
      <c r="M117" s="984"/>
      <c r="N117" s="984"/>
      <c r="O117" s="984"/>
      <c r="P117" s="984"/>
      <c r="Q117" s="984"/>
      <c r="R117" s="984"/>
      <c r="S117" s="984"/>
      <c r="T117" s="984"/>
      <c r="U117" s="984"/>
      <c r="V117" s="984"/>
      <c r="W117" s="984"/>
      <c r="X117" s="984"/>
      <c r="Y117" s="984"/>
      <c r="Z117" s="984"/>
    </row>
    <row r="118" spans="1:26">
      <c r="A118" s="984"/>
      <c r="B118" s="984"/>
      <c r="C118" s="984"/>
      <c r="D118" s="984"/>
      <c r="E118" s="984"/>
      <c r="F118" s="984"/>
      <c r="G118" s="984"/>
      <c r="H118" s="984"/>
      <c r="I118" s="984"/>
      <c r="J118" s="984"/>
      <c r="K118" s="984"/>
      <c r="L118" s="984"/>
      <c r="M118" s="984"/>
      <c r="N118" s="984"/>
      <c r="O118" s="984"/>
      <c r="P118" s="984"/>
      <c r="Q118" s="984"/>
      <c r="R118" s="984"/>
      <c r="S118" s="984"/>
      <c r="T118" s="984"/>
      <c r="U118" s="984"/>
      <c r="V118" s="984"/>
      <c r="W118" s="984"/>
      <c r="X118" s="984"/>
      <c r="Y118" s="984"/>
      <c r="Z118" s="984"/>
    </row>
    <row r="119" spans="1:26">
      <c r="A119" s="984"/>
      <c r="B119" s="984"/>
      <c r="C119" s="984"/>
      <c r="D119" s="984"/>
      <c r="E119" s="984"/>
      <c r="F119" s="984"/>
      <c r="G119" s="984"/>
      <c r="H119" s="984"/>
      <c r="I119" s="984"/>
      <c r="J119" s="984"/>
      <c r="K119" s="984"/>
      <c r="L119" s="984"/>
      <c r="M119" s="984"/>
      <c r="N119" s="984"/>
      <c r="O119" s="984"/>
      <c r="P119" s="984"/>
      <c r="Q119" s="984"/>
      <c r="R119" s="984"/>
      <c r="S119" s="984"/>
      <c r="T119" s="984"/>
      <c r="U119" s="984"/>
      <c r="V119" s="984"/>
      <c r="W119" s="984"/>
      <c r="X119" s="984"/>
      <c r="Y119" s="984"/>
      <c r="Z119" s="984"/>
    </row>
    <row r="120" spans="1:26">
      <c r="A120" s="984"/>
      <c r="B120" s="984"/>
      <c r="C120" s="984"/>
      <c r="D120" s="984"/>
      <c r="E120" s="984"/>
      <c r="F120" s="984"/>
      <c r="G120" s="984"/>
      <c r="H120" s="984"/>
      <c r="I120" s="984"/>
      <c r="J120" s="984"/>
      <c r="K120" s="984"/>
      <c r="L120" s="984"/>
      <c r="M120" s="984"/>
      <c r="N120" s="984"/>
      <c r="O120" s="984"/>
      <c r="P120" s="984"/>
      <c r="Q120" s="984"/>
      <c r="R120" s="984"/>
      <c r="S120" s="984"/>
      <c r="T120" s="984"/>
      <c r="U120" s="984"/>
      <c r="V120" s="984"/>
      <c r="W120" s="984"/>
      <c r="X120" s="984"/>
      <c r="Y120" s="984"/>
      <c r="Z120" s="984"/>
    </row>
    <row r="121" spans="1:26">
      <c r="A121" s="984"/>
      <c r="B121" s="984"/>
      <c r="C121" s="984"/>
      <c r="D121" s="984"/>
      <c r="E121" s="984"/>
      <c r="F121" s="984"/>
      <c r="G121" s="984"/>
      <c r="H121" s="984"/>
      <c r="I121" s="984"/>
      <c r="J121" s="984"/>
      <c r="K121" s="984"/>
      <c r="L121" s="984"/>
      <c r="M121" s="984"/>
      <c r="N121" s="984"/>
      <c r="O121" s="984"/>
      <c r="P121" s="984"/>
      <c r="Q121" s="984"/>
      <c r="R121" s="984"/>
      <c r="S121" s="984"/>
      <c r="T121" s="984"/>
      <c r="U121" s="984"/>
      <c r="V121" s="984"/>
      <c r="W121" s="984"/>
      <c r="X121" s="984"/>
      <c r="Y121" s="984"/>
      <c r="Z121" s="984"/>
    </row>
    <row r="122" spans="1:26">
      <c r="A122" s="984"/>
      <c r="B122" s="984"/>
      <c r="C122" s="984"/>
      <c r="D122" s="984"/>
      <c r="E122" s="984"/>
      <c r="F122" s="984"/>
      <c r="G122" s="984"/>
      <c r="H122" s="984"/>
      <c r="I122" s="984"/>
      <c r="J122" s="984"/>
      <c r="K122" s="984"/>
      <c r="L122" s="984"/>
      <c r="M122" s="984"/>
      <c r="N122" s="984"/>
      <c r="O122" s="984"/>
      <c r="P122" s="984"/>
      <c r="Q122" s="984"/>
      <c r="R122" s="984"/>
      <c r="S122" s="984"/>
      <c r="T122" s="984"/>
      <c r="U122" s="984"/>
      <c r="V122" s="984"/>
      <c r="W122" s="984"/>
      <c r="X122" s="984"/>
      <c r="Y122" s="984"/>
      <c r="Z122" s="984"/>
    </row>
    <row r="123" spans="1:26">
      <c r="A123" s="984"/>
      <c r="B123" s="984"/>
      <c r="C123" s="984"/>
      <c r="D123" s="984"/>
      <c r="E123" s="984"/>
      <c r="F123" s="984"/>
      <c r="G123" s="984"/>
      <c r="H123" s="984"/>
      <c r="I123" s="984"/>
      <c r="J123" s="984"/>
      <c r="K123" s="984"/>
      <c r="L123" s="984"/>
      <c r="M123" s="984"/>
      <c r="N123" s="984"/>
      <c r="O123" s="984"/>
      <c r="P123" s="984"/>
      <c r="Q123" s="984"/>
      <c r="R123" s="984"/>
      <c r="S123" s="984"/>
      <c r="T123" s="984"/>
      <c r="U123" s="984"/>
      <c r="V123" s="984"/>
      <c r="W123" s="984"/>
      <c r="X123" s="984"/>
      <c r="Y123" s="984"/>
      <c r="Z123" s="984"/>
    </row>
    <row r="124" spans="1:26">
      <c r="A124" s="984"/>
      <c r="B124" s="984"/>
      <c r="C124" s="984"/>
      <c r="D124" s="984"/>
      <c r="E124" s="984"/>
      <c r="F124" s="984"/>
      <c r="G124" s="984"/>
      <c r="H124" s="984"/>
      <c r="I124" s="984"/>
      <c r="J124" s="984"/>
      <c r="K124" s="984"/>
      <c r="L124" s="984"/>
      <c r="M124" s="984"/>
      <c r="N124" s="984"/>
      <c r="O124" s="984"/>
      <c r="P124" s="984"/>
      <c r="Q124" s="984"/>
      <c r="R124" s="984"/>
      <c r="S124" s="984"/>
      <c r="T124" s="984"/>
      <c r="U124" s="984"/>
      <c r="V124" s="984"/>
      <c r="W124" s="984"/>
      <c r="X124" s="984"/>
      <c r="Y124" s="984"/>
      <c r="Z124" s="984"/>
    </row>
    <row r="125" spans="1:26">
      <c r="A125" s="984"/>
      <c r="B125" s="984"/>
      <c r="C125" s="984"/>
      <c r="D125" s="984"/>
      <c r="E125" s="984"/>
      <c r="F125" s="984"/>
      <c r="G125" s="984"/>
      <c r="H125" s="984"/>
      <c r="I125" s="984"/>
      <c r="J125" s="984"/>
      <c r="K125" s="984"/>
      <c r="L125" s="984"/>
      <c r="M125" s="984"/>
      <c r="N125" s="984"/>
      <c r="O125" s="984"/>
      <c r="P125" s="984"/>
      <c r="Q125" s="984"/>
      <c r="R125" s="984"/>
      <c r="S125" s="984"/>
      <c r="T125" s="984"/>
      <c r="U125" s="984"/>
      <c r="V125" s="984"/>
      <c r="W125" s="984"/>
      <c r="X125" s="984"/>
      <c r="Y125" s="984"/>
      <c r="Z125" s="984"/>
    </row>
    <row r="126" spans="1:26">
      <c r="A126" s="984"/>
      <c r="B126" s="984"/>
      <c r="C126" s="984"/>
      <c r="D126" s="984"/>
      <c r="E126" s="984"/>
      <c r="F126" s="984"/>
      <c r="G126" s="984"/>
      <c r="H126" s="984"/>
      <c r="I126" s="984"/>
      <c r="J126" s="984"/>
      <c r="K126" s="984"/>
      <c r="L126" s="984"/>
      <c r="M126" s="984"/>
      <c r="N126" s="984"/>
      <c r="O126" s="984"/>
      <c r="P126" s="984"/>
      <c r="Q126" s="984"/>
      <c r="R126" s="984"/>
      <c r="S126" s="984"/>
      <c r="T126" s="984"/>
      <c r="U126" s="984"/>
      <c r="V126" s="984"/>
      <c r="W126" s="984"/>
      <c r="X126" s="984"/>
      <c r="Y126" s="984"/>
      <c r="Z126" s="984"/>
    </row>
    <row r="127" spans="1:26">
      <c r="A127" s="984"/>
      <c r="B127" s="984"/>
      <c r="C127" s="984"/>
      <c r="D127" s="984"/>
      <c r="E127" s="984"/>
      <c r="F127" s="984"/>
      <c r="G127" s="984"/>
      <c r="H127" s="984"/>
      <c r="I127" s="984"/>
      <c r="J127" s="984"/>
      <c r="K127" s="984"/>
      <c r="L127" s="984"/>
      <c r="M127" s="984"/>
      <c r="N127" s="984"/>
      <c r="O127" s="984"/>
      <c r="P127" s="984"/>
      <c r="Q127" s="984"/>
      <c r="R127" s="984"/>
      <c r="S127" s="984"/>
      <c r="T127" s="984"/>
      <c r="U127" s="984"/>
      <c r="V127" s="984"/>
      <c r="W127" s="984"/>
      <c r="X127" s="984"/>
      <c r="Y127" s="984"/>
      <c r="Z127" s="984"/>
    </row>
    <row r="128" spans="1:26">
      <c r="A128" s="984"/>
      <c r="B128" s="984"/>
      <c r="C128" s="984"/>
      <c r="D128" s="984"/>
      <c r="E128" s="984"/>
      <c r="F128" s="984"/>
      <c r="G128" s="984"/>
      <c r="H128" s="984"/>
      <c r="I128" s="984"/>
      <c r="J128" s="984"/>
      <c r="K128" s="984"/>
      <c r="L128" s="984"/>
      <c r="M128" s="984"/>
      <c r="N128" s="984"/>
      <c r="O128" s="984"/>
      <c r="P128" s="984"/>
      <c r="Q128" s="984"/>
      <c r="R128" s="984"/>
      <c r="S128" s="984"/>
      <c r="T128" s="984"/>
      <c r="U128" s="984"/>
      <c r="V128" s="984"/>
      <c r="W128" s="984"/>
      <c r="X128" s="984"/>
      <c r="Y128" s="984"/>
      <c r="Z128" s="984"/>
    </row>
    <row r="129" spans="1:26">
      <c r="A129" s="984"/>
      <c r="B129" s="984"/>
      <c r="C129" s="984"/>
      <c r="D129" s="984"/>
      <c r="E129" s="984"/>
      <c r="F129" s="984"/>
      <c r="G129" s="984"/>
      <c r="H129" s="984"/>
      <c r="I129" s="984"/>
      <c r="J129" s="984"/>
      <c r="K129" s="984"/>
      <c r="L129" s="984"/>
      <c r="M129" s="984"/>
      <c r="N129" s="984"/>
      <c r="O129" s="984"/>
      <c r="P129" s="984"/>
      <c r="Q129" s="984"/>
      <c r="R129" s="984"/>
      <c r="S129" s="984"/>
      <c r="T129" s="984"/>
      <c r="U129" s="984"/>
      <c r="V129" s="984"/>
      <c r="W129" s="984"/>
      <c r="X129" s="984"/>
      <c r="Y129" s="984"/>
      <c r="Z129" s="984"/>
    </row>
    <row r="130" spans="1:26">
      <c r="A130" s="984"/>
      <c r="B130" s="984"/>
      <c r="C130" s="984"/>
      <c r="D130" s="984"/>
      <c r="E130" s="984"/>
      <c r="F130" s="984"/>
      <c r="G130" s="984"/>
      <c r="H130" s="984"/>
      <c r="I130" s="984"/>
      <c r="J130" s="984"/>
      <c r="K130" s="984"/>
      <c r="L130" s="984"/>
      <c r="M130" s="984"/>
      <c r="N130" s="984"/>
      <c r="O130" s="984"/>
      <c r="P130" s="984"/>
      <c r="Q130" s="984"/>
      <c r="R130" s="984"/>
      <c r="S130" s="984"/>
      <c r="T130" s="984"/>
      <c r="U130" s="984"/>
      <c r="V130" s="984"/>
      <c r="W130" s="984"/>
      <c r="X130" s="984"/>
      <c r="Y130" s="984"/>
      <c r="Z130" s="984"/>
    </row>
    <row r="131" spans="1:26">
      <c r="A131" s="984"/>
      <c r="B131" s="984"/>
      <c r="C131" s="984"/>
      <c r="D131" s="984"/>
      <c r="E131" s="984"/>
      <c r="F131" s="984"/>
      <c r="G131" s="984"/>
      <c r="H131" s="984"/>
      <c r="I131" s="984"/>
      <c r="J131" s="984"/>
      <c r="K131" s="984"/>
      <c r="L131" s="984"/>
      <c r="M131" s="984"/>
      <c r="N131" s="984"/>
      <c r="O131" s="984"/>
      <c r="P131" s="984"/>
      <c r="Q131" s="984"/>
      <c r="R131" s="984"/>
      <c r="S131" s="984"/>
      <c r="T131" s="984"/>
      <c r="U131" s="984"/>
      <c r="V131" s="984"/>
      <c r="W131" s="984"/>
      <c r="X131" s="984"/>
      <c r="Y131" s="984"/>
      <c r="Z131" s="984"/>
    </row>
    <row r="132" spans="1:26">
      <c r="A132" s="984"/>
      <c r="B132" s="984"/>
      <c r="C132" s="984"/>
      <c r="D132" s="984"/>
      <c r="E132" s="984"/>
      <c r="F132" s="984"/>
      <c r="G132" s="984"/>
      <c r="H132" s="984"/>
      <c r="I132" s="984"/>
      <c r="J132" s="984"/>
      <c r="K132" s="984"/>
      <c r="L132" s="984"/>
      <c r="M132" s="984"/>
      <c r="N132" s="984"/>
      <c r="O132" s="984"/>
      <c r="P132" s="984"/>
      <c r="Q132" s="984"/>
      <c r="R132" s="984"/>
      <c r="S132" s="984"/>
      <c r="T132" s="984"/>
      <c r="U132" s="984"/>
      <c r="V132" s="984"/>
      <c r="W132" s="984"/>
      <c r="X132" s="984"/>
      <c r="Y132" s="984"/>
      <c r="Z132" s="984"/>
    </row>
    <row r="133" spans="1:26">
      <c r="A133" s="984"/>
      <c r="B133" s="984"/>
      <c r="C133" s="984"/>
      <c r="D133" s="984"/>
      <c r="E133" s="984"/>
      <c r="F133" s="984"/>
      <c r="G133" s="984"/>
      <c r="H133" s="984"/>
      <c r="I133" s="984"/>
      <c r="J133" s="984"/>
      <c r="K133" s="984"/>
      <c r="L133" s="984"/>
      <c r="M133" s="984"/>
      <c r="N133" s="984"/>
      <c r="O133" s="984"/>
      <c r="P133" s="984"/>
      <c r="Q133" s="984"/>
      <c r="R133" s="984"/>
      <c r="S133" s="984"/>
      <c r="T133" s="984"/>
      <c r="U133" s="984"/>
      <c r="V133" s="984"/>
      <c r="W133" s="984"/>
      <c r="X133" s="984"/>
      <c r="Y133" s="984"/>
      <c r="Z133" s="984"/>
    </row>
    <row r="134" spans="1:26">
      <c r="A134" s="984"/>
      <c r="B134" s="984"/>
      <c r="C134" s="984"/>
      <c r="D134" s="984"/>
      <c r="E134" s="984"/>
      <c r="F134" s="984"/>
      <c r="G134" s="984"/>
      <c r="H134" s="984"/>
      <c r="I134" s="984"/>
      <c r="J134" s="984"/>
      <c r="K134" s="984"/>
      <c r="L134" s="984"/>
      <c r="M134" s="984"/>
      <c r="N134" s="984"/>
      <c r="O134" s="984"/>
      <c r="P134" s="984"/>
      <c r="Q134" s="984"/>
      <c r="R134" s="984"/>
      <c r="S134" s="984"/>
      <c r="T134" s="984"/>
      <c r="U134" s="984"/>
      <c r="V134" s="984"/>
      <c r="W134" s="984"/>
      <c r="X134" s="984"/>
      <c r="Y134" s="984"/>
      <c r="Z134" s="984"/>
    </row>
    <row r="135" spans="1:26">
      <c r="A135" s="984"/>
      <c r="B135" s="984"/>
      <c r="C135" s="984"/>
      <c r="D135" s="984"/>
      <c r="E135" s="984"/>
      <c r="F135" s="984"/>
      <c r="G135" s="984"/>
      <c r="H135" s="984"/>
      <c r="I135" s="984"/>
      <c r="J135" s="984"/>
      <c r="K135" s="984"/>
      <c r="L135" s="984"/>
      <c r="M135" s="984"/>
      <c r="N135" s="984"/>
      <c r="O135" s="984"/>
      <c r="P135" s="984"/>
      <c r="Q135" s="984"/>
      <c r="R135" s="984"/>
      <c r="S135" s="984"/>
      <c r="T135" s="984"/>
      <c r="U135" s="984"/>
      <c r="V135" s="984"/>
      <c r="W135" s="984"/>
      <c r="X135" s="984"/>
      <c r="Y135" s="984"/>
      <c r="Z135" s="984"/>
    </row>
    <row r="136" spans="1:26">
      <c r="A136" s="984"/>
      <c r="B136" s="984"/>
      <c r="C136" s="984"/>
      <c r="D136" s="984"/>
      <c r="E136" s="984"/>
      <c r="F136" s="984"/>
      <c r="G136" s="984"/>
      <c r="H136" s="984"/>
      <c r="I136" s="984"/>
      <c r="J136" s="984"/>
      <c r="K136" s="984"/>
      <c r="L136" s="984"/>
      <c r="M136" s="984"/>
      <c r="N136" s="984"/>
      <c r="O136" s="984"/>
      <c r="P136" s="984"/>
      <c r="Q136" s="984"/>
      <c r="R136" s="984"/>
      <c r="S136" s="984"/>
      <c r="T136" s="984"/>
      <c r="U136" s="984"/>
      <c r="V136" s="984"/>
      <c r="W136" s="984"/>
      <c r="X136" s="984"/>
      <c r="Y136" s="984"/>
      <c r="Z136" s="984"/>
    </row>
    <row r="137" spans="1:26">
      <c r="A137" s="984"/>
      <c r="B137" s="984"/>
      <c r="C137" s="984"/>
      <c r="D137" s="984"/>
      <c r="E137" s="984"/>
      <c r="F137" s="984"/>
      <c r="G137" s="984"/>
      <c r="H137" s="984"/>
      <c r="I137" s="984"/>
      <c r="J137" s="984"/>
      <c r="K137" s="984"/>
      <c r="L137" s="984"/>
      <c r="M137" s="984"/>
      <c r="N137" s="984"/>
      <c r="O137" s="984"/>
      <c r="P137" s="984"/>
      <c r="Q137" s="984"/>
      <c r="R137" s="984"/>
      <c r="S137" s="984"/>
      <c r="T137" s="984"/>
      <c r="U137" s="984"/>
      <c r="V137" s="984"/>
      <c r="W137" s="984"/>
      <c r="X137" s="984"/>
      <c r="Y137" s="984"/>
      <c r="Z137" s="984"/>
    </row>
    <row r="138" spans="1:26">
      <c r="A138" s="984"/>
      <c r="B138" s="984"/>
      <c r="C138" s="984"/>
      <c r="D138" s="984"/>
      <c r="E138" s="984"/>
      <c r="F138" s="984"/>
      <c r="G138" s="984"/>
      <c r="H138" s="984"/>
      <c r="I138" s="984"/>
      <c r="J138" s="984"/>
      <c r="K138" s="984"/>
      <c r="L138" s="984"/>
      <c r="M138" s="984"/>
      <c r="N138" s="984"/>
      <c r="O138" s="984"/>
      <c r="P138" s="984"/>
      <c r="Q138" s="984"/>
      <c r="R138" s="984"/>
      <c r="S138" s="984"/>
      <c r="T138" s="984"/>
      <c r="U138" s="984"/>
      <c r="V138" s="984"/>
      <c r="W138" s="984"/>
      <c r="X138" s="984"/>
      <c r="Y138" s="984"/>
      <c r="Z138" s="984"/>
    </row>
    <row r="139" spans="1:26">
      <c r="A139" s="984"/>
      <c r="B139" s="984"/>
      <c r="C139" s="984"/>
      <c r="D139" s="984"/>
      <c r="E139" s="984"/>
      <c r="F139" s="984"/>
      <c r="G139" s="984"/>
      <c r="H139" s="984"/>
      <c r="I139" s="984"/>
      <c r="J139" s="984"/>
      <c r="K139" s="984"/>
      <c r="L139" s="984"/>
      <c r="M139" s="984"/>
      <c r="N139" s="984"/>
      <c r="O139" s="984"/>
      <c r="P139" s="984"/>
      <c r="Q139" s="984"/>
      <c r="R139" s="984"/>
      <c r="S139" s="984"/>
      <c r="T139" s="984"/>
      <c r="U139" s="984"/>
      <c r="V139" s="984"/>
      <c r="W139" s="984"/>
      <c r="X139" s="984"/>
      <c r="Y139" s="984"/>
      <c r="Z139" s="984"/>
    </row>
    <row r="140" spans="1:26">
      <c r="A140" s="984"/>
      <c r="B140" s="984"/>
      <c r="C140" s="984"/>
      <c r="D140" s="984"/>
      <c r="E140" s="984"/>
      <c r="F140" s="984"/>
      <c r="G140" s="984"/>
      <c r="H140" s="984"/>
      <c r="I140" s="984"/>
      <c r="J140" s="984"/>
      <c r="K140" s="984"/>
      <c r="L140" s="984"/>
      <c r="M140" s="984"/>
      <c r="N140" s="984"/>
      <c r="O140" s="984"/>
      <c r="P140" s="984"/>
      <c r="Q140" s="984"/>
      <c r="R140" s="984"/>
      <c r="S140" s="984"/>
      <c r="T140" s="984"/>
      <c r="U140" s="984"/>
      <c r="V140" s="984"/>
      <c r="W140" s="984"/>
      <c r="X140" s="984"/>
      <c r="Y140" s="984"/>
      <c r="Z140" s="984"/>
    </row>
    <row r="141" spans="1:26">
      <c r="A141" s="984"/>
      <c r="B141" s="984"/>
      <c r="C141" s="984"/>
      <c r="D141" s="984"/>
      <c r="E141" s="984"/>
      <c r="F141" s="984"/>
      <c r="G141" s="984"/>
      <c r="H141" s="984"/>
      <c r="I141" s="984"/>
      <c r="J141" s="984"/>
      <c r="K141" s="984"/>
      <c r="L141" s="984"/>
      <c r="M141" s="984"/>
      <c r="N141" s="984"/>
      <c r="O141" s="984"/>
      <c r="P141" s="984"/>
      <c r="Q141" s="984"/>
      <c r="R141" s="984"/>
      <c r="S141" s="984"/>
      <c r="T141" s="984"/>
      <c r="U141" s="984"/>
      <c r="V141" s="984"/>
      <c r="W141" s="984"/>
      <c r="X141" s="984"/>
      <c r="Y141" s="984"/>
      <c r="Z141" s="984"/>
    </row>
    <row r="142" spans="1:26">
      <c r="A142" s="984"/>
      <c r="B142" s="984"/>
      <c r="C142" s="984"/>
      <c r="D142" s="984"/>
      <c r="E142" s="984"/>
      <c r="F142" s="984"/>
      <c r="G142" s="984"/>
      <c r="H142" s="984"/>
      <c r="I142" s="984"/>
      <c r="J142" s="984"/>
      <c r="K142" s="984"/>
      <c r="L142" s="984"/>
      <c r="M142" s="984"/>
      <c r="N142" s="984"/>
      <c r="O142" s="984"/>
      <c r="P142" s="984"/>
      <c r="Q142" s="984"/>
      <c r="R142" s="984"/>
      <c r="S142" s="984"/>
      <c r="T142" s="984"/>
      <c r="U142" s="984"/>
      <c r="V142" s="984"/>
      <c r="W142" s="984"/>
      <c r="X142" s="984"/>
      <c r="Y142" s="984"/>
      <c r="Z142" s="984"/>
    </row>
    <row r="143" spans="1:26">
      <c r="A143" s="984"/>
      <c r="B143" s="984"/>
      <c r="C143" s="984"/>
      <c r="D143" s="984"/>
      <c r="E143" s="984"/>
      <c r="F143" s="984"/>
      <c r="G143" s="984"/>
      <c r="H143" s="984"/>
      <c r="I143" s="984"/>
      <c r="J143" s="984"/>
      <c r="K143" s="984"/>
      <c r="L143" s="984"/>
      <c r="M143" s="984"/>
      <c r="N143" s="984"/>
      <c r="O143" s="984"/>
      <c r="P143" s="984"/>
      <c r="Q143" s="984"/>
      <c r="R143" s="984"/>
      <c r="S143" s="984"/>
      <c r="T143" s="984"/>
      <c r="U143" s="984"/>
      <c r="V143" s="984"/>
      <c r="W143" s="984"/>
      <c r="X143" s="984"/>
      <c r="Y143" s="984"/>
      <c r="Z143" s="984"/>
    </row>
    <row r="144" spans="1:26">
      <c r="A144" s="984"/>
      <c r="B144" s="984"/>
      <c r="C144" s="984"/>
      <c r="D144" s="984"/>
      <c r="E144" s="984"/>
      <c r="F144" s="984"/>
      <c r="G144" s="984"/>
      <c r="H144" s="984"/>
      <c r="I144" s="984"/>
      <c r="J144" s="984"/>
      <c r="K144" s="984"/>
      <c r="L144" s="984"/>
      <c r="M144" s="984"/>
      <c r="N144" s="984"/>
      <c r="O144" s="984"/>
      <c r="P144" s="984"/>
      <c r="Q144" s="984"/>
      <c r="R144" s="984"/>
      <c r="S144" s="984"/>
      <c r="T144" s="984"/>
      <c r="U144" s="984"/>
      <c r="V144" s="984"/>
      <c r="W144" s="984"/>
      <c r="X144" s="984"/>
      <c r="Y144" s="984"/>
      <c r="Z144" s="984"/>
    </row>
    <row r="145" spans="1:26">
      <c r="A145" s="984"/>
      <c r="B145" s="984"/>
      <c r="C145" s="984"/>
      <c r="D145" s="984"/>
      <c r="E145" s="984"/>
      <c r="F145" s="984"/>
      <c r="G145" s="984"/>
      <c r="H145" s="984"/>
      <c r="I145" s="984"/>
      <c r="J145" s="984"/>
      <c r="K145" s="984"/>
      <c r="L145" s="984"/>
      <c r="M145" s="984"/>
      <c r="N145" s="984"/>
      <c r="O145" s="984"/>
      <c r="P145" s="984"/>
      <c r="Q145" s="984"/>
      <c r="R145" s="984"/>
      <c r="S145" s="984"/>
      <c r="T145" s="984"/>
      <c r="U145" s="984"/>
      <c r="V145" s="984"/>
      <c r="W145" s="984"/>
      <c r="X145" s="984"/>
      <c r="Y145" s="984"/>
      <c r="Z145" s="984"/>
    </row>
    <row r="146" spans="1:26">
      <c r="A146" s="984"/>
      <c r="B146" s="984"/>
      <c r="C146" s="984"/>
      <c r="D146" s="984"/>
      <c r="E146" s="984"/>
      <c r="J146" s="984"/>
      <c r="K146" s="984"/>
      <c r="L146" s="984"/>
      <c r="M146" s="984"/>
      <c r="N146" s="984"/>
      <c r="O146" s="984"/>
      <c r="P146" s="984"/>
      <c r="Q146" s="984"/>
      <c r="R146" s="984"/>
      <c r="S146" s="984"/>
      <c r="T146" s="984"/>
      <c r="U146" s="984"/>
      <c r="V146" s="984"/>
      <c r="W146" s="984"/>
      <c r="X146" s="984"/>
      <c r="Y146" s="984"/>
      <c r="Z146" s="984"/>
    </row>
    <row r="147" spans="1:26">
      <c r="A147" s="984"/>
      <c r="B147" s="984"/>
      <c r="C147" s="984"/>
      <c r="D147" s="984"/>
      <c r="E147" s="984"/>
      <c r="J147" s="984"/>
      <c r="K147" s="984"/>
      <c r="L147" s="984"/>
      <c r="M147" s="984"/>
      <c r="N147" s="984"/>
      <c r="O147" s="984"/>
      <c r="P147" s="984"/>
      <c r="Q147" s="984"/>
      <c r="R147" s="984"/>
      <c r="S147" s="984"/>
      <c r="T147" s="984"/>
      <c r="U147" s="984"/>
      <c r="V147" s="984"/>
      <c r="W147" s="984"/>
      <c r="X147" s="984"/>
      <c r="Y147" s="984"/>
      <c r="Z147" s="984"/>
    </row>
  </sheetData>
  <mergeCells count="1">
    <mergeCell ref="F2:H2"/>
  </mergeCells>
  <phoneticPr fontId="38"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95E0-241E-0E4B-88BB-41A860D4129D}">
  <sheetPr>
    <tabColor rgb="FF7030A0"/>
  </sheetPr>
  <dimension ref="B3:H24"/>
  <sheetViews>
    <sheetView workbookViewId="0">
      <selection activeCell="F30" sqref="F30"/>
    </sheetView>
  </sheetViews>
  <sheetFormatPr defaultColWidth="10.796875" defaultRowHeight="15.6"/>
  <sheetData>
    <row r="3" spans="2:8" ht="15.9" thickBot="1"/>
    <row r="4" spans="2:8">
      <c r="B4" s="1422" t="s">
        <v>2108</v>
      </c>
      <c r="C4" s="1423"/>
      <c r="D4" s="1423"/>
      <c r="E4" s="1423"/>
      <c r="F4" s="1423"/>
      <c r="G4" s="1423"/>
      <c r="H4" s="1424"/>
    </row>
    <row r="5" spans="2:8">
      <c r="B5" s="1425"/>
      <c r="C5" s="1426"/>
      <c r="D5" s="1426"/>
      <c r="E5" s="1426"/>
      <c r="F5" s="1426"/>
      <c r="G5" s="1426"/>
      <c r="H5" s="1427"/>
    </row>
    <row r="6" spans="2:8">
      <c r="B6" s="1425"/>
      <c r="C6" s="1426"/>
      <c r="D6" s="1426"/>
      <c r="E6" s="1426"/>
      <c r="F6" s="1426"/>
      <c r="G6" s="1426"/>
      <c r="H6" s="1427"/>
    </row>
    <row r="7" spans="2:8">
      <c r="B7" s="1425"/>
      <c r="C7" s="1426"/>
      <c r="D7" s="1426"/>
      <c r="E7" s="1426"/>
      <c r="F7" s="1426"/>
      <c r="G7" s="1426"/>
      <c r="H7" s="1427"/>
    </row>
    <row r="8" spans="2:8">
      <c r="B8" s="1425"/>
      <c r="C8" s="1426"/>
      <c r="D8" s="1426"/>
      <c r="E8" s="1426"/>
      <c r="F8" s="1426"/>
      <c r="G8" s="1426"/>
      <c r="H8" s="1427"/>
    </row>
    <row r="9" spans="2:8">
      <c r="B9" s="1425"/>
      <c r="C9" s="1426"/>
      <c r="D9" s="1426"/>
      <c r="E9" s="1426"/>
      <c r="F9" s="1426"/>
      <c r="G9" s="1426"/>
      <c r="H9" s="1427"/>
    </row>
    <row r="10" spans="2:8">
      <c r="B10" s="1425"/>
      <c r="C10" s="1426"/>
      <c r="D10" s="1426"/>
      <c r="E10" s="1426"/>
      <c r="F10" s="1426"/>
      <c r="G10" s="1426"/>
      <c r="H10" s="1427"/>
    </row>
    <row r="11" spans="2:8">
      <c r="B11" s="1425"/>
      <c r="C11" s="1426"/>
      <c r="D11" s="1426"/>
      <c r="E11" s="1426"/>
      <c r="F11" s="1426"/>
      <c r="G11" s="1426"/>
      <c r="H11" s="1427"/>
    </row>
    <row r="12" spans="2:8">
      <c r="B12" s="1425"/>
      <c r="C12" s="1426"/>
      <c r="D12" s="1426"/>
      <c r="E12" s="1426"/>
      <c r="F12" s="1426"/>
      <c r="G12" s="1426"/>
      <c r="H12" s="1427"/>
    </row>
    <row r="13" spans="2:8">
      <c r="B13" s="1425"/>
      <c r="C13" s="1426"/>
      <c r="D13" s="1426"/>
      <c r="E13" s="1426"/>
      <c r="F13" s="1426"/>
      <c r="G13" s="1426"/>
      <c r="H13" s="1427"/>
    </row>
    <row r="14" spans="2:8">
      <c r="B14" s="1425"/>
      <c r="C14" s="1426"/>
      <c r="D14" s="1426"/>
      <c r="E14" s="1426"/>
      <c r="F14" s="1426"/>
      <c r="G14" s="1426"/>
      <c r="H14" s="1427"/>
    </row>
    <row r="15" spans="2:8">
      <c r="B15" s="1425"/>
      <c r="C15" s="1426"/>
      <c r="D15" s="1426"/>
      <c r="E15" s="1426"/>
      <c r="F15" s="1426"/>
      <c r="G15" s="1426"/>
      <c r="H15" s="1427"/>
    </row>
    <row r="16" spans="2:8">
      <c r="B16" s="1425"/>
      <c r="C16" s="1426"/>
      <c r="D16" s="1426"/>
      <c r="E16" s="1426"/>
      <c r="F16" s="1426"/>
      <c r="G16" s="1426"/>
      <c r="H16" s="1427"/>
    </row>
    <row r="17" spans="2:8">
      <c r="B17" s="1425"/>
      <c r="C17" s="1426"/>
      <c r="D17" s="1426"/>
      <c r="E17" s="1426"/>
      <c r="F17" s="1426"/>
      <c r="G17" s="1426"/>
      <c r="H17" s="1427"/>
    </row>
    <row r="18" spans="2:8">
      <c r="B18" s="1425"/>
      <c r="C18" s="1426"/>
      <c r="D18" s="1426"/>
      <c r="E18" s="1426"/>
      <c r="F18" s="1426"/>
      <c r="G18" s="1426"/>
      <c r="H18" s="1427"/>
    </row>
    <row r="19" spans="2:8">
      <c r="B19" s="1425"/>
      <c r="C19" s="1426"/>
      <c r="D19" s="1426"/>
      <c r="E19" s="1426"/>
      <c r="F19" s="1426"/>
      <c r="G19" s="1426"/>
      <c r="H19" s="1427"/>
    </row>
    <row r="20" spans="2:8">
      <c r="B20" s="1425"/>
      <c r="C20" s="1426"/>
      <c r="D20" s="1426"/>
      <c r="E20" s="1426"/>
      <c r="F20" s="1426"/>
      <c r="G20" s="1426"/>
      <c r="H20" s="1427"/>
    </row>
    <row r="21" spans="2:8">
      <c r="B21" s="1425"/>
      <c r="C21" s="1426"/>
      <c r="D21" s="1426"/>
      <c r="E21" s="1426"/>
      <c r="F21" s="1426"/>
      <c r="G21" s="1426"/>
      <c r="H21" s="1427"/>
    </row>
    <row r="22" spans="2:8">
      <c r="B22" s="1425"/>
      <c r="C22" s="1426"/>
      <c r="D22" s="1426"/>
      <c r="E22" s="1426"/>
      <c r="F22" s="1426"/>
      <c r="G22" s="1426"/>
      <c r="H22" s="1427"/>
    </row>
    <row r="23" spans="2:8">
      <c r="B23" s="1425"/>
      <c r="C23" s="1426"/>
      <c r="D23" s="1426"/>
      <c r="E23" s="1426"/>
      <c r="F23" s="1426"/>
      <c r="G23" s="1426"/>
      <c r="H23" s="1427"/>
    </row>
    <row r="24" spans="2:8" ht="15.9" thickBot="1">
      <c r="B24" s="1428"/>
      <c r="C24" s="1429"/>
      <c r="D24" s="1429"/>
      <c r="E24" s="1429"/>
      <c r="F24" s="1429"/>
      <c r="G24" s="1429"/>
      <c r="H24" s="1430"/>
    </row>
  </sheetData>
  <mergeCells count="1">
    <mergeCell ref="B4:H2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4404C-2ACB-4449-9694-B746FFD39D50}">
  <sheetPr>
    <tabColor rgb="FF7030A0"/>
  </sheetPr>
  <dimension ref="B4:D13"/>
  <sheetViews>
    <sheetView workbookViewId="0">
      <selection activeCell="C25" sqref="C25"/>
    </sheetView>
  </sheetViews>
  <sheetFormatPr defaultColWidth="10.796875" defaultRowHeight="15.6"/>
  <sheetData>
    <row r="4" spans="2:4" ht="15.9" thickBot="1"/>
    <row r="5" spans="2:4">
      <c r="B5" s="1431" t="s">
        <v>2097</v>
      </c>
      <c r="C5" s="1432"/>
      <c r="D5" s="1433"/>
    </row>
    <row r="6" spans="2:4">
      <c r="B6" s="1434"/>
      <c r="C6" s="1435"/>
      <c r="D6" s="1436"/>
    </row>
    <row r="7" spans="2:4">
      <c r="B7" s="1434"/>
      <c r="C7" s="1435"/>
      <c r="D7" s="1436"/>
    </row>
    <row r="8" spans="2:4">
      <c r="B8" s="1434"/>
      <c r="C8" s="1435"/>
      <c r="D8" s="1436"/>
    </row>
    <row r="9" spans="2:4">
      <c r="B9" s="1434"/>
      <c r="C9" s="1435"/>
      <c r="D9" s="1436"/>
    </row>
    <row r="10" spans="2:4">
      <c r="B10" s="1434"/>
      <c r="C10" s="1435"/>
      <c r="D10" s="1436"/>
    </row>
    <row r="11" spans="2:4">
      <c r="B11" s="1434"/>
      <c r="C11" s="1435"/>
      <c r="D11" s="1436"/>
    </row>
    <row r="12" spans="2:4">
      <c r="B12" s="1434"/>
      <c r="C12" s="1435"/>
      <c r="D12" s="1436"/>
    </row>
    <row r="13" spans="2:4" ht="15.9" thickBot="1">
      <c r="B13" s="1437"/>
      <c r="C13" s="1438"/>
      <c r="D13" s="1439"/>
    </row>
  </sheetData>
  <mergeCells count="1">
    <mergeCell ref="B5:D13"/>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AC11E-2880-2E49-BC8A-73D77AF01040}">
  <sheetPr>
    <tabColor rgb="FF7030A0"/>
  </sheetPr>
  <dimension ref="A1:N21"/>
  <sheetViews>
    <sheetView zoomScale="275" zoomScaleNormal="275" workbookViewId="0">
      <selection activeCell="D22" sqref="D22"/>
    </sheetView>
  </sheetViews>
  <sheetFormatPr defaultColWidth="10.796875" defaultRowHeight="15.6"/>
  <cols>
    <col min="3" max="3" width="32.5" customWidth="1"/>
  </cols>
  <sheetData>
    <row r="1" spans="1:14">
      <c r="A1" s="989" t="s">
        <v>2060</v>
      </c>
      <c r="B1" s="985"/>
      <c r="C1" s="985" t="s">
        <v>2092</v>
      </c>
      <c r="D1" s="985" t="s">
        <v>2098</v>
      </c>
      <c r="E1" s="985" t="s">
        <v>2105</v>
      </c>
      <c r="F1" s="1013" t="s">
        <v>2106</v>
      </c>
      <c r="G1" s="1013" t="s">
        <v>2107</v>
      </c>
      <c r="H1" s="985"/>
      <c r="I1" s="986"/>
    </row>
    <row r="2" spans="1:14">
      <c r="A2" s="1009" t="s">
        <v>2069</v>
      </c>
      <c r="B2" s="10"/>
      <c r="C2" s="10"/>
      <c r="D2" s="35">
        <v>23.76</v>
      </c>
      <c r="E2" s="35">
        <v>45.56</v>
      </c>
      <c r="F2" s="35">
        <v>74.94</v>
      </c>
      <c r="G2" s="10"/>
      <c r="H2" s="10"/>
      <c r="I2" s="715"/>
    </row>
    <row r="3" spans="1:14" ht="15.9" thickBot="1">
      <c r="A3" s="1009" t="s">
        <v>2070</v>
      </c>
      <c r="B3" s="10"/>
      <c r="C3" s="10"/>
      <c r="D3" s="35">
        <v>25.15</v>
      </c>
      <c r="E3" s="35">
        <v>60.09</v>
      </c>
      <c r="F3" s="35">
        <v>74.94</v>
      </c>
      <c r="G3" s="10"/>
      <c r="H3" s="10"/>
      <c r="I3" s="715"/>
    </row>
    <row r="4" spans="1:14">
      <c r="A4" s="987">
        <v>1</v>
      </c>
      <c r="B4" s="957"/>
      <c r="C4" s="958" t="s">
        <v>2079</v>
      </c>
      <c r="D4" s="35">
        <v>30.52</v>
      </c>
      <c r="E4" s="35">
        <v>70.47</v>
      </c>
      <c r="F4" s="35"/>
      <c r="G4" s="10">
        <v>34.28</v>
      </c>
      <c r="H4" s="10"/>
      <c r="I4" s="715"/>
    </row>
    <row r="5" spans="1:14">
      <c r="A5" s="987" t="s">
        <v>2066</v>
      </c>
      <c r="B5" s="957"/>
      <c r="C5" s="960" t="s">
        <v>2080</v>
      </c>
      <c r="D5" s="35">
        <v>33.19</v>
      </c>
      <c r="E5" s="35">
        <v>89.45</v>
      </c>
      <c r="F5" s="35"/>
      <c r="G5" s="10">
        <v>34.86</v>
      </c>
      <c r="H5" s="10"/>
      <c r="I5" s="715"/>
    </row>
    <row r="6" spans="1:14">
      <c r="A6" s="987">
        <v>2</v>
      </c>
      <c r="B6" s="957"/>
      <c r="C6" s="960" t="s">
        <v>2081</v>
      </c>
      <c r="D6" s="35">
        <v>31.96</v>
      </c>
      <c r="E6" s="35">
        <v>104.83</v>
      </c>
      <c r="F6" s="35"/>
      <c r="G6" s="10">
        <v>35.89</v>
      </c>
      <c r="H6" s="10"/>
      <c r="I6" s="715"/>
    </row>
    <row r="7" spans="1:14">
      <c r="A7" s="987" t="s">
        <v>2067</v>
      </c>
      <c r="B7" s="957"/>
      <c r="C7" s="960" t="s">
        <v>2082</v>
      </c>
      <c r="D7" s="35">
        <v>40.17</v>
      </c>
      <c r="E7" s="35">
        <v>185.65</v>
      </c>
      <c r="F7" s="35"/>
      <c r="G7" s="10">
        <v>57.29</v>
      </c>
      <c r="H7" s="10"/>
      <c r="I7" s="715"/>
    </row>
    <row r="8" spans="1:14">
      <c r="A8" s="987">
        <v>3</v>
      </c>
      <c r="B8" s="957"/>
      <c r="C8" s="960" t="s">
        <v>2082</v>
      </c>
      <c r="D8" s="35">
        <v>40.76</v>
      </c>
      <c r="E8" s="35">
        <v>209.91</v>
      </c>
      <c r="F8" s="35"/>
      <c r="G8" s="10">
        <v>67.180000000000007</v>
      </c>
      <c r="H8" s="10"/>
      <c r="I8" s="715"/>
    </row>
    <row r="9" spans="1:14">
      <c r="A9" s="987">
        <v>4</v>
      </c>
      <c r="B9" s="957"/>
      <c r="C9" s="960" t="s">
        <v>2083</v>
      </c>
      <c r="D9" s="35">
        <v>58.75</v>
      </c>
      <c r="E9" s="35">
        <v>254.57</v>
      </c>
      <c r="F9" s="35"/>
      <c r="G9" s="10">
        <v>88.34</v>
      </c>
      <c r="H9" s="10"/>
      <c r="I9" s="715"/>
    </row>
    <row r="10" spans="1:14">
      <c r="A10" s="987">
        <v>5</v>
      </c>
      <c r="B10" s="957"/>
      <c r="C10" s="960" t="s">
        <v>2084</v>
      </c>
      <c r="D10" s="35">
        <v>71.75</v>
      </c>
      <c r="E10" s="35">
        <v>325</v>
      </c>
      <c r="F10" s="35"/>
      <c r="G10" s="10">
        <v>175</v>
      </c>
      <c r="H10" s="10"/>
      <c r="I10" s="715"/>
    </row>
    <row r="11" spans="1:14">
      <c r="A11" s="987">
        <v>6</v>
      </c>
      <c r="B11" s="957"/>
      <c r="C11" s="960" t="s">
        <v>2084</v>
      </c>
      <c r="D11" s="35">
        <v>85.36</v>
      </c>
      <c r="E11" s="35">
        <v>429.62</v>
      </c>
      <c r="F11" s="35"/>
      <c r="G11" s="35">
        <v>225.1</v>
      </c>
      <c r="H11" s="10"/>
      <c r="I11" s="715"/>
      <c r="J11" s="1005"/>
      <c r="N11" s="965"/>
    </row>
    <row r="12" spans="1:14">
      <c r="A12" s="987">
        <v>8</v>
      </c>
      <c r="B12" s="957"/>
      <c r="C12" s="960" t="s">
        <v>2085</v>
      </c>
      <c r="D12" s="35">
        <v>137.41999999999999</v>
      </c>
      <c r="E12" s="35">
        <v>728.27</v>
      </c>
      <c r="F12" s="35"/>
      <c r="G12" s="35">
        <v>355.72</v>
      </c>
      <c r="H12" s="10"/>
      <c r="I12" s="715"/>
      <c r="J12" s="1005"/>
      <c r="N12" s="965"/>
    </row>
    <row r="13" spans="1:14">
      <c r="A13" s="987">
        <v>10</v>
      </c>
      <c r="B13" s="957"/>
      <c r="C13" s="960" t="s">
        <v>2086</v>
      </c>
      <c r="D13" s="35">
        <v>160.25</v>
      </c>
      <c r="E13" s="35">
        <v>800</v>
      </c>
      <c r="F13" s="35"/>
      <c r="G13" s="35"/>
      <c r="H13" s="10"/>
      <c r="I13" s="715"/>
      <c r="J13" s="1005"/>
      <c r="N13" s="965"/>
    </row>
    <row r="14" spans="1:14">
      <c r="A14" s="987">
        <v>12</v>
      </c>
      <c r="B14" s="957"/>
      <c r="C14" s="960" t="s">
        <v>2086</v>
      </c>
      <c r="D14" s="35">
        <v>263.38</v>
      </c>
      <c r="E14" s="35">
        <v>919.48</v>
      </c>
      <c r="F14" s="35"/>
      <c r="G14" s="35"/>
      <c r="H14" s="10"/>
      <c r="I14" s="715"/>
      <c r="J14" s="1005"/>
      <c r="N14" s="965"/>
    </row>
    <row r="15" spans="1:14">
      <c r="A15" s="987">
        <v>14</v>
      </c>
      <c r="B15" s="957"/>
      <c r="C15" s="960" t="s">
        <v>2087</v>
      </c>
      <c r="D15" s="1010">
        <f>A15*22</f>
        <v>308</v>
      </c>
      <c r="E15" s="1010">
        <f>D15*5</f>
        <v>1540</v>
      </c>
      <c r="F15" s="35"/>
      <c r="G15" s="10"/>
      <c r="H15" s="10"/>
      <c r="I15" s="715"/>
    </row>
    <row r="16" spans="1:14">
      <c r="A16" s="959" t="s">
        <v>2068</v>
      </c>
      <c r="B16" s="957"/>
      <c r="C16" s="960" t="s">
        <v>2088</v>
      </c>
      <c r="D16" s="1010">
        <f t="shared" ref="D16:D20" si="0">A16*22</f>
        <v>352</v>
      </c>
      <c r="E16" s="1010">
        <f t="shared" ref="E16:E20" si="1">D16*5</f>
        <v>1760</v>
      </c>
      <c r="F16" s="35"/>
      <c r="G16" s="10"/>
      <c r="H16" s="10"/>
      <c r="I16" s="715"/>
    </row>
    <row r="17" spans="1:9">
      <c r="A17" s="959" t="s">
        <v>2078</v>
      </c>
      <c r="B17" s="957"/>
      <c r="C17" s="960" t="s">
        <v>2089</v>
      </c>
      <c r="D17" s="1010">
        <f t="shared" si="0"/>
        <v>396</v>
      </c>
      <c r="E17" s="1010">
        <f t="shared" si="1"/>
        <v>1980</v>
      </c>
      <c r="F17" s="35"/>
      <c r="G17" s="10"/>
      <c r="H17" s="10"/>
      <c r="I17" s="715"/>
    </row>
    <row r="18" spans="1:9">
      <c r="A18" s="959" t="s">
        <v>2064</v>
      </c>
      <c r="B18" s="957"/>
      <c r="C18" s="960" t="s">
        <v>2090</v>
      </c>
      <c r="D18" s="1010">
        <f t="shared" si="0"/>
        <v>440</v>
      </c>
      <c r="E18" s="1010">
        <f t="shared" si="1"/>
        <v>2200</v>
      </c>
      <c r="F18" s="35"/>
      <c r="G18" s="10"/>
      <c r="H18" s="10"/>
      <c r="I18" s="715"/>
    </row>
    <row r="19" spans="1:9">
      <c r="A19" s="961" t="s">
        <v>2093</v>
      </c>
      <c r="B19" s="962"/>
      <c r="C19" s="963" t="s">
        <v>2065</v>
      </c>
      <c r="D19" s="1010">
        <f t="shared" si="0"/>
        <v>528</v>
      </c>
      <c r="E19" s="1010">
        <f t="shared" si="1"/>
        <v>2640</v>
      </c>
      <c r="F19" s="35"/>
      <c r="G19" s="10"/>
      <c r="H19" s="10"/>
      <c r="I19" s="715"/>
    </row>
    <row r="20" spans="1:9" ht="15.9" thickBot="1">
      <c r="A20" s="1007" t="s">
        <v>2094</v>
      </c>
      <c r="B20" s="1008"/>
      <c r="C20" s="964" t="s">
        <v>2091</v>
      </c>
      <c r="D20" s="1011">
        <f t="shared" si="0"/>
        <v>660</v>
      </c>
      <c r="E20" s="1011">
        <f t="shared" si="1"/>
        <v>3300</v>
      </c>
      <c r="F20" s="1012"/>
      <c r="G20" s="988"/>
      <c r="H20" s="988"/>
      <c r="I20" s="720"/>
    </row>
    <row r="21" spans="1:9">
      <c r="D21" s="1006"/>
      <c r="E21" s="100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76D70-24BE-734B-AE08-74084618CEF9}">
  <sheetPr>
    <tabColor theme="4" tint="0.79998168889431442"/>
  </sheetPr>
  <dimension ref="A1:AD146"/>
  <sheetViews>
    <sheetView topLeftCell="A38" zoomScale="150" zoomScaleNormal="150" workbookViewId="0">
      <selection activeCell="AA20" sqref="AA20"/>
    </sheetView>
  </sheetViews>
  <sheetFormatPr defaultColWidth="10.796875" defaultRowHeight="15.6"/>
  <cols>
    <col min="1" max="1" width="7.1484375" customWidth="1"/>
    <col min="2" max="2" width="9.1484375" hidden="1" customWidth="1"/>
    <col min="3" max="3" width="12.84765625" hidden="1" customWidth="1"/>
    <col min="4" max="9" width="0" hidden="1" customWidth="1"/>
    <col min="10" max="10" width="11" hidden="1" customWidth="1"/>
    <col min="11" max="12" width="0" hidden="1" customWidth="1"/>
    <col min="13" max="13" width="18.84765625" hidden="1" customWidth="1"/>
    <col min="14" max="24" width="10.84765625" customWidth="1"/>
    <col min="30" max="30" width="11.1484375" bestFit="1" customWidth="1"/>
  </cols>
  <sheetData>
    <row r="1" spans="1:30" ht="18.3">
      <c r="A1" s="513"/>
      <c r="B1" s="513"/>
      <c r="C1" s="513"/>
      <c r="D1" s="513"/>
      <c r="E1" s="513"/>
      <c r="F1" s="513"/>
      <c r="G1" s="513"/>
      <c r="H1" s="513"/>
      <c r="I1" s="513"/>
      <c r="J1" s="513"/>
      <c r="K1" s="513"/>
      <c r="L1" s="513"/>
      <c r="M1" s="513"/>
      <c r="N1" s="513"/>
      <c r="O1" s="513"/>
      <c r="P1" s="513"/>
      <c r="Q1" s="513"/>
      <c r="R1" s="513"/>
      <c r="S1" s="513"/>
      <c r="T1" s="513"/>
      <c r="U1" s="513"/>
      <c r="V1" s="513"/>
      <c r="W1" s="513"/>
      <c r="X1" s="513"/>
      <c r="Y1" s="513"/>
      <c r="Z1" s="513"/>
      <c r="AA1" s="514"/>
      <c r="AB1" s="514"/>
    </row>
    <row r="2" spans="1:30" ht="18.600000000000001" thickBot="1">
      <c r="A2" s="513"/>
      <c r="B2" s="1361" t="s">
        <v>1835</v>
      </c>
      <c r="C2" s="1361"/>
      <c r="D2" s="1361"/>
      <c r="E2" s="1361"/>
      <c r="F2" s="1361"/>
      <c r="G2" s="1361"/>
      <c r="H2" s="1361"/>
      <c r="I2" s="1361"/>
      <c r="J2" s="1361"/>
      <c r="K2" s="1361"/>
      <c r="L2" s="1361"/>
      <c r="M2" s="513"/>
      <c r="N2" s="513"/>
      <c r="O2" s="513"/>
      <c r="P2" s="513"/>
      <c r="Q2" s="513"/>
      <c r="R2" s="513"/>
      <c r="S2" s="513"/>
      <c r="T2" s="513"/>
      <c r="U2" s="513"/>
      <c r="V2" s="513"/>
      <c r="W2" s="513"/>
      <c r="X2" s="513"/>
      <c r="Y2" s="513"/>
      <c r="Z2" s="513"/>
      <c r="AA2" s="514"/>
      <c r="AB2" s="514"/>
    </row>
    <row r="3" spans="1:30" s="512" customFormat="1" ht="52" customHeight="1">
      <c r="A3" s="1175"/>
      <c r="B3" s="1176" t="s">
        <v>1408</v>
      </c>
      <c r="C3" s="1177" t="s">
        <v>1409</v>
      </c>
      <c r="D3" s="1178" t="s">
        <v>1410</v>
      </c>
      <c r="E3" s="1178" t="s">
        <v>1766</v>
      </c>
      <c r="F3" s="1179" t="s">
        <v>1761</v>
      </c>
      <c r="G3" s="1178" t="s">
        <v>1762</v>
      </c>
      <c r="H3" s="1178" t="s">
        <v>1763</v>
      </c>
      <c r="I3" s="1178" t="s">
        <v>1765</v>
      </c>
      <c r="J3" s="1178" t="s">
        <v>1761</v>
      </c>
      <c r="K3" s="1180" t="s">
        <v>1411</v>
      </c>
      <c r="L3" s="1181" t="s">
        <v>1412</v>
      </c>
      <c r="M3" s="514"/>
      <c r="N3" s="1231" t="s">
        <v>1408</v>
      </c>
      <c r="O3" s="1232" t="s">
        <v>1409</v>
      </c>
      <c r="P3" s="1233" t="s">
        <v>1410</v>
      </c>
      <c r="Q3" s="1233" t="s">
        <v>1759</v>
      </c>
      <c r="R3" s="1234" t="s">
        <v>1764</v>
      </c>
      <c r="S3" s="1233" t="s">
        <v>1762</v>
      </c>
      <c r="T3" s="1233" t="s">
        <v>1763</v>
      </c>
      <c r="U3" s="1233" t="s">
        <v>1759</v>
      </c>
      <c r="V3" s="1233" t="s">
        <v>1764</v>
      </c>
      <c r="W3" s="1232" t="s">
        <v>1411</v>
      </c>
      <c r="X3" s="1235" t="s">
        <v>2330</v>
      </c>
      <c r="Y3" s="514"/>
      <c r="Z3" s="514"/>
      <c r="AA3" s="514"/>
      <c r="AB3" s="514"/>
    </row>
    <row r="4" spans="1:30" s="511" customFormat="1" ht="18" customHeight="1" thickBot="1">
      <c r="A4" s="1182"/>
      <c r="B4" s="1183" t="s">
        <v>1413</v>
      </c>
      <c r="C4" s="1184" t="s">
        <v>1414</v>
      </c>
      <c r="D4" s="1185" t="s">
        <v>1414</v>
      </c>
      <c r="E4" s="1185" t="s">
        <v>1760</v>
      </c>
      <c r="F4" s="1186"/>
      <c r="G4" s="1187" t="s">
        <v>1414</v>
      </c>
      <c r="H4" s="1187" t="s">
        <v>1414</v>
      </c>
      <c r="I4" s="1187" t="s">
        <v>1760</v>
      </c>
      <c r="J4" s="1187"/>
      <c r="K4" s="1188" t="s">
        <v>1415</v>
      </c>
      <c r="L4" s="1189"/>
      <c r="M4" s="515"/>
      <c r="N4" s="1236" t="s">
        <v>1413</v>
      </c>
      <c r="O4" s="1237" t="s">
        <v>1416</v>
      </c>
      <c r="P4" s="1237" t="s">
        <v>1416</v>
      </c>
      <c r="Q4" s="1237" t="s">
        <v>545</v>
      </c>
      <c r="R4" s="1237" t="s">
        <v>1001</v>
      </c>
      <c r="S4" s="1237" t="s">
        <v>1416</v>
      </c>
      <c r="T4" s="1237" t="s">
        <v>1416</v>
      </c>
      <c r="U4" s="1237" t="s">
        <v>545</v>
      </c>
      <c r="V4" s="1237" t="s">
        <v>1001</v>
      </c>
      <c r="W4" s="1238" t="s">
        <v>1417</v>
      </c>
      <c r="X4" s="1239"/>
      <c r="Y4" s="515"/>
      <c r="Z4" s="515"/>
      <c r="AA4" s="514"/>
      <c r="AB4" s="514"/>
      <c r="AC4" s="512"/>
      <c r="AD4" s="512"/>
    </row>
    <row r="5" spans="1:30" ht="14.05" customHeight="1">
      <c r="A5" s="1190"/>
      <c r="B5" s="1191">
        <v>1</v>
      </c>
      <c r="C5" s="1192">
        <v>80.599999999999994</v>
      </c>
      <c r="D5" s="1193">
        <v>88.5</v>
      </c>
      <c r="E5" s="1194">
        <v>891.8</v>
      </c>
      <c r="F5" s="1195">
        <v>8</v>
      </c>
      <c r="G5" s="1196">
        <v>86</v>
      </c>
      <c r="H5" s="1196">
        <v>76</v>
      </c>
      <c r="I5" s="1197">
        <v>712.1</v>
      </c>
      <c r="J5" s="1198">
        <v>8</v>
      </c>
      <c r="K5" s="1199">
        <v>56</v>
      </c>
      <c r="L5" s="1200">
        <v>56</v>
      </c>
      <c r="M5" s="513"/>
      <c r="N5" s="1155">
        <v>1</v>
      </c>
      <c r="O5" s="1156">
        <f t="shared" ref="O5:O28" si="0">(C5-32)*5/9</f>
        <v>26.999999999999996</v>
      </c>
      <c r="P5" s="1156">
        <f t="shared" ref="P5:P28" si="1">(D5-32)*5/9</f>
        <v>31.388888888888889</v>
      </c>
      <c r="Q5" s="1157">
        <f t="shared" ref="Q5:Q28" si="2">E5*3.785</f>
        <v>3375.4629999999997</v>
      </c>
      <c r="R5" s="1157">
        <v>200</v>
      </c>
      <c r="S5" s="1156">
        <f t="shared" ref="S5:S28" si="3">(G5-32)*5/9</f>
        <v>30</v>
      </c>
      <c r="T5" s="1156">
        <f t="shared" ref="T5:T28" si="4">(H5-32)*5/9</f>
        <v>24.444444444444443</v>
      </c>
      <c r="U5" s="1157">
        <f t="shared" ref="U5:U28" si="5">I5*3.785</f>
        <v>2695.2985000000003</v>
      </c>
      <c r="V5" s="1157">
        <v>200</v>
      </c>
      <c r="W5" s="1158">
        <v>5.2</v>
      </c>
      <c r="X5" s="1159">
        <f>W5/N5</f>
        <v>5.2</v>
      </c>
      <c r="Y5" s="1359" t="s">
        <v>1824</v>
      </c>
      <c r="Z5" s="1360"/>
      <c r="AA5" s="1360"/>
      <c r="AB5" s="1360"/>
      <c r="AC5" s="512"/>
    </row>
    <row r="6" spans="1:30" ht="14.05" customHeight="1">
      <c r="A6" s="1190"/>
      <c r="B6" s="1191">
        <v>1</v>
      </c>
      <c r="C6" s="1192">
        <v>104</v>
      </c>
      <c r="D6" s="1193">
        <v>112</v>
      </c>
      <c r="E6" s="1194">
        <v>890.7</v>
      </c>
      <c r="F6" s="1195">
        <v>8</v>
      </c>
      <c r="G6" s="1196">
        <v>110</v>
      </c>
      <c r="H6" s="1196">
        <v>100</v>
      </c>
      <c r="I6" s="1197">
        <v>710.8</v>
      </c>
      <c r="J6" s="1198">
        <v>8</v>
      </c>
      <c r="K6" s="1199">
        <v>56</v>
      </c>
      <c r="L6" s="1200">
        <v>56</v>
      </c>
      <c r="M6" s="513"/>
      <c r="N6" s="1155">
        <v>1</v>
      </c>
      <c r="O6" s="1156">
        <f t="shared" si="0"/>
        <v>40</v>
      </c>
      <c r="P6" s="1156">
        <f t="shared" si="1"/>
        <v>44.444444444444443</v>
      </c>
      <c r="Q6" s="1157">
        <f t="shared" si="2"/>
        <v>3371.2995000000001</v>
      </c>
      <c r="R6" s="1157">
        <v>200</v>
      </c>
      <c r="S6" s="1156">
        <f t="shared" si="3"/>
        <v>43.333333333333336</v>
      </c>
      <c r="T6" s="1156">
        <f t="shared" si="4"/>
        <v>37.777777777777779</v>
      </c>
      <c r="U6" s="1157">
        <f t="shared" si="5"/>
        <v>2690.3779999999997</v>
      </c>
      <c r="V6" s="1157">
        <v>200</v>
      </c>
      <c r="W6" s="1158">
        <v>5.2</v>
      </c>
      <c r="X6" s="1159">
        <f t="shared" ref="X6:X28" si="6">W6/N6</f>
        <v>5.2</v>
      </c>
      <c r="Y6" s="1359" t="s">
        <v>1833</v>
      </c>
      <c r="Z6" s="1360"/>
      <c r="AA6" s="1360"/>
      <c r="AB6" s="1360"/>
      <c r="AC6" s="512"/>
    </row>
    <row r="7" spans="1:30" ht="14.05" customHeight="1">
      <c r="A7" s="1190"/>
      <c r="B7" s="1191">
        <v>1</v>
      </c>
      <c r="C7" s="1192">
        <v>113</v>
      </c>
      <c r="D7" s="1193">
        <v>121</v>
      </c>
      <c r="E7" s="1194">
        <v>890.6</v>
      </c>
      <c r="F7" s="1195">
        <v>8</v>
      </c>
      <c r="G7" s="1196">
        <v>119</v>
      </c>
      <c r="H7" s="1196">
        <v>109</v>
      </c>
      <c r="I7" s="1197">
        <v>710.5</v>
      </c>
      <c r="J7" s="1198">
        <v>8</v>
      </c>
      <c r="K7" s="1199">
        <v>56</v>
      </c>
      <c r="L7" s="1200">
        <v>56</v>
      </c>
      <c r="M7" s="513"/>
      <c r="N7" s="1155">
        <v>1</v>
      </c>
      <c r="O7" s="1156">
        <f t="shared" si="0"/>
        <v>45</v>
      </c>
      <c r="P7" s="1156">
        <f t="shared" si="1"/>
        <v>49.444444444444443</v>
      </c>
      <c r="Q7" s="1157">
        <f t="shared" si="2"/>
        <v>3370.9210000000003</v>
      </c>
      <c r="R7" s="1157">
        <v>200</v>
      </c>
      <c r="S7" s="1156">
        <f t="shared" si="3"/>
        <v>48.333333333333336</v>
      </c>
      <c r="T7" s="1156">
        <f t="shared" si="4"/>
        <v>42.777777777777779</v>
      </c>
      <c r="U7" s="1157">
        <f t="shared" si="5"/>
        <v>2689.2425000000003</v>
      </c>
      <c r="V7" s="1157">
        <v>200</v>
      </c>
      <c r="W7" s="1158">
        <v>5.2</v>
      </c>
      <c r="X7" s="1159">
        <f t="shared" si="6"/>
        <v>5.2</v>
      </c>
      <c r="Y7" s="1359" t="s">
        <v>1834</v>
      </c>
      <c r="Z7" s="1360"/>
      <c r="AA7" s="1360"/>
      <c r="AB7" s="1360"/>
      <c r="AC7" s="512"/>
    </row>
    <row r="8" spans="1:30" ht="14.05" customHeight="1">
      <c r="A8" s="1190"/>
      <c r="B8" s="1191">
        <v>1</v>
      </c>
      <c r="C8" s="1192">
        <v>80.599999999999994</v>
      </c>
      <c r="D8" s="1193">
        <v>110.6</v>
      </c>
      <c r="E8" s="1194">
        <v>238.4</v>
      </c>
      <c r="F8" s="1195">
        <v>4</v>
      </c>
      <c r="G8" s="1196">
        <v>88</v>
      </c>
      <c r="H8" s="1196">
        <v>78</v>
      </c>
      <c r="I8" s="1197">
        <v>712</v>
      </c>
      <c r="J8" s="1198">
        <v>8</v>
      </c>
      <c r="K8" s="1199">
        <v>56</v>
      </c>
      <c r="L8" s="1200">
        <v>56</v>
      </c>
      <c r="M8" s="513"/>
      <c r="N8" s="1155">
        <v>1</v>
      </c>
      <c r="O8" s="1156">
        <f t="shared" si="0"/>
        <v>26.999999999999996</v>
      </c>
      <c r="P8" s="1156">
        <f t="shared" si="1"/>
        <v>43.666666666666664</v>
      </c>
      <c r="Q8" s="1157">
        <f t="shared" si="2"/>
        <v>902.34400000000005</v>
      </c>
      <c r="R8" s="1157">
        <v>100</v>
      </c>
      <c r="S8" s="1156">
        <f t="shared" si="3"/>
        <v>31.111111111111111</v>
      </c>
      <c r="T8" s="1156">
        <f t="shared" si="4"/>
        <v>25.555555555555557</v>
      </c>
      <c r="U8" s="1157">
        <f t="shared" si="5"/>
        <v>2694.92</v>
      </c>
      <c r="V8" s="1157">
        <v>200</v>
      </c>
      <c r="W8" s="1158">
        <v>5.2</v>
      </c>
      <c r="X8" s="1159">
        <f t="shared" si="6"/>
        <v>5.2</v>
      </c>
      <c r="Y8" s="513"/>
      <c r="Z8" s="656"/>
      <c r="AA8" s="514"/>
      <c r="AB8" s="514"/>
      <c r="AC8" s="512"/>
    </row>
    <row r="9" spans="1:30" ht="14.05" customHeight="1">
      <c r="A9" s="1190"/>
      <c r="B9" s="1191">
        <v>1</v>
      </c>
      <c r="C9" s="1192">
        <v>104</v>
      </c>
      <c r="D9" s="1193">
        <v>134</v>
      </c>
      <c r="E9" s="1194">
        <v>238.3</v>
      </c>
      <c r="F9" s="1195">
        <v>4</v>
      </c>
      <c r="G9" s="1196">
        <v>112</v>
      </c>
      <c r="H9" s="1196">
        <v>102</v>
      </c>
      <c r="I9" s="1197">
        <v>710.7</v>
      </c>
      <c r="J9" s="1198">
        <v>8</v>
      </c>
      <c r="K9" s="1199">
        <v>56</v>
      </c>
      <c r="L9" s="1200">
        <v>56</v>
      </c>
      <c r="M9" s="513"/>
      <c r="N9" s="1155">
        <v>1</v>
      </c>
      <c r="O9" s="1156">
        <f t="shared" si="0"/>
        <v>40</v>
      </c>
      <c r="P9" s="1156">
        <f t="shared" si="1"/>
        <v>56.666666666666664</v>
      </c>
      <c r="Q9" s="1157">
        <f t="shared" si="2"/>
        <v>901.96550000000013</v>
      </c>
      <c r="R9" s="1157">
        <v>100</v>
      </c>
      <c r="S9" s="1156">
        <f t="shared" si="3"/>
        <v>44.444444444444443</v>
      </c>
      <c r="T9" s="1156">
        <f t="shared" si="4"/>
        <v>38.888888888888886</v>
      </c>
      <c r="U9" s="1157">
        <f t="shared" si="5"/>
        <v>2689.9995000000004</v>
      </c>
      <c r="V9" s="1157">
        <v>200</v>
      </c>
      <c r="W9" s="1158">
        <v>5.2</v>
      </c>
      <c r="X9" s="1159">
        <f t="shared" si="6"/>
        <v>5.2</v>
      </c>
      <c r="Y9" s="513"/>
      <c r="Z9" s="656"/>
      <c r="AA9" s="514"/>
      <c r="AB9" s="514"/>
      <c r="AC9" s="512"/>
    </row>
    <row r="10" spans="1:30" ht="14.05" customHeight="1">
      <c r="A10" s="1190"/>
      <c r="B10" s="1191">
        <v>1</v>
      </c>
      <c r="C10" s="1192">
        <v>113</v>
      </c>
      <c r="D10" s="1193">
        <v>143</v>
      </c>
      <c r="E10" s="1194">
        <v>238.3</v>
      </c>
      <c r="F10" s="1195">
        <v>4</v>
      </c>
      <c r="G10" s="1196">
        <v>121</v>
      </c>
      <c r="H10" s="1196">
        <v>111</v>
      </c>
      <c r="I10" s="1197">
        <v>710.5</v>
      </c>
      <c r="J10" s="1198">
        <v>8</v>
      </c>
      <c r="K10" s="1199">
        <v>56</v>
      </c>
      <c r="L10" s="1200">
        <v>56</v>
      </c>
      <c r="M10" s="513"/>
      <c r="N10" s="1155">
        <v>1</v>
      </c>
      <c r="O10" s="1156">
        <f t="shared" si="0"/>
        <v>45</v>
      </c>
      <c r="P10" s="1156">
        <f t="shared" si="1"/>
        <v>61.666666666666664</v>
      </c>
      <c r="Q10" s="1157">
        <f t="shared" si="2"/>
        <v>901.96550000000013</v>
      </c>
      <c r="R10" s="1157">
        <v>100</v>
      </c>
      <c r="S10" s="1156">
        <f t="shared" si="3"/>
        <v>49.444444444444443</v>
      </c>
      <c r="T10" s="1156">
        <f t="shared" si="4"/>
        <v>43.888888888888886</v>
      </c>
      <c r="U10" s="1157">
        <f t="shared" si="5"/>
        <v>2689.2425000000003</v>
      </c>
      <c r="V10" s="1157">
        <v>200</v>
      </c>
      <c r="W10" s="1158">
        <v>5.2</v>
      </c>
      <c r="X10" s="1159">
        <f t="shared" si="6"/>
        <v>5.2</v>
      </c>
      <c r="Y10" s="513"/>
      <c r="Z10" s="656"/>
      <c r="AA10" s="514"/>
      <c r="AB10" s="514"/>
      <c r="AC10" s="512"/>
    </row>
    <row r="11" spans="1:30" ht="14.05" customHeight="1">
      <c r="A11" s="1190"/>
      <c r="B11" s="1201">
        <v>2</v>
      </c>
      <c r="C11" s="1202">
        <v>80.599999999999994</v>
      </c>
      <c r="D11" s="1203">
        <v>88.5</v>
      </c>
      <c r="E11" s="1204">
        <v>1783.6</v>
      </c>
      <c r="F11" s="1205">
        <v>10</v>
      </c>
      <c r="G11" s="1206">
        <v>86</v>
      </c>
      <c r="H11" s="1206">
        <v>76</v>
      </c>
      <c r="I11" s="1207">
        <v>1424.2</v>
      </c>
      <c r="J11" s="1208">
        <v>10</v>
      </c>
      <c r="K11" s="1209">
        <v>63</v>
      </c>
      <c r="L11" s="1210">
        <v>31.5</v>
      </c>
      <c r="M11" s="513"/>
      <c r="N11" s="1160">
        <v>2</v>
      </c>
      <c r="O11" s="1161">
        <f t="shared" si="0"/>
        <v>26.999999999999996</v>
      </c>
      <c r="P11" s="1161">
        <f t="shared" si="1"/>
        <v>31.388888888888889</v>
      </c>
      <c r="Q11" s="1162">
        <f t="shared" si="2"/>
        <v>6750.9259999999995</v>
      </c>
      <c r="R11" s="1162">
        <v>250</v>
      </c>
      <c r="S11" s="1161">
        <f t="shared" si="3"/>
        <v>30</v>
      </c>
      <c r="T11" s="1161">
        <f t="shared" si="4"/>
        <v>24.444444444444443</v>
      </c>
      <c r="U11" s="1162">
        <f t="shared" si="5"/>
        <v>5390.5970000000007</v>
      </c>
      <c r="V11" s="1162">
        <v>250</v>
      </c>
      <c r="W11" s="1163">
        <v>6</v>
      </c>
      <c r="X11" s="1164">
        <f t="shared" si="6"/>
        <v>3</v>
      </c>
      <c r="Y11" s="513"/>
      <c r="Z11" s="656"/>
      <c r="AA11" s="514"/>
      <c r="AB11" s="514"/>
      <c r="AC11" s="512"/>
      <c r="AD11" s="512"/>
    </row>
    <row r="12" spans="1:30" ht="14.05" customHeight="1">
      <c r="A12" s="1190"/>
      <c r="B12" s="1191">
        <v>2</v>
      </c>
      <c r="C12" s="1192">
        <v>104</v>
      </c>
      <c r="D12" s="1193">
        <v>112</v>
      </c>
      <c r="E12" s="1194">
        <v>1781.4</v>
      </c>
      <c r="F12" s="1195">
        <v>10</v>
      </c>
      <c r="G12" s="1196">
        <v>110</v>
      </c>
      <c r="H12" s="1196">
        <v>100</v>
      </c>
      <c r="I12" s="1197">
        <v>1421.6</v>
      </c>
      <c r="J12" s="1198">
        <v>10</v>
      </c>
      <c r="K12" s="1199">
        <v>63</v>
      </c>
      <c r="L12" s="1200">
        <v>31.5</v>
      </c>
      <c r="M12" s="513"/>
      <c r="N12" s="1155">
        <v>2</v>
      </c>
      <c r="O12" s="1156">
        <f t="shared" si="0"/>
        <v>40</v>
      </c>
      <c r="P12" s="1156">
        <f t="shared" si="1"/>
        <v>44.444444444444443</v>
      </c>
      <c r="Q12" s="1157">
        <f t="shared" si="2"/>
        <v>6742.5990000000002</v>
      </c>
      <c r="R12" s="1157">
        <v>250</v>
      </c>
      <c r="S12" s="1156">
        <f t="shared" si="3"/>
        <v>43.333333333333336</v>
      </c>
      <c r="T12" s="1156">
        <f t="shared" si="4"/>
        <v>37.777777777777779</v>
      </c>
      <c r="U12" s="1157">
        <f t="shared" si="5"/>
        <v>5380.7559999999994</v>
      </c>
      <c r="V12" s="1157">
        <v>250</v>
      </c>
      <c r="W12" s="1158">
        <v>6</v>
      </c>
      <c r="X12" s="1159">
        <f t="shared" si="6"/>
        <v>3</v>
      </c>
      <c r="Y12" s="513"/>
      <c r="Z12" s="656"/>
      <c r="AA12" s="514"/>
      <c r="AB12" s="514"/>
      <c r="AC12" s="512"/>
      <c r="AD12" s="512"/>
    </row>
    <row r="13" spans="1:30" ht="14.05" customHeight="1">
      <c r="A13" s="1190"/>
      <c r="B13" s="1191">
        <v>2</v>
      </c>
      <c r="C13" s="1192">
        <v>113</v>
      </c>
      <c r="D13" s="1193">
        <v>121</v>
      </c>
      <c r="E13" s="1194">
        <v>1781.2</v>
      </c>
      <c r="F13" s="1195">
        <v>10</v>
      </c>
      <c r="G13" s="1196">
        <v>119</v>
      </c>
      <c r="H13" s="1196">
        <v>109</v>
      </c>
      <c r="I13" s="1197">
        <v>1421</v>
      </c>
      <c r="J13" s="1198">
        <v>10</v>
      </c>
      <c r="K13" s="1199">
        <v>63</v>
      </c>
      <c r="L13" s="1200">
        <v>31.5</v>
      </c>
      <c r="M13" s="513"/>
      <c r="N13" s="1155">
        <v>2</v>
      </c>
      <c r="O13" s="1156">
        <f t="shared" si="0"/>
        <v>45</v>
      </c>
      <c r="P13" s="1156">
        <f t="shared" si="1"/>
        <v>49.444444444444443</v>
      </c>
      <c r="Q13" s="1157">
        <f t="shared" si="2"/>
        <v>6741.8420000000006</v>
      </c>
      <c r="R13" s="1157">
        <v>250</v>
      </c>
      <c r="S13" s="1156">
        <f t="shared" si="3"/>
        <v>48.333333333333336</v>
      </c>
      <c r="T13" s="1156">
        <f t="shared" si="4"/>
        <v>42.777777777777779</v>
      </c>
      <c r="U13" s="1157">
        <f t="shared" si="5"/>
        <v>5378.4850000000006</v>
      </c>
      <c r="V13" s="1157">
        <v>250</v>
      </c>
      <c r="W13" s="1158">
        <v>6</v>
      </c>
      <c r="X13" s="1159">
        <f t="shared" si="6"/>
        <v>3</v>
      </c>
      <c r="Y13" s="513"/>
      <c r="Z13" s="656"/>
      <c r="AA13" s="514"/>
      <c r="AB13" s="514"/>
      <c r="AC13" s="512"/>
      <c r="AD13" s="512"/>
    </row>
    <row r="14" spans="1:30" ht="14.05" customHeight="1">
      <c r="A14" s="1190"/>
      <c r="B14" s="1191">
        <v>2</v>
      </c>
      <c r="C14" s="1192">
        <v>80.599999999999994</v>
      </c>
      <c r="D14" s="1193">
        <v>110.6</v>
      </c>
      <c r="E14" s="1194">
        <v>476.8</v>
      </c>
      <c r="F14" s="1195">
        <v>6</v>
      </c>
      <c r="G14" s="1196">
        <v>88</v>
      </c>
      <c r="H14" s="1196">
        <v>78</v>
      </c>
      <c r="I14" s="1197">
        <v>1424</v>
      </c>
      <c r="J14" s="1198">
        <v>10</v>
      </c>
      <c r="K14" s="1199">
        <v>54</v>
      </c>
      <c r="L14" s="1200">
        <v>27</v>
      </c>
      <c r="M14" s="513"/>
      <c r="N14" s="1155">
        <v>2</v>
      </c>
      <c r="O14" s="1156">
        <f t="shared" si="0"/>
        <v>26.999999999999996</v>
      </c>
      <c r="P14" s="1156">
        <f t="shared" si="1"/>
        <v>43.666666666666664</v>
      </c>
      <c r="Q14" s="1157">
        <f t="shared" si="2"/>
        <v>1804.6880000000001</v>
      </c>
      <c r="R14" s="1157">
        <v>160</v>
      </c>
      <c r="S14" s="1156">
        <f t="shared" si="3"/>
        <v>31.111111111111111</v>
      </c>
      <c r="T14" s="1156">
        <f t="shared" si="4"/>
        <v>25.555555555555557</v>
      </c>
      <c r="U14" s="1157">
        <f t="shared" si="5"/>
        <v>5389.84</v>
      </c>
      <c r="V14" s="1157">
        <v>250</v>
      </c>
      <c r="W14" s="1158">
        <v>5</v>
      </c>
      <c r="X14" s="1159">
        <f t="shared" si="6"/>
        <v>2.5</v>
      </c>
      <c r="Y14" s="513"/>
      <c r="Z14" s="656"/>
      <c r="AA14" s="514"/>
      <c r="AB14" s="514"/>
      <c r="AC14" s="512"/>
      <c r="AD14" s="512"/>
    </row>
    <row r="15" spans="1:30" ht="14.05" customHeight="1">
      <c r="A15" s="1190"/>
      <c r="B15" s="1191">
        <v>2</v>
      </c>
      <c r="C15" s="1192">
        <v>104</v>
      </c>
      <c r="D15" s="1193">
        <v>134</v>
      </c>
      <c r="E15" s="1194">
        <v>476.6</v>
      </c>
      <c r="F15" s="1195">
        <v>6</v>
      </c>
      <c r="G15" s="1196">
        <v>112</v>
      </c>
      <c r="H15" s="1196">
        <v>102</v>
      </c>
      <c r="I15" s="1197">
        <v>1421.4</v>
      </c>
      <c r="J15" s="1198">
        <v>10</v>
      </c>
      <c r="K15" s="1199">
        <v>54</v>
      </c>
      <c r="L15" s="1200">
        <v>27</v>
      </c>
      <c r="M15" s="513"/>
      <c r="N15" s="1155">
        <v>2</v>
      </c>
      <c r="O15" s="1156">
        <f t="shared" si="0"/>
        <v>40</v>
      </c>
      <c r="P15" s="1156">
        <f t="shared" si="1"/>
        <v>56.666666666666664</v>
      </c>
      <c r="Q15" s="1157">
        <f t="shared" si="2"/>
        <v>1803.9310000000003</v>
      </c>
      <c r="R15" s="1157">
        <v>160</v>
      </c>
      <c r="S15" s="1156">
        <f t="shared" si="3"/>
        <v>44.444444444444443</v>
      </c>
      <c r="T15" s="1156">
        <f t="shared" si="4"/>
        <v>38.888888888888886</v>
      </c>
      <c r="U15" s="1157">
        <f t="shared" si="5"/>
        <v>5379.9990000000007</v>
      </c>
      <c r="V15" s="1157">
        <v>250</v>
      </c>
      <c r="W15" s="1158">
        <v>5</v>
      </c>
      <c r="X15" s="1159">
        <f t="shared" si="6"/>
        <v>2.5</v>
      </c>
      <c r="Y15" s="513"/>
      <c r="Z15" s="656"/>
      <c r="AA15" s="514"/>
      <c r="AB15" s="514"/>
      <c r="AC15" s="512"/>
      <c r="AD15" s="512"/>
    </row>
    <row r="16" spans="1:30" ht="14.05" customHeight="1">
      <c r="A16" s="1190"/>
      <c r="B16" s="1211">
        <v>2</v>
      </c>
      <c r="C16" s="1212">
        <v>113</v>
      </c>
      <c r="D16" s="1213">
        <v>143</v>
      </c>
      <c r="E16" s="1214">
        <v>476.6</v>
      </c>
      <c r="F16" s="1215">
        <v>6</v>
      </c>
      <c r="G16" s="1216">
        <v>121</v>
      </c>
      <c r="H16" s="1216">
        <v>111</v>
      </c>
      <c r="I16" s="1217">
        <v>1421</v>
      </c>
      <c r="J16" s="1218">
        <v>10</v>
      </c>
      <c r="K16" s="1219">
        <v>54</v>
      </c>
      <c r="L16" s="1220">
        <v>27</v>
      </c>
      <c r="M16" s="513"/>
      <c r="N16" s="1165">
        <v>2</v>
      </c>
      <c r="O16" s="1166">
        <f t="shared" si="0"/>
        <v>45</v>
      </c>
      <c r="P16" s="1166">
        <f t="shared" si="1"/>
        <v>61.666666666666664</v>
      </c>
      <c r="Q16" s="1167">
        <f t="shared" si="2"/>
        <v>1803.9310000000003</v>
      </c>
      <c r="R16" s="1167">
        <v>160</v>
      </c>
      <c r="S16" s="1166">
        <f t="shared" si="3"/>
        <v>49.444444444444443</v>
      </c>
      <c r="T16" s="1166">
        <f t="shared" si="4"/>
        <v>43.888888888888886</v>
      </c>
      <c r="U16" s="1167">
        <f t="shared" si="5"/>
        <v>5378.4850000000006</v>
      </c>
      <c r="V16" s="1167">
        <v>250</v>
      </c>
      <c r="W16" s="1168">
        <v>5</v>
      </c>
      <c r="X16" s="1169">
        <f t="shared" si="6"/>
        <v>2.5</v>
      </c>
      <c r="Y16" s="513"/>
      <c r="Z16" s="656"/>
      <c r="AA16" s="514"/>
      <c r="AB16" s="514"/>
      <c r="AC16" s="512"/>
      <c r="AD16" s="512"/>
    </row>
    <row r="17" spans="1:30" ht="14.05" customHeight="1">
      <c r="A17" s="1190"/>
      <c r="B17" s="1201">
        <v>3</v>
      </c>
      <c r="C17" s="1202">
        <v>80.599999999999994</v>
      </c>
      <c r="D17" s="1203">
        <v>88.5</v>
      </c>
      <c r="E17" s="1204">
        <v>2675.4</v>
      </c>
      <c r="F17" s="1205">
        <v>14</v>
      </c>
      <c r="G17" s="1206">
        <v>86</v>
      </c>
      <c r="H17" s="1206">
        <v>76</v>
      </c>
      <c r="I17" s="1207">
        <v>2136.3000000000002</v>
      </c>
      <c r="J17" s="1208">
        <v>12</v>
      </c>
      <c r="K17" s="1209">
        <v>99</v>
      </c>
      <c r="L17" s="1210">
        <v>33</v>
      </c>
      <c r="M17" s="513"/>
      <c r="N17" s="1160">
        <v>3</v>
      </c>
      <c r="O17" s="1161">
        <f t="shared" si="0"/>
        <v>26.999999999999996</v>
      </c>
      <c r="P17" s="1161">
        <f t="shared" si="1"/>
        <v>31.388888888888889</v>
      </c>
      <c r="Q17" s="1162">
        <f t="shared" si="2"/>
        <v>10126.389000000001</v>
      </c>
      <c r="R17" s="1162">
        <v>350</v>
      </c>
      <c r="S17" s="1161">
        <f t="shared" si="3"/>
        <v>30</v>
      </c>
      <c r="T17" s="1161">
        <f t="shared" si="4"/>
        <v>24.444444444444443</v>
      </c>
      <c r="U17" s="1162">
        <f t="shared" si="5"/>
        <v>8085.8955000000005</v>
      </c>
      <c r="V17" s="1162">
        <v>315</v>
      </c>
      <c r="W17" s="1163">
        <v>9.1999999999999993</v>
      </c>
      <c r="X17" s="1164">
        <f t="shared" si="6"/>
        <v>3.0666666666666664</v>
      </c>
      <c r="Y17" s="513"/>
      <c r="Z17" s="656"/>
      <c r="AA17" s="514"/>
      <c r="AB17" s="514"/>
      <c r="AC17" s="512"/>
      <c r="AD17" s="512"/>
    </row>
    <row r="18" spans="1:30" ht="14.05" customHeight="1">
      <c r="A18" s="1190"/>
      <c r="B18" s="1191">
        <v>3</v>
      </c>
      <c r="C18" s="1192">
        <v>104</v>
      </c>
      <c r="D18" s="1193">
        <v>112</v>
      </c>
      <c r="E18" s="1194">
        <v>2672.1</v>
      </c>
      <c r="F18" s="1195">
        <v>14</v>
      </c>
      <c r="G18" s="1196">
        <v>110</v>
      </c>
      <c r="H18" s="1196">
        <v>100</v>
      </c>
      <c r="I18" s="1197">
        <v>2132.5</v>
      </c>
      <c r="J18" s="1198">
        <v>12</v>
      </c>
      <c r="K18" s="1199">
        <v>99</v>
      </c>
      <c r="L18" s="1200">
        <v>33</v>
      </c>
      <c r="M18" s="513"/>
      <c r="N18" s="1155">
        <v>3</v>
      </c>
      <c r="O18" s="1156">
        <f t="shared" si="0"/>
        <v>40</v>
      </c>
      <c r="P18" s="1156">
        <f t="shared" si="1"/>
        <v>44.444444444444443</v>
      </c>
      <c r="Q18" s="1157">
        <f t="shared" si="2"/>
        <v>10113.898499999999</v>
      </c>
      <c r="R18" s="1157">
        <v>350</v>
      </c>
      <c r="S18" s="1156">
        <f t="shared" si="3"/>
        <v>43.333333333333336</v>
      </c>
      <c r="T18" s="1156">
        <f t="shared" si="4"/>
        <v>37.777777777777779</v>
      </c>
      <c r="U18" s="1157">
        <f t="shared" si="5"/>
        <v>8071.5125000000007</v>
      </c>
      <c r="V18" s="1157">
        <v>315</v>
      </c>
      <c r="W18" s="1158">
        <v>9.1999999999999993</v>
      </c>
      <c r="X18" s="1159">
        <f t="shared" si="6"/>
        <v>3.0666666666666664</v>
      </c>
      <c r="Y18" s="513"/>
      <c r="Z18" s="656"/>
      <c r="AA18" s="514"/>
      <c r="AB18" s="514"/>
      <c r="AC18" s="512"/>
      <c r="AD18" s="512"/>
    </row>
    <row r="19" spans="1:30" ht="14.05" customHeight="1">
      <c r="A19" s="1190"/>
      <c r="B19" s="1191">
        <v>3</v>
      </c>
      <c r="C19" s="1192">
        <v>113</v>
      </c>
      <c r="D19" s="1193">
        <v>121</v>
      </c>
      <c r="E19" s="1194">
        <v>2671.8</v>
      </c>
      <c r="F19" s="1195">
        <v>14</v>
      </c>
      <c r="G19" s="1196">
        <v>119</v>
      </c>
      <c r="H19" s="1196">
        <v>109</v>
      </c>
      <c r="I19" s="1197">
        <v>2131.5</v>
      </c>
      <c r="J19" s="1198">
        <v>12</v>
      </c>
      <c r="K19" s="1199">
        <v>99</v>
      </c>
      <c r="L19" s="1200">
        <v>33</v>
      </c>
      <c r="M19" s="513"/>
      <c r="N19" s="1155">
        <v>3</v>
      </c>
      <c r="O19" s="1156">
        <f t="shared" si="0"/>
        <v>45</v>
      </c>
      <c r="P19" s="1156">
        <f t="shared" si="1"/>
        <v>49.444444444444443</v>
      </c>
      <c r="Q19" s="1157">
        <f t="shared" si="2"/>
        <v>10112.763000000001</v>
      </c>
      <c r="R19" s="1157">
        <v>350</v>
      </c>
      <c r="S19" s="1156">
        <f t="shared" si="3"/>
        <v>48.333333333333336</v>
      </c>
      <c r="T19" s="1156">
        <f t="shared" si="4"/>
        <v>42.777777777777779</v>
      </c>
      <c r="U19" s="1157">
        <f t="shared" si="5"/>
        <v>8067.7275</v>
      </c>
      <c r="V19" s="1157">
        <v>315</v>
      </c>
      <c r="W19" s="1158">
        <v>9.1999999999999993</v>
      </c>
      <c r="X19" s="1159">
        <f t="shared" si="6"/>
        <v>3.0666666666666664</v>
      </c>
      <c r="Y19" s="513"/>
      <c r="Z19" s="656"/>
      <c r="AA19" s="514"/>
      <c r="AB19" s="514"/>
      <c r="AC19" s="512"/>
      <c r="AD19" s="512"/>
    </row>
    <row r="20" spans="1:30" ht="14.05" customHeight="1">
      <c r="A20" s="1190"/>
      <c r="B20" s="1191">
        <v>3</v>
      </c>
      <c r="C20" s="1192">
        <v>80.599999999999994</v>
      </c>
      <c r="D20" s="1193">
        <v>110.6</v>
      </c>
      <c r="E20" s="1194">
        <v>715.2</v>
      </c>
      <c r="F20" s="1195">
        <v>8</v>
      </c>
      <c r="G20" s="1196">
        <v>88</v>
      </c>
      <c r="H20" s="1196">
        <v>78</v>
      </c>
      <c r="I20" s="1197">
        <v>2136</v>
      </c>
      <c r="J20" s="1198">
        <v>12</v>
      </c>
      <c r="K20" s="1199">
        <v>72</v>
      </c>
      <c r="L20" s="1200">
        <v>24</v>
      </c>
      <c r="M20" s="513"/>
      <c r="N20" s="1155">
        <v>3</v>
      </c>
      <c r="O20" s="1156">
        <f t="shared" si="0"/>
        <v>26.999999999999996</v>
      </c>
      <c r="P20" s="1156">
        <f t="shared" si="1"/>
        <v>43.666666666666664</v>
      </c>
      <c r="Q20" s="1157">
        <f t="shared" si="2"/>
        <v>2707.0320000000002</v>
      </c>
      <c r="R20" s="1157">
        <v>200</v>
      </c>
      <c r="S20" s="1156">
        <f t="shared" si="3"/>
        <v>31.111111111111111</v>
      </c>
      <c r="T20" s="1156">
        <f t="shared" si="4"/>
        <v>25.555555555555557</v>
      </c>
      <c r="U20" s="1157">
        <f t="shared" si="5"/>
        <v>8084.76</v>
      </c>
      <c r="V20" s="1157">
        <v>315</v>
      </c>
      <c r="W20" s="1158">
        <v>6.7</v>
      </c>
      <c r="X20" s="1159">
        <f t="shared" si="6"/>
        <v>2.2333333333333334</v>
      </c>
      <c r="Y20" s="513"/>
      <c r="Z20" s="656"/>
      <c r="AA20" s="514"/>
      <c r="AB20" s="514"/>
      <c r="AC20" s="512"/>
      <c r="AD20" s="512"/>
    </row>
    <row r="21" spans="1:30" ht="14.05" customHeight="1">
      <c r="A21" s="1190"/>
      <c r="B21" s="1191">
        <v>3</v>
      </c>
      <c r="C21" s="1192">
        <v>104</v>
      </c>
      <c r="D21" s="1193">
        <v>134</v>
      </c>
      <c r="E21" s="1194">
        <v>714.9</v>
      </c>
      <c r="F21" s="1195">
        <v>8</v>
      </c>
      <c r="G21" s="1196">
        <v>112</v>
      </c>
      <c r="H21" s="1196">
        <v>102</v>
      </c>
      <c r="I21" s="1197">
        <v>2132.1</v>
      </c>
      <c r="J21" s="1198">
        <v>12</v>
      </c>
      <c r="K21" s="1199">
        <v>72</v>
      </c>
      <c r="L21" s="1200">
        <v>24</v>
      </c>
      <c r="M21" s="513"/>
      <c r="N21" s="1155">
        <v>3</v>
      </c>
      <c r="O21" s="1156">
        <f t="shared" si="0"/>
        <v>40</v>
      </c>
      <c r="P21" s="1156">
        <f t="shared" si="1"/>
        <v>56.666666666666664</v>
      </c>
      <c r="Q21" s="1157">
        <f t="shared" si="2"/>
        <v>2705.8964999999998</v>
      </c>
      <c r="R21" s="1157">
        <v>200</v>
      </c>
      <c r="S21" s="1156">
        <f t="shared" si="3"/>
        <v>44.444444444444443</v>
      </c>
      <c r="T21" s="1156">
        <f t="shared" si="4"/>
        <v>38.888888888888886</v>
      </c>
      <c r="U21" s="1157">
        <f t="shared" si="5"/>
        <v>8069.9984999999997</v>
      </c>
      <c r="V21" s="1157">
        <v>315</v>
      </c>
      <c r="W21" s="1158">
        <v>6.7</v>
      </c>
      <c r="X21" s="1159">
        <f t="shared" si="6"/>
        <v>2.2333333333333334</v>
      </c>
      <c r="Y21" s="513"/>
      <c r="Z21" s="656"/>
      <c r="AA21" s="514"/>
      <c r="AB21" s="514"/>
      <c r="AC21" s="512"/>
      <c r="AD21" s="512"/>
    </row>
    <row r="22" spans="1:30" ht="14.05" customHeight="1">
      <c r="A22" s="1190"/>
      <c r="B22" s="1211">
        <v>3</v>
      </c>
      <c r="C22" s="1212">
        <v>113</v>
      </c>
      <c r="D22" s="1213">
        <v>143</v>
      </c>
      <c r="E22" s="1214">
        <v>714.9</v>
      </c>
      <c r="F22" s="1215">
        <v>8</v>
      </c>
      <c r="G22" s="1216">
        <v>121</v>
      </c>
      <c r="H22" s="1216">
        <v>111</v>
      </c>
      <c r="I22" s="1217">
        <v>2131.5</v>
      </c>
      <c r="J22" s="1218">
        <v>12</v>
      </c>
      <c r="K22" s="1219">
        <v>72</v>
      </c>
      <c r="L22" s="1220">
        <v>24</v>
      </c>
      <c r="M22" s="513"/>
      <c r="N22" s="1165">
        <v>3</v>
      </c>
      <c r="O22" s="1166">
        <f t="shared" si="0"/>
        <v>45</v>
      </c>
      <c r="P22" s="1166">
        <f t="shared" si="1"/>
        <v>61.666666666666664</v>
      </c>
      <c r="Q22" s="1167">
        <f t="shared" si="2"/>
        <v>2705.8964999999998</v>
      </c>
      <c r="R22" s="1167">
        <v>200</v>
      </c>
      <c r="S22" s="1166">
        <f t="shared" si="3"/>
        <v>49.444444444444443</v>
      </c>
      <c r="T22" s="1166">
        <f t="shared" si="4"/>
        <v>43.888888888888886</v>
      </c>
      <c r="U22" s="1167">
        <f t="shared" si="5"/>
        <v>8067.7275</v>
      </c>
      <c r="V22" s="1167">
        <v>315</v>
      </c>
      <c r="W22" s="1168">
        <v>6.7</v>
      </c>
      <c r="X22" s="1169">
        <f t="shared" si="6"/>
        <v>2.2333333333333334</v>
      </c>
      <c r="Y22" s="513"/>
      <c r="Z22" s="656"/>
      <c r="AA22" s="514"/>
      <c r="AB22" s="514"/>
      <c r="AC22" s="512"/>
      <c r="AD22" s="512"/>
    </row>
    <row r="23" spans="1:30" ht="14.05" customHeight="1">
      <c r="A23" s="1190"/>
      <c r="B23" s="1191">
        <v>5</v>
      </c>
      <c r="C23" s="1192">
        <v>80.599999999999994</v>
      </c>
      <c r="D23" s="1193">
        <v>88.5</v>
      </c>
      <c r="E23" s="1194">
        <v>4459</v>
      </c>
      <c r="F23" s="1195">
        <v>16</v>
      </c>
      <c r="G23" s="1196">
        <v>86</v>
      </c>
      <c r="H23" s="1196">
        <v>76</v>
      </c>
      <c r="I23" s="1197">
        <v>3560.5</v>
      </c>
      <c r="J23" s="1198">
        <v>16</v>
      </c>
      <c r="K23" s="1199">
        <v>187</v>
      </c>
      <c r="L23" s="1200">
        <v>37.4</v>
      </c>
      <c r="M23" s="513"/>
      <c r="N23" s="1155">
        <v>5</v>
      </c>
      <c r="O23" s="1156">
        <f t="shared" si="0"/>
        <v>26.999999999999996</v>
      </c>
      <c r="P23" s="1156">
        <f t="shared" si="1"/>
        <v>31.388888888888889</v>
      </c>
      <c r="Q23" s="1157">
        <f t="shared" si="2"/>
        <v>16877.315000000002</v>
      </c>
      <c r="R23" s="1157">
        <v>400</v>
      </c>
      <c r="S23" s="1156">
        <f t="shared" si="3"/>
        <v>30</v>
      </c>
      <c r="T23" s="1156">
        <f t="shared" si="4"/>
        <v>24.444444444444443</v>
      </c>
      <c r="U23" s="1157">
        <f t="shared" si="5"/>
        <v>13476.4925</v>
      </c>
      <c r="V23" s="1157">
        <v>400</v>
      </c>
      <c r="W23" s="1158">
        <v>17.5</v>
      </c>
      <c r="X23" s="1159">
        <f t="shared" si="6"/>
        <v>3.5</v>
      </c>
      <c r="Y23" s="513"/>
      <c r="Z23" s="656"/>
      <c r="AA23" s="514"/>
      <c r="AB23" s="514"/>
      <c r="AC23" s="512"/>
      <c r="AD23" s="512"/>
    </row>
    <row r="24" spans="1:30" ht="14.05" customHeight="1">
      <c r="A24" s="1190"/>
      <c r="B24" s="1191">
        <v>5</v>
      </c>
      <c r="C24" s="1192">
        <v>104</v>
      </c>
      <c r="D24" s="1193">
        <v>112</v>
      </c>
      <c r="E24" s="1194">
        <v>4453.5</v>
      </c>
      <c r="F24" s="1195">
        <v>16</v>
      </c>
      <c r="G24" s="1196">
        <v>110</v>
      </c>
      <c r="H24" s="1196">
        <v>100</v>
      </c>
      <c r="I24" s="1197">
        <v>3554</v>
      </c>
      <c r="J24" s="1198">
        <v>16</v>
      </c>
      <c r="K24" s="1199">
        <v>187</v>
      </c>
      <c r="L24" s="1200">
        <v>37.4</v>
      </c>
      <c r="M24" s="513"/>
      <c r="N24" s="1155">
        <v>5</v>
      </c>
      <c r="O24" s="1156">
        <f t="shared" si="0"/>
        <v>40</v>
      </c>
      <c r="P24" s="1156">
        <f t="shared" si="1"/>
        <v>44.444444444444443</v>
      </c>
      <c r="Q24" s="1157">
        <f t="shared" si="2"/>
        <v>16856.497500000001</v>
      </c>
      <c r="R24" s="1157">
        <v>400</v>
      </c>
      <c r="S24" s="1156">
        <f t="shared" si="3"/>
        <v>43.333333333333336</v>
      </c>
      <c r="T24" s="1156">
        <f t="shared" si="4"/>
        <v>37.777777777777779</v>
      </c>
      <c r="U24" s="1157">
        <f t="shared" si="5"/>
        <v>13451.890000000001</v>
      </c>
      <c r="V24" s="1157">
        <v>400</v>
      </c>
      <c r="W24" s="1158">
        <v>17.5</v>
      </c>
      <c r="X24" s="1159">
        <f t="shared" si="6"/>
        <v>3.5</v>
      </c>
      <c r="Y24" s="513"/>
      <c r="Z24" s="656"/>
      <c r="AA24" s="514"/>
      <c r="AB24" s="514"/>
      <c r="AC24" s="512"/>
      <c r="AD24" s="512"/>
    </row>
    <row r="25" spans="1:30" ht="14.05" customHeight="1">
      <c r="A25" s="1190"/>
      <c r="B25" s="1191">
        <v>5</v>
      </c>
      <c r="C25" s="1192">
        <v>113</v>
      </c>
      <c r="D25" s="1193">
        <v>121</v>
      </c>
      <c r="E25" s="1194">
        <v>4453</v>
      </c>
      <c r="F25" s="1195">
        <v>16</v>
      </c>
      <c r="G25" s="1196">
        <v>119</v>
      </c>
      <c r="H25" s="1196">
        <v>109</v>
      </c>
      <c r="I25" s="1197">
        <v>3552</v>
      </c>
      <c r="J25" s="1198">
        <v>16</v>
      </c>
      <c r="K25" s="1199">
        <v>187</v>
      </c>
      <c r="L25" s="1200">
        <v>37.4</v>
      </c>
      <c r="M25" s="513"/>
      <c r="N25" s="1155">
        <v>5</v>
      </c>
      <c r="O25" s="1156">
        <f t="shared" si="0"/>
        <v>45</v>
      </c>
      <c r="P25" s="1156">
        <f t="shared" si="1"/>
        <v>49.444444444444443</v>
      </c>
      <c r="Q25" s="1157">
        <f t="shared" si="2"/>
        <v>16854.605</v>
      </c>
      <c r="R25" s="1157">
        <v>400</v>
      </c>
      <c r="S25" s="1156">
        <f t="shared" si="3"/>
        <v>48.333333333333336</v>
      </c>
      <c r="T25" s="1156">
        <f t="shared" si="4"/>
        <v>42.777777777777779</v>
      </c>
      <c r="U25" s="1157">
        <f t="shared" si="5"/>
        <v>13444.32</v>
      </c>
      <c r="V25" s="1157">
        <v>400</v>
      </c>
      <c r="W25" s="1158">
        <v>17.5</v>
      </c>
      <c r="X25" s="1159">
        <f t="shared" si="6"/>
        <v>3.5</v>
      </c>
      <c r="Y25" s="513"/>
      <c r="Z25" s="656"/>
      <c r="AA25" s="514"/>
      <c r="AB25" s="514"/>
      <c r="AC25" s="512"/>
      <c r="AD25" s="512"/>
    </row>
    <row r="26" spans="1:30" ht="14.05" customHeight="1">
      <c r="A26" s="1190"/>
      <c r="B26" s="1191">
        <v>5</v>
      </c>
      <c r="C26" s="1192">
        <v>80.599999999999994</v>
      </c>
      <c r="D26" s="1193">
        <v>110.6</v>
      </c>
      <c r="E26" s="1194">
        <v>1192</v>
      </c>
      <c r="F26" s="1195">
        <v>10</v>
      </c>
      <c r="G26" s="1196">
        <v>88</v>
      </c>
      <c r="H26" s="1196">
        <v>78</v>
      </c>
      <c r="I26" s="1197">
        <v>3560</v>
      </c>
      <c r="J26" s="1198">
        <v>16</v>
      </c>
      <c r="K26" s="1199">
        <v>90</v>
      </c>
      <c r="L26" s="1200">
        <v>18</v>
      </c>
      <c r="M26" s="513"/>
      <c r="N26" s="1155">
        <v>5</v>
      </c>
      <c r="O26" s="1156">
        <f t="shared" si="0"/>
        <v>26.999999999999996</v>
      </c>
      <c r="P26" s="1156">
        <f t="shared" si="1"/>
        <v>43.666666666666664</v>
      </c>
      <c r="Q26" s="1157">
        <f t="shared" si="2"/>
        <v>4511.72</v>
      </c>
      <c r="R26" s="1157">
        <v>250</v>
      </c>
      <c r="S26" s="1156">
        <f t="shared" si="3"/>
        <v>31.111111111111111</v>
      </c>
      <c r="T26" s="1156">
        <f t="shared" si="4"/>
        <v>25.555555555555557</v>
      </c>
      <c r="U26" s="1157">
        <f t="shared" si="5"/>
        <v>13474.6</v>
      </c>
      <c r="V26" s="1157">
        <v>400</v>
      </c>
      <c r="W26" s="1158">
        <v>8.4</v>
      </c>
      <c r="X26" s="1159">
        <f t="shared" si="6"/>
        <v>1.6800000000000002</v>
      </c>
      <c r="Y26" s="513"/>
      <c r="Z26" s="656"/>
      <c r="AA26" s="514"/>
      <c r="AB26" s="514"/>
      <c r="AC26" s="512"/>
      <c r="AD26" s="512"/>
    </row>
    <row r="27" spans="1:30" ht="14.05" customHeight="1">
      <c r="A27" s="1190"/>
      <c r="B27" s="1191">
        <v>5</v>
      </c>
      <c r="C27" s="1192">
        <v>104</v>
      </c>
      <c r="D27" s="1193">
        <v>134</v>
      </c>
      <c r="E27" s="1194">
        <v>1191.5</v>
      </c>
      <c r="F27" s="1195">
        <v>10</v>
      </c>
      <c r="G27" s="1196">
        <v>112</v>
      </c>
      <c r="H27" s="1196">
        <v>102</v>
      </c>
      <c r="I27" s="1197">
        <v>3553.5</v>
      </c>
      <c r="J27" s="1198">
        <v>16</v>
      </c>
      <c r="K27" s="1199">
        <v>90</v>
      </c>
      <c r="L27" s="1200">
        <v>18</v>
      </c>
      <c r="M27" s="513"/>
      <c r="N27" s="1155">
        <v>5</v>
      </c>
      <c r="O27" s="1156">
        <f t="shared" si="0"/>
        <v>40</v>
      </c>
      <c r="P27" s="1156">
        <f t="shared" si="1"/>
        <v>56.666666666666664</v>
      </c>
      <c r="Q27" s="1157">
        <f t="shared" si="2"/>
        <v>4509.8275000000003</v>
      </c>
      <c r="R27" s="1157">
        <v>250</v>
      </c>
      <c r="S27" s="1156">
        <f t="shared" si="3"/>
        <v>44.444444444444443</v>
      </c>
      <c r="T27" s="1156">
        <f t="shared" si="4"/>
        <v>38.888888888888886</v>
      </c>
      <c r="U27" s="1157">
        <f t="shared" si="5"/>
        <v>13449.997500000001</v>
      </c>
      <c r="V27" s="1157">
        <v>400</v>
      </c>
      <c r="W27" s="1158">
        <v>8.4</v>
      </c>
      <c r="X27" s="1159">
        <f t="shared" si="6"/>
        <v>1.6800000000000002</v>
      </c>
      <c r="Y27" s="513"/>
      <c r="Z27" s="656"/>
      <c r="AA27" s="514"/>
      <c r="AB27" s="514"/>
      <c r="AC27" s="512"/>
      <c r="AD27" s="512"/>
    </row>
    <row r="28" spans="1:30" ht="14.05" customHeight="1" thickBot="1">
      <c r="A28" s="1190"/>
      <c r="B28" s="1221">
        <v>5</v>
      </c>
      <c r="C28" s="1222">
        <v>113</v>
      </c>
      <c r="D28" s="1223">
        <v>143</v>
      </c>
      <c r="E28" s="1224">
        <v>1191.5</v>
      </c>
      <c r="F28" s="1225">
        <v>10</v>
      </c>
      <c r="G28" s="1226">
        <v>121</v>
      </c>
      <c r="H28" s="1226">
        <v>111</v>
      </c>
      <c r="I28" s="1227">
        <v>3552.5</v>
      </c>
      <c r="J28" s="1228">
        <v>16</v>
      </c>
      <c r="K28" s="1229">
        <v>90</v>
      </c>
      <c r="L28" s="1230">
        <v>18</v>
      </c>
      <c r="M28" s="513"/>
      <c r="N28" s="1170">
        <v>5</v>
      </c>
      <c r="O28" s="1171">
        <f t="shared" si="0"/>
        <v>45</v>
      </c>
      <c r="P28" s="1171">
        <f t="shared" si="1"/>
        <v>61.666666666666664</v>
      </c>
      <c r="Q28" s="1172">
        <f t="shared" si="2"/>
        <v>4509.8275000000003</v>
      </c>
      <c r="R28" s="1172">
        <v>250</v>
      </c>
      <c r="S28" s="1171">
        <f t="shared" si="3"/>
        <v>49.444444444444443</v>
      </c>
      <c r="T28" s="1171">
        <f t="shared" si="4"/>
        <v>43.888888888888886</v>
      </c>
      <c r="U28" s="1172">
        <f t="shared" si="5"/>
        <v>13446.2125</v>
      </c>
      <c r="V28" s="1172">
        <v>400</v>
      </c>
      <c r="W28" s="1173">
        <v>8.4</v>
      </c>
      <c r="X28" s="1174">
        <f t="shared" si="6"/>
        <v>1.6800000000000002</v>
      </c>
      <c r="Y28" s="513"/>
      <c r="Z28" s="656"/>
      <c r="AA28" s="514"/>
      <c r="AB28" s="514"/>
      <c r="AC28" s="512"/>
      <c r="AD28" s="512"/>
    </row>
    <row r="29" spans="1:30" ht="18.3">
      <c r="A29" s="1190"/>
      <c r="B29" s="1190"/>
      <c r="C29" s="1190"/>
      <c r="D29" s="1190"/>
      <c r="E29" s="1190"/>
      <c r="F29" s="1190"/>
      <c r="G29" s="1190"/>
      <c r="H29" s="1190"/>
      <c r="I29" s="1190"/>
      <c r="J29" s="1190"/>
      <c r="K29" s="1190"/>
      <c r="L29" s="1190"/>
      <c r="M29" s="513"/>
      <c r="N29" s="513"/>
      <c r="O29" s="513"/>
      <c r="P29" s="513"/>
      <c r="Q29" s="513"/>
      <c r="R29" s="513"/>
      <c r="S29" s="513"/>
      <c r="T29" s="513"/>
      <c r="U29" s="513"/>
      <c r="V29" s="513"/>
      <c r="W29" s="513"/>
      <c r="X29" s="513"/>
      <c r="Y29" s="513"/>
      <c r="Z29" s="513"/>
      <c r="AA29" s="514"/>
      <c r="AB29" s="514"/>
    </row>
    <row r="30" spans="1:30" ht="18.600000000000001" thickBot="1">
      <c r="A30" s="513"/>
      <c r="B30" s="513"/>
      <c r="C30" s="513"/>
      <c r="D30" s="513"/>
      <c r="E30" s="513"/>
      <c r="F30" s="513"/>
      <c r="G30" s="513"/>
      <c r="H30" s="513"/>
      <c r="I30" s="513"/>
      <c r="J30" s="513"/>
      <c r="K30" s="513"/>
      <c r="L30" s="513"/>
      <c r="M30" s="513"/>
      <c r="N30" s="513"/>
      <c r="O30" s="513"/>
      <c r="P30" s="513"/>
      <c r="Q30" s="513"/>
      <c r="R30" s="513"/>
      <c r="S30" s="513"/>
      <c r="T30" s="513"/>
      <c r="U30" s="513"/>
      <c r="V30" s="513"/>
      <c r="W30" s="513"/>
      <c r="X30" s="513"/>
      <c r="Y30" s="513"/>
      <c r="Z30" s="513"/>
      <c r="AA30" s="514"/>
      <c r="AB30" s="514"/>
    </row>
    <row r="31" spans="1:30" ht="18.3">
      <c r="A31" s="513"/>
      <c r="B31" s="513"/>
      <c r="C31" s="513"/>
      <c r="D31" s="513"/>
      <c r="E31" s="513"/>
      <c r="F31" s="513"/>
      <c r="G31" s="513"/>
      <c r="H31" s="513"/>
      <c r="I31" s="513"/>
      <c r="J31" s="513"/>
      <c r="K31" s="513"/>
      <c r="L31" s="513"/>
      <c r="M31" s="513"/>
      <c r="N31" s="1352" t="s">
        <v>1821</v>
      </c>
      <c r="O31" s="1353"/>
      <c r="P31" s="1354"/>
      <c r="Q31" s="513"/>
      <c r="R31" s="513"/>
      <c r="S31" s="513"/>
      <c r="T31" s="513"/>
      <c r="U31" s="513"/>
      <c r="V31" s="513"/>
      <c r="W31" s="513"/>
      <c r="X31" s="513"/>
      <c r="Y31" s="513"/>
      <c r="Z31" s="513"/>
      <c r="AA31" s="514"/>
      <c r="AB31" s="514"/>
    </row>
    <row r="32" spans="1:30" ht="18.600000000000001" thickBot="1">
      <c r="A32" s="513"/>
      <c r="B32" s="513"/>
      <c r="C32" s="513"/>
      <c r="D32" s="513"/>
      <c r="E32" s="513"/>
      <c r="F32" s="513"/>
      <c r="G32" s="513"/>
      <c r="H32" s="513"/>
      <c r="I32" s="513"/>
      <c r="J32" s="513"/>
      <c r="K32" s="513"/>
      <c r="L32" s="513"/>
      <c r="M32" s="513"/>
      <c r="N32" s="1355"/>
      <c r="O32" s="1356"/>
      <c r="P32" s="1357"/>
      <c r="Q32" s="513"/>
      <c r="R32" s="513"/>
      <c r="S32" s="513"/>
      <c r="T32" s="513"/>
      <c r="U32" s="513"/>
      <c r="V32" s="513"/>
      <c r="W32" s="513"/>
      <c r="X32" s="513"/>
      <c r="Y32" s="513"/>
      <c r="Z32" s="513"/>
      <c r="AA32" s="514"/>
      <c r="AB32" s="514"/>
    </row>
    <row r="33" spans="1:28" ht="18.3">
      <c r="A33" s="513"/>
      <c r="B33" s="513"/>
      <c r="C33" s="513"/>
      <c r="D33" s="513"/>
      <c r="E33" s="513"/>
      <c r="F33" s="513"/>
      <c r="G33" s="513"/>
      <c r="H33" s="513"/>
      <c r="I33" s="513"/>
      <c r="J33" s="513"/>
      <c r="K33" s="513"/>
      <c r="L33" s="513"/>
      <c r="M33" s="513"/>
      <c r="N33" s="513"/>
      <c r="O33" s="513"/>
      <c r="P33" s="513"/>
      <c r="Q33" s="513"/>
      <c r="R33" s="513"/>
      <c r="S33" s="513"/>
      <c r="T33" s="513"/>
      <c r="U33" s="513"/>
      <c r="V33" s="513"/>
      <c r="W33" s="513"/>
      <c r="X33" s="513"/>
      <c r="Y33" s="513"/>
      <c r="Z33" s="513"/>
      <c r="AA33" s="514"/>
      <c r="AB33" s="514"/>
    </row>
    <row r="34" spans="1:28" ht="18.3">
      <c r="A34" s="513"/>
      <c r="B34" s="513"/>
      <c r="C34" s="513"/>
      <c r="D34" s="513"/>
      <c r="E34" s="513"/>
      <c r="F34" s="513"/>
      <c r="G34" s="513"/>
      <c r="H34" s="513"/>
      <c r="I34" s="513"/>
      <c r="J34" s="513"/>
      <c r="K34" s="513"/>
      <c r="L34" s="513"/>
      <c r="M34" s="513"/>
      <c r="N34" s="513"/>
      <c r="O34" s="513"/>
      <c r="P34" s="513"/>
      <c r="Q34" s="513"/>
      <c r="R34" s="513"/>
      <c r="S34" s="513"/>
      <c r="T34" s="513"/>
      <c r="U34" s="513"/>
      <c r="V34" s="513"/>
      <c r="W34" s="513"/>
      <c r="X34" s="513"/>
      <c r="Y34" s="513"/>
      <c r="Z34" s="513"/>
      <c r="AA34" s="514"/>
      <c r="AB34" s="514"/>
    </row>
    <row r="35" spans="1:28" ht="18.3">
      <c r="A35" s="513"/>
      <c r="B35" s="513"/>
      <c r="C35" s="513"/>
      <c r="D35" s="513"/>
      <c r="E35" s="513"/>
      <c r="F35" s="513"/>
      <c r="G35" s="513"/>
      <c r="H35" s="513"/>
      <c r="I35" s="513"/>
      <c r="J35" s="513"/>
      <c r="K35" s="513"/>
      <c r="L35" s="513"/>
      <c r="M35" s="513"/>
      <c r="N35" s="513"/>
      <c r="O35" s="513"/>
      <c r="P35" s="513"/>
      <c r="Q35" s="513"/>
      <c r="R35" s="513"/>
      <c r="S35" s="513"/>
      <c r="T35" s="513"/>
      <c r="U35" s="513"/>
      <c r="V35" s="513"/>
      <c r="W35" s="513"/>
      <c r="X35" s="513"/>
      <c r="Y35" s="513"/>
      <c r="Z35" s="513"/>
      <c r="AA35" s="514"/>
      <c r="AB35" s="514"/>
    </row>
    <row r="36" spans="1:28" ht="18.3">
      <c r="A36" s="513"/>
      <c r="B36" s="513"/>
      <c r="C36" s="513"/>
      <c r="D36" s="513"/>
      <c r="E36" s="513"/>
      <c r="F36" s="513"/>
      <c r="G36" s="513"/>
      <c r="H36" s="513"/>
      <c r="I36" s="513"/>
      <c r="J36" s="513"/>
      <c r="K36" s="513"/>
      <c r="L36" s="513"/>
      <c r="M36" s="513"/>
      <c r="N36" s="513"/>
      <c r="O36" s="513"/>
      <c r="P36" s="513"/>
      <c r="Q36" s="513"/>
      <c r="R36" s="513"/>
      <c r="S36" s="513"/>
      <c r="T36" s="513"/>
      <c r="U36" s="513"/>
      <c r="V36" s="513"/>
      <c r="W36" s="513"/>
      <c r="X36" s="513"/>
      <c r="Y36" s="513"/>
      <c r="Z36" s="513"/>
      <c r="AA36" s="514"/>
      <c r="AB36" s="514"/>
    </row>
    <row r="37" spans="1:28" ht="18.3">
      <c r="A37" s="513"/>
      <c r="B37" s="513"/>
      <c r="C37" s="513"/>
      <c r="D37" s="513"/>
      <c r="E37" s="513"/>
      <c r="F37" s="513"/>
      <c r="G37" s="513"/>
      <c r="H37" s="513"/>
      <c r="I37" s="513"/>
      <c r="J37" s="513"/>
      <c r="K37" s="513"/>
      <c r="L37" s="513"/>
      <c r="M37" s="513"/>
      <c r="N37" s="513"/>
      <c r="O37" s="513"/>
      <c r="P37" s="513"/>
      <c r="Q37" s="513"/>
      <c r="R37" s="513"/>
      <c r="S37" s="513"/>
      <c r="T37" s="513"/>
      <c r="U37" s="513"/>
      <c r="V37" s="513"/>
      <c r="W37" s="513"/>
      <c r="X37" s="513"/>
      <c r="Y37" s="513"/>
      <c r="Z37" s="513"/>
      <c r="AA37" s="514"/>
      <c r="AB37" s="514"/>
    </row>
    <row r="38" spans="1:28" ht="18.3">
      <c r="A38" s="513"/>
      <c r="B38" s="513"/>
      <c r="C38" s="513"/>
      <c r="D38" s="513"/>
      <c r="E38" s="513"/>
      <c r="F38" s="513"/>
      <c r="G38" s="513"/>
      <c r="H38" s="513"/>
      <c r="I38" s="513"/>
      <c r="J38" s="513"/>
      <c r="K38" s="513"/>
      <c r="L38" s="513"/>
      <c r="M38" s="513"/>
      <c r="N38" s="513"/>
      <c r="O38" s="513"/>
      <c r="P38" s="513"/>
      <c r="Q38" s="513"/>
      <c r="R38" s="513"/>
      <c r="S38" s="513"/>
      <c r="T38" s="513"/>
      <c r="U38" s="513"/>
      <c r="V38" s="513"/>
      <c r="W38" s="513"/>
      <c r="X38" s="513"/>
      <c r="Y38" s="513"/>
      <c r="Z38" s="513"/>
      <c r="AA38" s="514"/>
      <c r="AB38" s="514"/>
    </row>
    <row r="39" spans="1:28" ht="18.3">
      <c r="A39" s="513"/>
      <c r="B39" s="513"/>
      <c r="C39" s="513"/>
      <c r="D39" s="513"/>
      <c r="E39" s="513"/>
      <c r="F39" s="513"/>
      <c r="G39" s="513"/>
      <c r="H39" s="513"/>
      <c r="I39" s="513"/>
      <c r="J39" s="513"/>
      <c r="K39" s="513"/>
      <c r="L39" s="513"/>
      <c r="M39" s="513"/>
      <c r="N39" s="513"/>
      <c r="O39" s="513"/>
      <c r="P39" s="513"/>
      <c r="Q39" s="513"/>
      <c r="R39" s="513"/>
      <c r="S39" s="513"/>
      <c r="T39" s="513"/>
      <c r="U39" s="513"/>
      <c r="V39" s="513"/>
      <c r="W39" s="513"/>
      <c r="X39" s="513"/>
      <c r="Y39" s="513"/>
      <c r="Z39" s="513"/>
      <c r="AA39" s="514"/>
      <c r="AB39" s="514"/>
    </row>
    <row r="40" spans="1:28" ht="18.3">
      <c r="A40" s="513"/>
      <c r="B40" s="513"/>
      <c r="C40" s="513"/>
      <c r="D40" s="513"/>
      <c r="E40" s="513"/>
      <c r="F40" s="513"/>
      <c r="G40" s="513"/>
      <c r="H40" s="513"/>
      <c r="I40" s="513"/>
      <c r="J40" s="513"/>
      <c r="K40" s="513"/>
      <c r="L40" s="513"/>
      <c r="M40" s="513"/>
      <c r="N40" s="513"/>
      <c r="O40" s="513"/>
      <c r="P40" s="513"/>
      <c r="Q40" s="513"/>
      <c r="R40" s="513"/>
      <c r="S40" s="513"/>
      <c r="T40" s="513"/>
      <c r="U40" s="513"/>
      <c r="V40" s="513"/>
      <c r="W40" s="513"/>
      <c r="X40" s="513"/>
      <c r="Y40" s="513"/>
      <c r="Z40" s="513"/>
      <c r="AA40" s="514"/>
      <c r="AB40" s="514"/>
    </row>
    <row r="41" spans="1:28" ht="18.3">
      <c r="A41" s="513"/>
      <c r="B41" s="513"/>
      <c r="C41" s="513"/>
      <c r="D41" s="513"/>
      <c r="E41" s="513"/>
      <c r="F41" s="513"/>
      <c r="G41" s="513"/>
      <c r="H41" s="513"/>
      <c r="I41" s="513"/>
      <c r="J41" s="513"/>
      <c r="K41" s="513"/>
      <c r="L41" s="513"/>
      <c r="M41" s="513"/>
      <c r="N41" s="513"/>
      <c r="O41" s="513"/>
      <c r="P41" s="513"/>
      <c r="Q41" s="513"/>
      <c r="R41" s="513"/>
      <c r="S41" s="513"/>
      <c r="T41" s="513"/>
      <c r="U41" s="513"/>
      <c r="V41" s="513"/>
      <c r="W41" s="513"/>
      <c r="X41" s="513"/>
      <c r="Y41" s="513"/>
      <c r="Z41" s="513"/>
      <c r="AA41" s="514"/>
      <c r="AB41" s="514"/>
    </row>
    <row r="42" spans="1:28" ht="18.3">
      <c r="A42" s="513"/>
      <c r="B42" s="513"/>
      <c r="C42" s="513"/>
      <c r="D42" s="513"/>
      <c r="E42" s="513"/>
      <c r="F42" s="513"/>
      <c r="G42" s="513"/>
      <c r="H42" s="513"/>
      <c r="I42" s="513"/>
      <c r="J42" s="513"/>
      <c r="K42" s="513"/>
      <c r="L42" s="513"/>
      <c r="M42" s="513"/>
      <c r="N42" s="513"/>
      <c r="O42" s="513"/>
      <c r="P42" s="513"/>
      <c r="Q42" s="513"/>
      <c r="R42" s="513"/>
      <c r="S42" s="513"/>
      <c r="T42" s="513"/>
      <c r="U42" s="513"/>
      <c r="V42" s="513"/>
      <c r="W42" s="513"/>
      <c r="X42" s="513"/>
      <c r="Y42" s="513"/>
      <c r="Z42" s="513"/>
      <c r="AA42" s="514"/>
      <c r="AB42" s="514"/>
    </row>
    <row r="43" spans="1:28" ht="18.3">
      <c r="A43" s="513"/>
      <c r="B43" s="513"/>
      <c r="C43" s="513"/>
      <c r="D43" s="513"/>
      <c r="E43" s="513"/>
      <c r="F43" s="513"/>
      <c r="G43" s="513"/>
      <c r="H43" s="513"/>
      <c r="I43" s="513"/>
      <c r="J43" s="513"/>
      <c r="K43" s="513"/>
      <c r="L43" s="513"/>
      <c r="M43" s="513"/>
      <c r="N43" s="513"/>
      <c r="O43" s="513"/>
      <c r="P43" s="513"/>
      <c r="Q43" s="513"/>
      <c r="R43" s="513"/>
      <c r="S43" s="513"/>
      <c r="T43" s="513"/>
      <c r="U43" s="513"/>
      <c r="V43" s="513"/>
      <c r="W43" s="513"/>
      <c r="X43" s="513"/>
      <c r="Y43" s="513"/>
      <c r="Z43" s="513"/>
      <c r="AA43" s="514"/>
      <c r="AB43" s="514"/>
    </row>
    <row r="44" spans="1:28" ht="18.3">
      <c r="A44" s="513"/>
      <c r="B44" s="513"/>
      <c r="C44" s="513"/>
      <c r="D44" s="513"/>
      <c r="E44" s="513"/>
      <c r="F44" s="513"/>
      <c r="G44" s="513"/>
      <c r="H44" s="513"/>
      <c r="I44" s="513"/>
      <c r="J44" s="513"/>
      <c r="K44" s="513"/>
      <c r="L44" s="513"/>
      <c r="M44" s="513"/>
      <c r="N44" s="513"/>
      <c r="O44" s="513"/>
      <c r="P44" s="513"/>
      <c r="Q44" s="513"/>
      <c r="R44" s="513"/>
      <c r="S44" s="513"/>
      <c r="T44" s="513"/>
      <c r="U44" s="513"/>
      <c r="V44" s="513"/>
      <c r="W44" s="513"/>
      <c r="X44" s="513"/>
      <c r="Y44" s="513"/>
      <c r="Z44" s="513"/>
      <c r="AA44" s="514"/>
      <c r="AB44" s="514"/>
    </row>
    <row r="45" spans="1:28" ht="18.3">
      <c r="A45" s="513"/>
      <c r="B45" s="513"/>
      <c r="C45" s="513"/>
      <c r="D45" s="513"/>
      <c r="E45" s="513"/>
      <c r="F45" s="513"/>
      <c r="G45" s="513"/>
      <c r="H45" s="513"/>
      <c r="I45" s="513"/>
      <c r="J45" s="513"/>
      <c r="K45" s="513"/>
      <c r="L45" s="513"/>
      <c r="M45" s="513"/>
      <c r="N45" s="513"/>
      <c r="O45" s="513"/>
      <c r="P45" s="513"/>
      <c r="Q45" s="513"/>
      <c r="R45" s="513"/>
      <c r="S45" s="513"/>
      <c r="T45" s="513"/>
      <c r="U45" s="513"/>
      <c r="V45" s="513"/>
      <c r="W45" s="513"/>
      <c r="X45" s="513"/>
      <c r="Y45" s="513"/>
      <c r="Z45" s="513"/>
      <c r="AA45" s="514"/>
      <c r="AB45" s="514"/>
    </row>
    <row r="46" spans="1:28" ht="18.3">
      <c r="A46" s="513"/>
      <c r="B46" s="513"/>
      <c r="C46" s="513"/>
      <c r="D46" s="513"/>
      <c r="E46" s="513"/>
      <c r="F46" s="513"/>
      <c r="G46" s="513"/>
      <c r="H46" s="513"/>
      <c r="I46" s="513"/>
      <c r="J46" s="513"/>
      <c r="K46" s="513"/>
      <c r="L46" s="513"/>
      <c r="M46" s="513"/>
      <c r="N46" s="513"/>
      <c r="O46" s="513"/>
      <c r="P46" s="513"/>
      <c r="Q46" s="513"/>
      <c r="R46" s="513"/>
      <c r="S46" s="513"/>
      <c r="T46" s="513"/>
      <c r="U46" s="513"/>
      <c r="V46" s="513"/>
      <c r="W46" s="513"/>
      <c r="X46" s="513"/>
      <c r="Y46" s="513"/>
      <c r="Z46" s="513"/>
      <c r="AA46" s="514"/>
      <c r="AB46" s="514"/>
    </row>
    <row r="47" spans="1:28" ht="18.3">
      <c r="A47" s="513"/>
      <c r="B47" s="513"/>
      <c r="C47" s="513"/>
      <c r="D47" s="513"/>
      <c r="E47" s="513"/>
      <c r="F47" s="513"/>
      <c r="G47" s="513"/>
      <c r="H47" s="513"/>
      <c r="I47" s="513"/>
      <c r="J47" s="513"/>
      <c r="K47" s="513"/>
      <c r="L47" s="513"/>
      <c r="M47" s="513"/>
      <c r="N47" s="513"/>
      <c r="O47" s="513"/>
      <c r="P47" s="513"/>
      <c r="Q47" s="513"/>
      <c r="R47" s="513"/>
      <c r="S47" s="513"/>
      <c r="T47" s="513"/>
      <c r="U47" s="513"/>
      <c r="V47" s="513"/>
      <c r="W47" s="513"/>
      <c r="X47" s="513"/>
      <c r="Y47" s="513"/>
      <c r="Z47" s="513"/>
      <c r="AA47" s="514"/>
      <c r="AB47" s="514"/>
    </row>
    <row r="48" spans="1:28" ht="18.3">
      <c r="A48" s="513"/>
      <c r="B48" s="513"/>
      <c r="C48" s="513"/>
      <c r="D48" s="513"/>
      <c r="E48" s="513"/>
      <c r="F48" s="513"/>
      <c r="G48" s="513"/>
      <c r="H48" s="513"/>
      <c r="I48" s="513"/>
      <c r="J48" s="513"/>
      <c r="K48" s="513"/>
      <c r="L48" s="513"/>
      <c r="M48" s="513"/>
      <c r="N48" s="513"/>
      <c r="O48" s="513"/>
      <c r="P48" s="513"/>
      <c r="Q48" s="513"/>
      <c r="R48" s="513"/>
      <c r="S48" s="513"/>
      <c r="T48" s="513"/>
      <c r="U48" s="513"/>
      <c r="V48" s="513"/>
      <c r="W48" s="513"/>
      <c r="X48" s="513"/>
      <c r="Y48" s="513"/>
      <c r="Z48" s="513"/>
      <c r="AA48" s="514"/>
      <c r="AB48" s="514"/>
    </row>
    <row r="49" spans="1:28" ht="18.3">
      <c r="A49" s="513"/>
      <c r="B49" s="513"/>
      <c r="C49" s="513"/>
      <c r="D49" s="513"/>
      <c r="E49" s="513"/>
      <c r="F49" s="513"/>
      <c r="G49" s="513"/>
      <c r="H49" s="513"/>
      <c r="I49" s="513"/>
      <c r="J49" s="513"/>
      <c r="K49" s="513"/>
      <c r="L49" s="513"/>
      <c r="M49" s="513"/>
      <c r="N49" s="513"/>
      <c r="O49" s="513"/>
      <c r="P49" s="513"/>
      <c r="Q49" s="513"/>
      <c r="R49" s="513"/>
      <c r="S49" s="513"/>
      <c r="T49" s="513"/>
      <c r="U49" s="513"/>
      <c r="V49" s="513"/>
      <c r="W49" s="513"/>
      <c r="X49" s="513"/>
      <c r="Y49" s="513"/>
      <c r="Z49" s="513"/>
      <c r="AA49" s="514"/>
      <c r="AB49" s="514"/>
    </row>
    <row r="50" spans="1:28" ht="18.3">
      <c r="A50" s="513"/>
      <c r="B50" s="513"/>
      <c r="C50" s="513"/>
      <c r="D50" s="513"/>
      <c r="E50" s="513"/>
      <c r="F50" s="513"/>
      <c r="G50" s="513"/>
      <c r="H50" s="513"/>
      <c r="I50" s="513"/>
      <c r="J50" s="513"/>
      <c r="K50" s="513"/>
      <c r="L50" s="513"/>
      <c r="M50" s="513"/>
      <c r="N50" s="513"/>
      <c r="O50" s="513"/>
      <c r="P50" s="513"/>
      <c r="Q50" s="513"/>
      <c r="R50" s="513"/>
      <c r="S50" s="513"/>
      <c r="T50" s="513"/>
      <c r="U50" s="513"/>
      <c r="V50" s="513"/>
      <c r="W50" s="513"/>
      <c r="X50" s="513"/>
      <c r="Y50" s="513"/>
      <c r="Z50" s="513"/>
      <c r="AA50" s="514"/>
      <c r="AB50" s="514"/>
    </row>
    <row r="51" spans="1:28" ht="18.3">
      <c r="A51" s="513"/>
      <c r="B51" s="513"/>
      <c r="C51" s="513"/>
      <c r="D51" s="513"/>
      <c r="E51" s="513"/>
      <c r="F51" s="513"/>
      <c r="G51" s="513"/>
      <c r="H51" s="513"/>
      <c r="I51" s="513"/>
      <c r="J51" s="513"/>
      <c r="K51" s="513"/>
      <c r="L51" s="513"/>
      <c r="M51" s="513"/>
      <c r="N51" s="513"/>
      <c r="O51" s="513"/>
      <c r="P51" s="513"/>
      <c r="Q51" s="513"/>
      <c r="R51" s="513"/>
      <c r="S51" s="513"/>
      <c r="T51" s="513"/>
      <c r="U51" s="513"/>
      <c r="V51" s="513"/>
      <c r="W51" s="513"/>
      <c r="X51" s="513"/>
      <c r="Y51" s="513"/>
      <c r="Z51" s="513"/>
      <c r="AA51" s="514"/>
      <c r="AB51" s="514"/>
    </row>
    <row r="52" spans="1:28" ht="18.3">
      <c r="A52" s="513"/>
      <c r="B52" s="513"/>
      <c r="C52" s="513"/>
      <c r="D52" s="513"/>
      <c r="E52" s="513"/>
      <c r="F52" s="513"/>
      <c r="G52" s="513"/>
      <c r="H52" s="513"/>
      <c r="I52" s="513"/>
      <c r="J52" s="513"/>
      <c r="K52" s="513"/>
      <c r="L52" s="513"/>
      <c r="M52" s="513"/>
      <c r="N52" s="513"/>
      <c r="O52" s="513"/>
      <c r="P52" s="513"/>
      <c r="Q52" s="513"/>
      <c r="R52" s="513"/>
      <c r="S52" s="513"/>
      <c r="T52" s="513"/>
      <c r="U52" s="513"/>
      <c r="V52" s="513"/>
      <c r="W52" s="513"/>
      <c r="X52" s="513"/>
      <c r="Y52" s="513"/>
      <c r="Z52" s="513"/>
      <c r="AA52" s="514"/>
      <c r="AB52" s="514"/>
    </row>
    <row r="53" spans="1:28" ht="18.3">
      <c r="A53" s="513"/>
      <c r="B53" s="513"/>
      <c r="C53" s="513"/>
      <c r="D53" s="513"/>
      <c r="E53" s="513"/>
      <c r="F53" s="513"/>
      <c r="G53" s="513"/>
      <c r="H53" s="513"/>
      <c r="I53" s="513"/>
      <c r="J53" s="513"/>
      <c r="K53" s="513"/>
      <c r="L53" s="513"/>
      <c r="M53" s="513"/>
      <c r="N53" s="513"/>
      <c r="O53" s="513"/>
      <c r="P53" s="513"/>
      <c r="Q53" s="513"/>
      <c r="R53" s="513"/>
      <c r="S53" s="513"/>
      <c r="T53" s="513"/>
      <c r="U53" s="513"/>
      <c r="V53" s="513"/>
      <c r="W53" s="513"/>
      <c r="X53" s="513"/>
      <c r="Y53" s="513"/>
      <c r="Z53" s="513"/>
      <c r="AA53" s="514"/>
      <c r="AB53" s="514"/>
    </row>
    <row r="54" spans="1:28" ht="18.3">
      <c r="A54" s="513"/>
      <c r="B54" s="513"/>
      <c r="C54" s="513"/>
      <c r="D54" s="513"/>
      <c r="E54" s="513"/>
      <c r="F54" s="513"/>
      <c r="G54" s="513"/>
      <c r="H54" s="513"/>
      <c r="I54" s="513"/>
      <c r="J54" s="513"/>
      <c r="K54" s="513"/>
      <c r="L54" s="513"/>
      <c r="M54" s="513"/>
      <c r="N54" s="513"/>
      <c r="O54" s="513"/>
      <c r="P54" s="513"/>
      <c r="Q54" s="513"/>
      <c r="R54" s="513"/>
      <c r="S54" s="513"/>
      <c r="T54" s="513"/>
      <c r="U54" s="513"/>
      <c r="V54" s="513"/>
      <c r="W54" s="513"/>
      <c r="X54" s="513"/>
      <c r="Y54" s="513"/>
      <c r="Z54" s="513"/>
      <c r="AA54" s="514"/>
      <c r="AB54" s="514"/>
    </row>
    <row r="55" spans="1:28" ht="18.3">
      <c r="A55" s="513"/>
      <c r="B55" s="513"/>
      <c r="C55" s="513"/>
      <c r="D55" s="513"/>
      <c r="E55" s="513"/>
      <c r="F55" s="513"/>
      <c r="G55" s="513"/>
      <c r="H55" s="513"/>
      <c r="I55" s="513"/>
      <c r="J55" s="513"/>
      <c r="K55" s="513"/>
      <c r="L55" s="513"/>
      <c r="M55" s="513"/>
      <c r="N55" s="513"/>
      <c r="O55" s="513"/>
      <c r="P55" s="513"/>
      <c r="Q55" s="513"/>
      <c r="R55" s="513"/>
      <c r="S55" s="513"/>
      <c r="T55" s="513"/>
      <c r="U55" s="513"/>
      <c r="V55" s="513"/>
      <c r="W55" s="513"/>
      <c r="X55" s="513"/>
      <c r="Y55" s="513"/>
      <c r="Z55" s="513"/>
      <c r="AA55" s="514"/>
      <c r="AB55" s="514"/>
    </row>
    <row r="56" spans="1:28" ht="18.3">
      <c r="A56" s="513"/>
      <c r="B56" s="513"/>
      <c r="C56" s="513"/>
      <c r="D56" s="513"/>
      <c r="E56" s="513"/>
      <c r="F56" s="513"/>
      <c r="G56" s="513"/>
      <c r="H56" s="513"/>
      <c r="I56" s="513"/>
      <c r="J56" s="513"/>
      <c r="K56" s="513"/>
      <c r="L56" s="513"/>
      <c r="M56" s="513"/>
      <c r="N56" s="513"/>
      <c r="O56" s="513"/>
      <c r="P56" s="513"/>
      <c r="Q56" s="513"/>
      <c r="R56" s="513"/>
      <c r="S56" s="513"/>
      <c r="T56" s="513"/>
      <c r="U56" s="513"/>
      <c r="V56" s="513"/>
      <c r="W56" s="513"/>
      <c r="X56" s="513"/>
      <c r="Y56" s="513"/>
      <c r="Z56" s="513"/>
      <c r="AA56" s="514"/>
      <c r="AB56" s="514"/>
    </row>
    <row r="57" spans="1:28" ht="18.3">
      <c r="A57" s="513"/>
      <c r="B57" s="513"/>
      <c r="C57" s="513"/>
      <c r="D57" s="513"/>
      <c r="E57" s="513"/>
      <c r="F57" s="513"/>
      <c r="G57" s="513"/>
      <c r="H57" s="513"/>
      <c r="I57" s="513"/>
      <c r="J57" s="513"/>
      <c r="K57" s="513"/>
      <c r="L57" s="513"/>
      <c r="M57" s="513"/>
      <c r="N57" s="513"/>
      <c r="O57" s="513"/>
      <c r="P57" s="513"/>
      <c r="Q57" s="513"/>
      <c r="R57" s="513"/>
      <c r="S57" s="513"/>
      <c r="T57" s="513"/>
      <c r="U57" s="513"/>
      <c r="V57" s="513"/>
      <c r="W57" s="513"/>
      <c r="X57" s="513"/>
      <c r="Y57" s="513"/>
      <c r="Z57" s="513"/>
      <c r="AA57" s="514"/>
      <c r="AB57" s="514"/>
    </row>
    <row r="58" spans="1:28" ht="18.3">
      <c r="A58" s="513"/>
      <c r="B58" s="513"/>
      <c r="C58" s="513"/>
      <c r="D58" s="513"/>
      <c r="E58" s="513"/>
      <c r="F58" s="513"/>
      <c r="G58" s="513"/>
      <c r="H58" s="513"/>
      <c r="I58" s="513"/>
      <c r="J58" s="513"/>
      <c r="K58" s="513"/>
      <c r="L58" s="513"/>
      <c r="M58" s="513"/>
      <c r="N58" s="513"/>
      <c r="O58" s="513"/>
      <c r="P58" s="513"/>
      <c r="Q58" s="513"/>
      <c r="R58" s="513"/>
      <c r="S58" s="513"/>
      <c r="T58" s="513"/>
      <c r="U58" s="513"/>
      <c r="V58" s="513"/>
      <c r="W58" s="513"/>
      <c r="X58" s="513"/>
      <c r="Y58" s="513"/>
      <c r="Z58" s="513"/>
      <c r="AA58" s="514"/>
      <c r="AB58" s="514"/>
    </row>
    <row r="59" spans="1:28" ht="18.3">
      <c r="A59" s="513"/>
      <c r="B59" s="513"/>
      <c r="C59" s="513"/>
      <c r="D59" s="513"/>
      <c r="E59" s="513"/>
      <c r="F59" s="513"/>
      <c r="G59" s="513"/>
      <c r="H59" s="513"/>
      <c r="I59" s="513"/>
      <c r="J59" s="513"/>
      <c r="K59" s="513"/>
      <c r="L59" s="513"/>
      <c r="M59" s="513"/>
      <c r="N59" s="513"/>
      <c r="O59" s="513"/>
      <c r="P59" s="513"/>
      <c r="Q59" s="513"/>
      <c r="R59" s="513"/>
      <c r="S59" s="513"/>
      <c r="T59" s="513"/>
      <c r="U59" s="513"/>
      <c r="V59" s="513"/>
      <c r="W59" s="513"/>
      <c r="X59" s="513"/>
      <c r="Y59" s="513"/>
      <c r="Z59" s="513"/>
      <c r="AA59" s="514"/>
      <c r="AB59" s="514"/>
    </row>
    <row r="60" spans="1:28" ht="18.3">
      <c r="A60" s="513"/>
      <c r="B60" s="513"/>
      <c r="C60" s="513"/>
      <c r="D60" s="513"/>
      <c r="E60" s="513"/>
      <c r="F60" s="513"/>
      <c r="G60" s="513"/>
      <c r="H60" s="513"/>
      <c r="I60" s="513"/>
      <c r="J60" s="513"/>
      <c r="K60" s="513"/>
      <c r="L60" s="513"/>
      <c r="M60" s="513"/>
      <c r="N60" s="513"/>
      <c r="O60" s="513"/>
      <c r="P60" s="513"/>
      <c r="Q60" s="513"/>
      <c r="R60" s="513"/>
      <c r="S60" s="513"/>
      <c r="T60" s="513"/>
      <c r="U60" s="513"/>
      <c r="V60" s="513"/>
      <c r="W60" s="513"/>
      <c r="X60" s="513"/>
      <c r="Y60" s="513"/>
      <c r="Z60" s="513"/>
      <c r="AA60" s="514"/>
      <c r="AB60" s="514"/>
    </row>
    <row r="61" spans="1:28" ht="18.3">
      <c r="A61" s="513"/>
      <c r="B61" s="513"/>
      <c r="C61" s="513"/>
      <c r="D61" s="513"/>
      <c r="E61" s="513"/>
      <c r="F61" s="513"/>
      <c r="G61" s="513"/>
      <c r="H61" s="513"/>
      <c r="I61" s="513"/>
      <c r="J61" s="513"/>
      <c r="K61" s="513"/>
      <c r="L61" s="513"/>
      <c r="M61" s="513"/>
      <c r="N61" s="513"/>
      <c r="O61" s="513"/>
      <c r="P61" s="513"/>
      <c r="Q61" s="513"/>
      <c r="R61" s="513"/>
      <c r="S61" s="513"/>
      <c r="T61" s="513"/>
      <c r="U61" s="513"/>
      <c r="V61" s="513"/>
      <c r="W61" s="513"/>
      <c r="X61" s="513"/>
      <c r="Y61" s="513"/>
      <c r="Z61" s="513"/>
      <c r="AA61" s="514"/>
      <c r="AB61" s="514"/>
    </row>
    <row r="62" spans="1:28" ht="18.3">
      <c r="A62" s="513"/>
      <c r="B62" s="513"/>
      <c r="C62" s="513"/>
      <c r="D62" s="513"/>
      <c r="E62" s="513"/>
      <c r="F62" s="513"/>
      <c r="G62" s="513"/>
      <c r="H62" s="513"/>
      <c r="I62" s="513"/>
      <c r="J62" s="513"/>
      <c r="K62" s="513"/>
      <c r="L62" s="513"/>
      <c r="M62" s="513"/>
      <c r="N62" s="513"/>
      <c r="O62" s="513"/>
      <c r="P62" s="513"/>
      <c r="Q62" s="513"/>
      <c r="R62" s="513"/>
      <c r="S62" s="513"/>
      <c r="T62" s="513"/>
      <c r="U62" s="513"/>
      <c r="V62" s="513"/>
      <c r="W62" s="513"/>
      <c r="X62" s="513"/>
      <c r="Y62" s="513"/>
      <c r="Z62" s="513"/>
      <c r="AA62" s="514"/>
      <c r="AB62" s="514"/>
    </row>
    <row r="63" spans="1:28" ht="18.3">
      <c r="A63" s="513"/>
      <c r="B63" s="513"/>
      <c r="C63" s="513"/>
      <c r="D63" s="513"/>
      <c r="E63" s="513"/>
      <c r="F63" s="513"/>
      <c r="G63" s="513"/>
      <c r="H63" s="513"/>
      <c r="I63" s="513"/>
      <c r="J63" s="513"/>
      <c r="K63" s="513"/>
      <c r="L63" s="513"/>
      <c r="M63" s="513"/>
      <c r="N63" s="513"/>
      <c r="O63" s="513"/>
      <c r="P63" s="513"/>
      <c r="Q63" s="513"/>
      <c r="R63" s="513"/>
      <c r="S63" s="513"/>
      <c r="T63" s="513"/>
      <c r="U63" s="513"/>
      <c r="V63" s="513"/>
      <c r="W63" s="513"/>
      <c r="X63" s="513"/>
      <c r="Y63" s="513"/>
      <c r="Z63" s="513"/>
      <c r="AA63" s="514"/>
      <c r="AB63" s="514"/>
    </row>
    <row r="64" spans="1:28" ht="18.3">
      <c r="A64" s="513"/>
      <c r="B64" s="513"/>
      <c r="C64" s="513"/>
      <c r="D64" s="513"/>
      <c r="E64" s="513"/>
      <c r="F64" s="513"/>
      <c r="G64" s="513"/>
      <c r="H64" s="513"/>
      <c r="I64" s="513"/>
      <c r="J64" s="513"/>
      <c r="K64" s="513"/>
      <c r="L64" s="513"/>
      <c r="M64" s="513"/>
      <c r="N64" s="513"/>
      <c r="O64" s="513"/>
      <c r="P64" s="513"/>
      <c r="Q64" s="513"/>
      <c r="R64" s="513"/>
      <c r="S64" s="513"/>
      <c r="T64" s="513"/>
      <c r="U64" s="513"/>
      <c r="V64" s="513"/>
      <c r="W64" s="513"/>
      <c r="X64" s="513"/>
      <c r="Y64" s="513"/>
      <c r="Z64" s="513"/>
      <c r="AA64" s="514"/>
      <c r="AB64" s="514"/>
    </row>
    <row r="65" spans="1:28" ht="18.3">
      <c r="A65" s="513"/>
      <c r="B65" s="513"/>
      <c r="C65" s="513"/>
      <c r="D65" s="513"/>
      <c r="E65" s="513"/>
      <c r="F65" s="513"/>
      <c r="G65" s="513"/>
      <c r="H65" s="513"/>
      <c r="I65" s="513"/>
      <c r="J65" s="513"/>
      <c r="K65" s="513"/>
      <c r="L65" s="513"/>
      <c r="M65" s="513"/>
      <c r="N65" s="513"/>
      <c r="O65" s="513"/>
      <c r="P65" s="513"/>
      <c r="Q65" s="513"/>
      <c r="R65" s="513"/>
      <c r="S65" s="513"/>
      <c r="T65" s="513"/>
      <c r="U65" s="513"/>
      <c r="V65" s="513"/>
      <c r="W65" s="513"/>
      <c r="X65" s="513"/>
      <c r="Y65" s="513"/>
      <c r="Z65" s="513"/>
      <c r="AA65" s="514"/>
      <c r="AB65" s="514"/>
    </row>
    <row r="66" spans="1:28" ht="18.3">
      <c r="A66" s="513"/>
      <c r="B66" s="513"/>
      <c r="C66" s="513"/>
      <c r="D66" s="513"/>
      <c r="E66" s="513"/>
      <c r="F66" s="513"/>
      <c r="G66" s="513"/>
      <c r="H66" s="513"/>
      <c r="I66" s="513"/>
      <c r="J66" s="513"/>
      <c r="K66" s="513"/>
      <c r="L66" s="513"/>
      <c r="M66" s="513"/>
      <c r="N66" s="513"/>
      <c r="O66" s="513"/>
      <c r="P66" s="513"/>
      <c r="Q66" s="513"/>
      <c r="R66" s="513"/>
      <c r="S66" s="513"/>
      <c r="T66" s="513"/>
      <c r="U66" s="513"/>
      <c r="V66" s="513"/>
      <c r="W66" s="513"/>
      <c r="X66" s="513"/>
      <c r="Y66" s="513"/>
      <c r="Z66" s="513"/>
      <c r="AA66" s="514"/>
      <c r="AB66" s="514"/>
    </row>
    <row r="67" spans="1:28" ht="18.3">
      <c r="A67" s="513"/>
      <c r="B67" s="513"/>
      <c r="C67" s="513"/>
      <c r="D67" s="513"/>
      <c r="E67" s="513"/>
      <c r="F67" s="513"/>
      <c r="G67" s="513"/>
      <c r="H67" s="513"/>
      <c r="I67" s="513"/>
      <c r="J67" s="513"/>
      <c r="K67" s="513"/>
      <c r="L67" s="513"/>
      <c r="M67" s="513"/>
      <c r="N67" s="513"/>
      <c r="O67" s="513"/>
      <c r="P67" s="513"/>
      <c r="Q67" s="513"/>
      <c r="R67" s="513"/>
      <c r="S67" s="513"/>
      <c r="T67" s="513"/>
      <c r="U67" s="513"/>
      <c r="V67" s="513"/>
      <c r="W67" s="513"/>
      <c r="X67" s="513"/>
      <c r="Y67" s="513"/>
      <c r="Z67" s="513"/>
      <c r="AA67" s="514"/>
      <c r="AB67" s="514"/>
    </row>
    <row r="68" spans="1:28" ht="18.3">
      <c r="A68" s="513"/>
      <c r="B68" s="513"/>
      <c r="C68" s="513"/>
      <c r="D68" s="513"/>
      <c r="E68" s="513"/>
      <c r="F68" s="513"/>
      <c r="G68" s="513"/>
      <c r="H68" s="513"/>
      <c r="I68" s="513"/>
      <c r="J68" s="513"/>
      <c r="K68" s="513"/>
      <c r="L68" s="513"/>
      <c r="M68" s="513"/>
      <c r="N68" s="513"/>
      <c r="O68" s="513"/>
      <c r="P68" s="513"/>
      <c r="Q68" s="513"/>
      <c r="R68" s="513"/>
      <c r="S68" s="513"/>
      <c r="T68" s="513"/>
      <c r="U68" s="513"/>
      <c r="V68" s="513"/>
      <c r="W68" s="513"/>
      <c r="X68" s="513"/>
      <c r="Y68" s="513"/>
      <c r="Z68" s="513"/>
      <c r="AA68" s="514"/>
      <c r="AB68" s="514"/>
    </row>
    <row r="69" spans="1:28" ht="18.3">
      <c r="A69" s="513"/>
      <c r="B69" s="513"/>
      <c r="C69" s="513"/>
      <c r="D69" s="513"/>
      <c r="E69" s="513"/>
      <c r="F69" s="513"/>
      <c r="G69" s="513"/>
      <c r="H69" s="513"/>
      <c r="I69" s="513"/>
      <c r="J69" s="513"/>
      <c r="K69" s="513"/>
      <c r="L69" s="513"/>
      <c r="M69" s="513"/>
      <c r="N69" s="513"/>
      <c r="O69" s="513"/>
      <c r="P69" s="513"/>
      <c r="Q69" s="513"/>
      <c r="R69" s="513"/>
      <c r="S69" s="513"/>
      <c r="T69" s="513"/>
      <c r="U69" s="513"/>
      <c r="V69" s="513"/>
      <c r="W69" s="513"/>
      <c r="X69" s="513"/>
      <c r="Y69" s="513"/>
      <c r="Z69" s="513"/>
      <c r="AA69" s="514"/>
      <c r="AB69" s="514"/>
    </row>
    <row r="70" spans="1:28" ht="18.3">
      <c r="A70" s="513"/>
      <c r="B70" s="513"/>
      <c r="C70" s="513"/>
      <c r="D70" s="513"/>
      <c r="E70" s="513"/>
      <c r="F70" s="513"/>
      <c r="G70" s="513"/>
      <c r="H70" s="513"/>
      <c r="I70" s="513"/>
      <c r="J70" s="513"/>
      <c r="K70" s="513"/>
      <c r="L70" s="513"/>
      <c r="M70" s="513"/>
      <c r="N70" s="513"/>
      <c r="O70" s="513"/>
      <c r="P70" s="513"/>
      <c r="Q70" s="513"/>
      <c r="R70" s="513"/>
      <c r="S70" s="513"/>
      <c r="T70" s="513"/>
      <c r="U70" s="513"/>
      <c r="V70" s="513"/>
      <c r="W70" s="513"/>
      <c r="X70" s="513"/>
      <c r="Y70" s="513"/>
      <c r="Z70" s="513"/>
      <c r="AA70" s="514"/>
      <c r="AB70" s="514"/>
    </row>
    <row r="71" spans="1:28" ht="18.3">
      <c r="A71" s="513"/>
      <c r="B71" s="513"/>
      <c r="C71" s="513"/>
      <c r="D71" s="513"/>
      <c r="E71" s="513"/>
      <c r="F71" s="513"/>
      <c r="G71" s="513"/>
      <c r="H71" s="513"/>
      <c r="I71" s="513"/>
      <c r="J71" s="513"/>
      <c r="K71" s="513"/>
      <c r="L71" s="513"/>
      <c r="M71" s="513"/>
      <c r="N71" s="513"/>
      <c r="O71" s="513"/>
      <c r="P71" s="513"/>
      <c r="Q71" s="513"/>
      <c r="R71" s="513"/>
      <c r="S71" s="513"/>
      <c r="T71" s="513"/>
      <c r="U71" s="513"/>
      <c r="V71" s="513"/>
      <c r="W71" s="513"/>
      <c r="X71" s="513"/>
      <c r="Y71" s="513"/>
      <c r="Z71" s="513"/>
      <c r="AA71" s="514"/>
      <c r="AB71" s="514"/>
    </row>
    <row r="72" spans="1:28" ht="18.3">
      <c r="A72" s="513"/>
      <c r="B72" s="513"/>
      <c r="C72" s="513"/>
      <c r="D72" s="513"/>
      <c r="E72" s="513"/>
      <c r="F72" s="513"/>
      <c r="G72" s="513"/>
      <c r="H72" s="513"/>
      <c r="I72" s="513"/>
      <c r="J72" s="513"/>
      <c r="K72" s="513"/>
      <c r="L72" s="513"/>
      <c r="M72" s="513"/>
      <c r="N72" s="513"/>
      <c r="O72" s="513"/>
      <c r="P72" s="513"/>
      <c r="Q72" s="513"/>
      <c r="R72" s="513"/>
      <c r="S72" s="513"/>
      <c r="T72" s="513"/>
      <c r="U72" s="513"/>
      <c r="V72" s="513"/>
      <c r="W72" s="513"/>
      <c r="X72" s="513"/>
      <c r="Y72" s="513"/>
      <c r="Z72" s="513"/>
      <c r="AA72" s="514"/>
      <c r="AB72" s="514"/>
    </row>
    <row r="73" spans="1:28" ht="18.3">
      <c r="A73" s="513"/>
      <c r="B73" s="513"/>
      <c r="C73" s="513"/>
      <c r="D73" s="513"/>
      <c r="E73" s="513"/>
      <c r="F73" s="513"/>
      <c r="G73" s="513"/>
      <c r="H73" s="513"/>
      <c r="I73" s="513"/>
      <c r="J73" s="513"/>
      <c r="K73" s="513"/>
      <c r="L73" s="513"/>
      <c r="M73" s="513"/>
      <c r="N73" s="513"/>
      <c r="O73" s="513"/>
      <c r="P73" s="513"/>
      <c r="Q73" s="513"/>
      <c r="R73" s="513"/>
      <c r="S73" s="513"/>
      <c r="T73" s="513"/>
      <c r="U73" s="513"/>
      <c r="V73" s="513"/>
      <c r="W73" s="513"/>
      <c r="X73" s="513"/>
      <c r="Y73" s="513"/>
      <c r="Z73" s="513"/>
      <c r="AA73" s="514"/>
      <c r="AB73" s="514"/>
    </row>
    <row r="74" spans="1:28" ht="18.3">
      <c r="A74" s="513"/>
      <c r="B74" s="513"/>
      <c r="C74" s="513"/>
      <c r="D74" s="513"/>
      <c r="E74" s="513"/>
      <c r="F74" s="513"/>
      <c r="G74" s="513"/>
      <c r="H74" s="513"/>
      <c r="I74" s="513"/>
      <c r="J74" s="513"/>
      <c r="K74" s="513"/>
      <c r="L74" s="513"/>
      <c r="M74" s="513"/>
      <c r="N74" s="513"/>
      <c r="O74" s="513"/>
      <c r="P74" s="513"/>
      <c r="Q74" s="513"/>
      <c r="R74" s="513"/>
      <c r="S74" s="513"/>
      <c r="T74" s="513"/>
      <c r="U74" s="513"/>
      <c r="V74" s="513"/>
      <c r="W74" s="513"/>
      <c r="X74" s="513"/>
      <c r="Y74" s="513"/>
      <c r="Z74" s="513"/>
      <c r="AA74" s="514"/>
      <c r="AB74" s="514"/>
    </row>
    <row r="75" spans="1:28" ht="18.3">
      <c r="A75" s="513"/>
      <c r="B75" s="513"/>
      <c r="C75" s="513"/>
      <c r="D75" s="513"/>
      <c r="E75" s="513"/>
      <c r="F75" s="513"/>
      <c r="G75" s="513"/>
      <c r="H75" s="513"/>
      <c r="I75" s="513"/>
      <c r="J75" s="513"/>
      <c r="K75" s="513"/>
      <c r="L75" s="513"/>
      <c r="M75" s="513"/>
      <c r="N75" s="513"/>
      <c r="O75" s="513"/>
      <c r="P75" s="513"/>
      <c r="Q75" s="513"/>
      <c r="R75" s="513"/>
      <c r="S75" s="513"/>
      <c r="T75" s="513"/>
      <c r="U75" s="513"/>
      <c r="V75" s="513"/>
      <c r="W75" s="513"/>
      <c r="X75" s="513"/>
      <c r="Y75" s="513"/>
      <c r="Z75" s="513"/>
      <c r="AA75" s="514"/>
      <c r="AB75" s="514"/>
    </row>
    <row r="76" spans="1:28" ht="18.3">
      <c r="A76" s="513"/>
      <c r="B76" s="513"/>
      <c r="C76" s="513"/>
      <c r="D76" s="513"/>
      <c r="E76" s="513"/>
      <c r="F76" s="513"/>
      <c r="G76" s="513"/>
      <c r="H76" s="513"/>
      <c r="I76" s="513"/>
      <c r="J76" s="513"/>
      <c r="K76" s="513"/>
      <c r="L76" s="513"/>
      <c r="M76" s="513"/>
      <c r="N76" s="513"/>
      <c r="O76" s="513"/>
      <c r="P76" s="513"/>
      <c r="Q76" s="513"/>
      <c r="R76" s="513"/>
      <c r="S76" s="513"/>
      <c r="T76" s="513"/>
      <c r="U76" s="513"/>
      <c r="V76" s="513"/>
      <c r="W76" s="513"/>
      <c r="X76" s="513"/>
      <c r="Y76" s="513"/>
      <c r="Z76" s="513"/>
      <c r="AA76" s="514"/>
      <c r="AB76" s="514"/>
    </row>
    <row r="77" spans="1:28" ht="18.3">
      <c r="A77" s="513"/>
      <c r="B77" s="513"/>
      <c r="C77" s="513"/>
      <c r="D77" s="513"/>
      <c r="E77" s="513"/>
      <c r="F77" s="513"/>
      <c r="G77" s="513"/>
      <c r="H77" s="513"/>
      <c r="I77" s="513"/>
      <c r="J77" s="513"/>
      <c r="K77" s="513"/>
      <c r="L77" s="513"/>
      <c r="M77" s="513"/>
      <c r="N77" s="513"/>
      <c r="O77" s="513"/>
      <c r="P77" s="513"/>
      <c r="Q77" s="513"/>
      <c r="R77" s="513"/>
      <c r="S77" s="513"/>
      <c r="T77" s="513"/>
      <c r="U77" s="513"/>
      <c r="V77" s="513"/>
      <c r="W77" s="513"/>
      <c r="X77" s="513"/>
      <c r="Y77" s="513"/>
      <c r="Z77" s="513"/>
      <c r="AA77" s="514"/>
      <c r="AB77" s="514"/>
    </row>
    <row r="78" spans="1:28" ht="18.3">
      <c r="A78" s="513"/>
      <c r="B78" s="513"/>
      <c r="C78" s="513"/>
      <c r="D78" s="513"/>
      <c r="E78" s="513"/>
      <c r="F78" s="513"/>
      <c r="G78" s="513"/>
      <c r="H78" s="513"/>
      <c r="I78" s="513"/>
      <c r="J78" s="513"/>
      <c r="K78" s="513"/>
      <c r="L78" s="513"/>
      <c r="M78" s="513"/>
      <c r="N78" s="513"/>
      <c r="O78" s="513"/>
      <c r="P78" s="513"/>
      <c r="Q78" s="513"/>
      <c r="R78" s="513"/>
      <c r="S78" s="513"/>
      <c r="T78" s="513"/>
      <c r="U78" s="513"/>
      <c r="V78" s="513"/>
      <c r="W78" s="513"/>
      <c r="X78" s="513"/>
      <c r="Y78" s="513"/>
      <c r="Z78" s="513"/>
      <c r="AA78" s="514"/>
      <c r="AB78" s="514"/>
    </row>
    <row r="79" spans="1:28" ht="18.3">
      <c r="A79" s="513"/>
      <c r="B79" s="513"/>
      <c r="C79" s="513"/>
      <c r="D79" s="513"/>
      <c r="E79" s="513"/>
      <c r="F79" s="513"/>
      <c r="G79" s="513"/>
      <c r="H79" s="513"/>
      <c r="I79" s="513"/>
      <c r="J79" s="513"/>
      <c r="K79" s="513"/>
      <c r="L79" s="513"/>
      <c r="M79" s="513"/>
      <c r="N79" s="513"/>
      <c r="O79" s="513"/>
      <c r="P79" s="513"/>
      <c r="Q79" s="513"/>
      <c r="R79" s="513"/>
      <c r="S79" s="513"/>
      <c r="T79" s="513"/>
      <c r="U79" s="513"/>
      <c r="V79" s="513"/>
      <c r="W79" s="513"/>
      <c r="X79" s="513"/>
      <c r="Y79" s="513"/>
      <c r="Z79" s="513"/>
      <c r="AA79" s="514"/>
      <c r="AB79" s="514"/>
    </row>
    <row r="80" spans="1:28" ht="18.3">
      <c r="A80" s="513"/>
      <c r="B80" s="513"/>
      <c r="C80" s="513"/>
      <c r="D80" s="513"/>
      <c r="E80" s="513"/>
      <c r="F80" s="513"/>
      <c r="G80" s="513"/>
      <c r="H80" s="513"/>
      <c r="I80" s="513"/>
      <c r="J80" s="513"/>
      <c r="K80" s="513"/>
      <c r="L80" s="513"/>
      <c r="M80" s="513"/>
      <c r="N80" s="513"/>
      <c r="O80" s="513"/>
      <c r="P80" s="513"/>
      <c r="Q80" s="513"/>
      <c r="R80" s="513"/>
      <c r="S80" s="513"/>
      <c r="T80" s="513"/>
      <c r="U80" s="513"/>
      <c r="V80" s="513"/>
      <c r="W80" s="513"/>
      <c r="X80" s="513"/>
      <c r="Y80" s="513"/>
      <c r="Z80" s="513"/>
      <c r="AA80" s="514"/>
      <c r="AB80" s="514"/>
    </row>
    <row r="81" spans="1:28" ht="18.3">
      <c r="A81" s="513"/>
      <c r="B81" s="513"/>
      <c r="C81" s="513"/>
      <c r="D81" s="513"/>
      <c r="E81" s="513"/>
      <c r="F81" s="513"/>
      <c r="G81" s="513"/>
      <c r="H81" s="513"/>
      <c r="I81" s="513"/>
      <c r="J81" s="513"/>
      <c r="K81" s="513"/>
      <c r="L81" s="513"/>
      <c r="M81" s="513"/>
      <c r="N81" s="513"/>
      <c r="O81" s="513"/>
      <c r="P81" s="513"/>
      <c r="Q81" s="513"/>
      <c r="R81" s="513"/>
      <c r="S81" s="513"/>
      <c r="T81" s="513"/>
      <c r="U81" s="513"/>
      <c r="V81" s="513"/>
      <c r="W81" s="513"/>
      <c r="X81" s="513"/>
      <c r="Y81" s="513"/>
      <c r="Z81" s="513"/>
      <c r="AA81" s="514"/>
      <c r="AB81" s="514"/>
    </row>
    <row r="82" spans="1:28" ht="18.3">
      <c r="A82" s="513"/>
      <c r="B82" s="513"/>
      <c r="C82" s="513"/>
      <c r="D82" s="513"/>
      <c r="E82" s="513"/>
      <c r="F82" s="513"/>
      <c r="G82" s="513"/>
      <c r="H82" s="513"/>
      <c r="I82" s="513"/>
      <c r="J82" s="513"/>
      <c r="K82" s="513"/>
      <c r="L82" s="513"/>
      <c r="M82" s="513"/>
      <c r="N82" s="513"/>
      <c r="O82" s="513"/>
      <c r="P82" s="513"/>
      <c r="Q82" s="513"/>
      <c r="R82" s="513"/>
      <c r="S82" s="513"/>
      <c r="T82" s="513"/>
      <c r="U82" s="513"/>
      <c r="V82" s="513"/>
      <c r="W82" s="513"/>
      <c r="X82" s="513"/>
      <c r="Y82" s="513"/>
      <c r="Z82" s="513"/>
      <c r="AA82" s="514"/>
      <c r="AB82" s="514"/>
    </row>
    <row r="83" spans="1:28" ht="18.3">
      <c r="AA83" s="514"/>
      <c r="AB83" s="514"/>
    </row>
    <row r="84" spans="1:28" ht="18.3">
      <c r="B84" t="s">
        <v>1770</v>
      </c>
      <c r="C84" t="s">
        <v>1767</v>
      </c>
      <c r="D84" t="s">
        <v>1768</v>
      </c>
      <c r="E84" t="s">
        <v>1769</v>
      </c>
      <c r="AA84" s="514"/>
      <c r="AB84" s="514"/>
    </row>
    <row r="85" spans="1:28" ht="20.100000000000001">
      <c r="B85">
        <v>5</v>
      </c>
      <c r="C85">
        <v>17060708.166000001</v>
      </c>
      <c r="D85">
        <f>D28-C28</f>
        <v>30</v>
      </c>
      <c r="E85" s="655">
        <v>1137</v>
      </c>
      <c r="H85">
        <f>D85*E85/24</f>
        <v>1421.25</v>
      </c>
      <c r="J85">
        <f>O85/30*24</f>
        <v>1137.3805444000002</v>
      </c>
      <c r="L85">
        <f>C85/5</f>
        <v>3412141.6332</v>
      </c>
      <c r="M85" s="690">
        <v>3412141.6331278998</v>
      </c>
      <c r="O85">
        <f t="shared" ref="O85:O91" si="7">C85/12000</f>
        <v>1421.7256805000002</v>
      </c>
      <c r="AA85" s="514"/>
      <c r="AB85" s="514"/>
    </row>
    <row r="86" spans="1:28" ht="18.3">
      <c r="B86">
        <v>4</v>
      </c>
      <c r="C86">
        <v>13648566.533</v>
      </c>
      <c r="O86">
        <f t="shared" si="7"/>
        <v>1137.3805444166667</v>
      </c>
      <c r="AA86" s="514"/>
      <c r="AB86" s="514"/>
    </row>
    <row r="87" spans="1:28" ht="18.3">
      <c r="B87">
        <v>3</v>
      </c>
      <c r="C87">
        <v>10236424.899</v>
      </c>
      <c r="O87">
        <f t="shared" si="7"/>
        <v>853.03540825000005</v>
      </c>
      <c r="AA87" s="514"/>
      <c r="AB87" s="514"/>
    </row>
    <row r="88" spans="1:28" ht="18.3">
      <c r="B88">
        <v>2</v>
      </c>
      <c r="C88">
        <v>6824283.2663000003</v>
      </c>
      <c r="O88">
        <f t="shared" si="7"/>
        <v>568.69027219166674</v>
      </c>
      <c r="AA88" s="514"/>
      <c r="AB88" s="514"/>
    </row>
    <row r="89" spans="1:28" ht="18.3">
      <c r="B89">
        <v>1</v>
      </c>
      <c r="C89">
        <v>3412141.6331000002</v>
      </c>
      <c r="O89">
        <f t="shared" si="7"/>
        <v>284.34513609166669</v>
      </c>
      <c r="AA89" s="514"/>
      <c r="AB89" s="514"/>
    </row>
    <row r="90" spans="1:28" ht="18.3">
      <c r="B90">
        <v>0.5</v>
      </c>
      <c r="C90">
        <v>1706070.8166</v>
      </c>
      <c r="O90">
        <f t="shared" si="7"/>
        <v>142.17256805</v>
      </c>
      <c r="AA90" s="514"/>
      <c r="AB90" s="514"/>
    </row>
    <row r="91" spans="1:28" ht="18.3">
      <c r="O91">
        <f t="shared" si="7"/>
        <v>0</v>
      </c>
      <c r="AA91" s="514"/>
      <c r="AB91" s="514"/>
    </row>
    <row r="92" spans="1:28" ht="18.3">
      <c r="AA92" s="514"/>
      <c r="AB92" s="514"/>
    </row>
    <row r="93" spans="1:28" ht="18.3">
      <c r="AA93" s="514"/>
      <c r="AB93" s="514"/>
    </row>
    <row r="94" spans="1:28" ht="18.3">
      <c r="O94" t="s">
        <v>1787</v>
      </c>
      <c r="P94" t="s">
        <v>1788</v>
      </c>
      <c r="AA94" s="514"/>
      <c r="AB94" s="514"/>
    </row>
    <row r="95" spans="1:28" ht="18.600000000000001" thickBot="1">
      <c r="N95" t="s">
        <v>1786</v>
      </c>
      <c r="O95">
        <v>675</v>
      </c>
      <c r="P95">
        <v>225</v>
      </c>
      <c r="AA95" s="514"/>
      <c r="AB95" s="514"/>
    </row>
    <row r="96" spans="1:28" ht="18.3">
      <c r="B96" s="693"/>
      <c r="C96" s="694"/>
      <c r="D96" s="694"/>
      <c r="E96" s="694"/>
      <c r="F96" s="694"/>
      <c r="G96" s="694"/>
      <c r="H96" s="694"/>
      <c r="I96" s="694"/>
      <c r="J96" s="695"/>
      <c r="N96" t="s">
        <v>186</v>
      </c>
      <c r="O96">
        <v>1350</v>
      </c>
      <c r="P96">
        <v>450</v>
      </c>
      <c r="AA96" s="514"/>
      <c r="AB96" s="514"/>
    </row>
    <row r="97" spans="2:28" ht="18.3">
      <c r="B97" s="696"/>
      <c r="C97" s="697"/>
      <c r="D97" s="697"/>
      <c r="E97" s="697"/>
      <c r="F97" s="697"/>
      <c r="G97" s="697"/>
      <c r="H97" s="697"/>
      <c r="I97" s="697"/>
      <c r="J97" s="698"/>
      <c r="N97">
        <v>3</v>
      </c>
      <c r="O97">
        <v>2000</v>
      </c>
      <c r="P97">
        <v>700</v>
      </c>
      <c r="AA97" s="514"/>
      <c r="AB97" s="514"/>
    </row>
    <row r="98" spans="2:28" ht="18.3">
      <c r="B98" s="696"/>
      <c r="C98" s="13"/>
      <c r="D98" s="13"/>
      <c r="E98" s="13"/>
      <c r="F98" s="13"/>
      <c r="G98" s="697"/>
      <c r="H98" s="697"/>
      <c r="I98" s="697"/>
      <c r="J98" s="698"/>
      <c r="N98">
        <v>4</v>
      </c>
      <c r="O98">
        <v>2700</v>
      </c>
      <c r="P98">
        <v>900</v>
      </c>
      <c r="AA98" s="514"/>
      <c r="AB98" s="514"/>
    </row>
    <row r="99" spans="2:28" ht="18.3">
      <c r="B99" s="696"/>
      <c r="C99" s="1351" t="s">
        <v>1771</v>
      </c>
      <c r="D99" s="1440"/>
      <c r="E99" s="691">
        <v>4</v>
      </c>
      <c r="F99" s="13"/>
      <c r="G99" s="697"/>
      <c r="H99" s="697"/>
      <c r="I99" s="697"/>
      <c r="J99" s="698"/>
      <c r="N99">
        <v>5</v>
      </c>
      <c r="O99">
        <v>3300</v>
      </c>
      <c r="P99">
        <v>1150</v>
      </c>
      <c r="AA99" s="514"/>
      <c r="AB99" s="514"/>
    </row>
    <row r="100" spans="2:28" ht="18.3">
      <c r="B100" s="696"/>
      <c r="C100" s="1351" t="s">
        <v>1772</v>
      </c>
      <c r="D100" s="1440"/>
      <c r="E100" s="691">
        <v>80.599999999999994</v>
      </c>
      <c r="F100" s="13"/>
      <c r="G100" s="697"/>
      <c r="H100" s="697"/>
      <c r="I100" s="697"/>
      <c r="J100" s="698"/>
      <c r="AA100" s="514"/>
      <c r="AB100" s="514"/>
    </row>
    <row r="101" spans="2:28" ht="18.3">
      <c r="B101" s="696"/>
      <c r="C101" s="1351" t="s">
        <v>1776</v>
      </c>
      <c r="D101" s="1440"/>
      <c r="E101" s="692">
        <v>2700</v>
      </c>
      <c r="F101" s="13"/>
      <c r="G101" s="1358" t="str">
        <f>IF($E$99&lt;1,$C$145,$C$146)</f>
        <v>Typcial range is 650 gpm to 2000 gpm</v>
      </c>
      <c r="H101" s="1358"/>
      <c r="I101" s="1358"/>
      <c r="J101" s="698"/>
      <c r="AA101" s="514"/>
      <c r="AB101" s="514"/>
    </row>
    <row r="102" spans="2:28" ht="18.3">
      <c r="B102" s="696"/>
      <c r="C102" s="1351" t="s">
        <v>1773</v>
      </c>
      <c r="D102" s="1440"/>
      <c r="E102" s="691">
        <v>0.9</v>
      </c>
      <c r="F102" s="13"/>
      <c r="G102" s="697"/>
      <c r="H102" s="697"/>
      <c r="I102" s="697"/>
      <c r="J102" s="698"/>
      <c r="AA102" s="514"/>
      <c r="AB102" s="514"/>
    </row>
    <row r="103" spans="2:28" ht="18.3">
      <c r="B103" s="696"/>
      <c r="C103" s="1351" t="s">
        <v>1774</v>
      </c>
      <c r="D103" s="1440"/>
      <c r="E103" s="691">
        <v>5</v>
      </c>
      <c r="F103" s="13"/>
      <c r="G103" s="697"/>
      <c r="H103" s="697"/>
      <c r="I103" s="697"/>
      <c r="J103" s="698"/>
      <c r="AA103" s="514"/>
      <c r="AB103" s="514"/>
    </row>
    <row r="104" spans="2:28" ht="18.3">
      <c r="B104" s="696"/>
      <c r="C104" s="1351" t="s">
        <v>1775</v>
      </c>
      <c r="D104" s="1440"/>
      <c r="E104" s="692">
        <v>600</v>
      </c>
      <c r="F104" s="13"/>
      <c r="G104" s="1358" t="str">
        <f>IF($E$99&lt;1,$C$145,$C$146)</f>
        <v>Typcial range is 650 gpm to 2000 gpm</v>
      </c>
      <c r="H104" s="1358"/>
      <c r="I104" s="1358"/>
      <c r="J104" s="698"/>
      <c r="AA104" s="514"/>
      <c r="AB104" s="514"/>
    </row>
    <row r="105" spans="2:28">
      <c r="B105" s="696"/>
      <c r="C105" s="1351" t="s">
        <v>1779</v>
      </c>
      <c r="D105" s="1351"/>
      <c r="E105" s="699">
        <f>E100+E109</f>
        <v>90.710049283555549</v>
      </c>
      <c r="F105" s="13"/>
      <c r="G105" s="697"/>
      <c r="H105" s="697"/>
      <c r="I105" s="697"/>
      <c r="J105" s="698"/>
    </row>
    <row r="106" spans="2:28">
      <c r="B106" s="696"/>
      <c r="C106" s="1351" t="s">
        <v>1777</v>
      </c>
      <c r="D106" s="1351"/>
      <c r="E106" s="699">
        <f>E105-E103</f>
        <v>85.710049283555549</v>
      </c>
      <c r="F106" s="13"/>
      <c r="G106" s="697"/>
      <c r="H106" s="697"/>
      <c r="I106" s="697"/>
      <c r="J106" s="698"/>
    </row>
    <row r="107" spans="2:28">
      <c r="B107" s="696"/>
      <c r="C107" s="1351" t="s">
        <v>1778</v>
      </c>
      <c r="D107" s="1351"/>
      <c r="E107" s="699">
        <f>E106-E110</f>
        <v>44.764349685155544</v>
      </c>
      <c r="F107" s="13"/>
      <c r="G107" s="697"/>
      <c r="H107" s="697"/>
      <c r="I107" s="697"/>
      <c r="J107" s="698"/>
    </row>
    <row r="108" spans="2:28">
      <c r="B108" s="696"/>
      <c r="C108" s="1351"/>
      <c r="D108" s="1351"/>
      <c r="E108" s="699"/>
      <c r="F108" s="13"/>
      <c r="G108" s="697"/>
      <c r="H108" s="697"/>
      <c r="I108" s="697"/>
      <c r="J108" s="698"/>
    </row>
    <row r="109" spans="2:28">
      <c r="B109" s="696"/>
      <c r="C109" s="1351" t="s">
        <v>1780</v>
      </c>
      <c r="D109" s="1351"/>
      <c r="E109" s="699">
        <f>(((E99*L85)/500)/E101)</f>
        <v>10.110049283555556</v>
      </c>
      <c r="F109" s="13"/>
      <c r="G109" s="697"/>
      <c r="H109" s="697"/>
      <c r="I109" s="697"/>
      <c r="J109" s="698"/>
    </row>
    <row r="110" spans="2:28">
      <c r="B110" s="696"/>
      <c r="C110" s="1351" t="s">
        <v>1781</v>
      </c>
      <c r="D110" s="1351"/>
      <c r="E110" s="699">
        <f>(((E99*E102*L85)/E104)/500)</f>
        <v>40.945699598400005</v>
      </c>
      <c r="F110" s="13"/>
      <c r="G110" s="697"/>
      <c r="H110" s="697"/>
      <c r="I110" s="697"/>
      <c r="J110" s="698"/>
    </row>
    <row r="111" spans="2:28">
      <c r="B111" s="696"/>
      <c r="C111" s="1351"/>
      <c r="D111" s="1351"/>
      <c r="E111" s="34"/>
      <c r="F111" s="13"/>
      <c r="G111" s="697"/>
      <c r="H111" s="697"/>
      <c r="I111" s="697"/>
      <c r="J111" s="698"/>
    </row>
    <row r="112" spans="2:28">
      <c r="B112" s="696"/>
      <c r="C112" s="1358" t="s">
        <v>57</v>
      </c>
      <c r="D112" s="1358"/>
      <c r="E112" s="700"/>
      <c r="F112" s="697"/>
      <c r="G112" s="697"/>
      <c r="H112" s="697"/>
      <c r="I112" s="697"/>
      <c r="J112" s="698"/>
    </row>
    <row r="113" spans="2:10">
      <c r="B113" s="696"/>
      <c r="C113" s="1358" t="s">
        <v>57</v>
      </c>
      <c r="D113" s="1358"/>
      <c r="E113" s="700"/>
      <c r="F113" s="697"/>
      <c r="G113" s="697"/>
      <c r="H113" s="697"/>
      <c r="I113" s="697"/>
      <c r="J113" s="698"/>
    </row>
    <row r="114" spans="2:10">
      <c r="B114" s="696"/>
      <c r="C114" s="697"/>
      <c r="D114" s="697"/>
      <c r="E114" s="700"/>
      <c r="F114" s="697"/>
      <c r="G114" s="697"/>
      <c r="H114" s="697"/>
      <c r="I114" s="697"/>
      <c r="J114" s="698"/>
    </row>
    <row r="115" spans="2:10">
      <c r="B115" s="696"/>
      <c r="C115" s="697"/>
      <c r="D115" s="697"/>
      <c r="E115" s="700"/>
      <c r="F115" s="697"/>
      <c r="G115" s="697"/>
      <c r="H115" s="697"/>
      <c r="I115" s="697"/>
      <c r="J115" s="698"/>
    </row>
    <row r="116" spans="2:10">
      <c r="B116" s="696"/>
      <c r="C116" s="697"/>
      <c r="D116" s="697"/>
      <c r="E116" s="697"/>
      <c r="F116" s="697"/>
      <c r="G116" s="697"/>
      <c r="H116" s="697"/>
      <c r="I116" s="697"/>
      <c r="J116" s="698"/>
    </row>
    <row r="117" spans="2:10">
      <c r="B117" s="696"/>
      <c r="C117" s="697"/>
      <c r="D117" s="697"/>
      <c r="E117" s="697"/>
      <c r="F117" s="697"/>
      <c r="G117" s="697"/>
      <c r="H117" s="697"/>
      <c r="I117" s="697"/>
      <c r="J117" s="698"/>
    </row>
    <row r="118" spans="2:10">
      <c r="B118" s="696"/>
      <c r="C118" s="697"/>
      <c r="D118" s="697"/>
      <c r="E118" s="697"/>
      <c r="F118" s="697"/>
      <c r="G118" s="697"/>
      <c r="H118" s="697"/>
      <c r="I118" s="697"/>
      <c r="J118" s="698"/>
    </row>
    <row r="119" spans="2:10">
      <c r="B119" s="696"/>
      <c r="C119" s="697"/>
      <c r="D119" s="697"/>
      <c r="E119" s="697"/>
      <c r="F119" s="697"/>
      <c r="G119" s="697"/>
      <c r="H119" s="697"/>
      <c r="I119" s="697"/>
      <c r="J119" s="698"/>
    </row>
    <row r="120" spans="2:10" ht="15.9" thickBot="1">
      <c r="B120" s="701"/>
      <c r="C120" s="702"/>
      <c r="D120" s="702"/>
      <c r="E120" s="702"/>
      <c r="F120" s="702"/>
      <c r="G120" s="702"/>
      <c r="H120" s="702"/>
      <c r="I120" s="702"/>
      <c r="J120" s="703"/>
    </row>
    <row r="145" spans="3:5">
      <c r="C145" s="1363" t="s">
        <v>1783</v>
      </c>
      <c r="D145" s="1363"/>
      <c r="E145" s="1363"/>
    </row>
    <row r="146" spans="3:5">
      <c r="C146" s="1258" t="s">
        <v>1782</v>
      </c>
      <c r="D146" s="1258"/>
      <c r="E146" s="1258"/>
    </row>
  </sheetData>
  <sheetProtection selectLockedCells="1"/>
  <mergeCells count="24">
    <mergeCell ref="C111:D111"/>
    <mergeCell ref="C112:D112"/>
    <mergeCell ref="C113:D113"/>
    <mergeCell ref="C145:E145"/>
    <mergeCell ref="C146:E146"/>
    <mergeCell ref="C110:D110"/>
    <mergeCell ref="C100:D100"/>
    <mergeCell ref="C101:D101"/>
    <mergeCell ref="G101:I101"/>
    <mergeCell ref="C102:D102"/>
    <mergeCell ref="C103:D103"/>
    <mergeCell ref="C104:D104"/>
    <mergeCell ref="G104:I104"/>
    <mergeCell ref="C105:D105"/>
    <mergeCell ref="C106:D106"/>
    <mergeCell ref="C107:D107"/>
    <mergeCell ref="C108:D108"/>
    <mergeCell ref="C109:D109"/>
    <mergeCell ref="C99:D99"/>
    <mergeCell ref="B2:L2"/>
    <mergeCell ref="Y5:AB5"/>
    <mergeCell ref="Y6:AB6"/>
    <mergeCell ref="Y7:AB7"/>
    <mergeCell ref="N31:P32"/>
  </mergeCells>
  <hyperlinks>
    <hyperlink ref="N31:P32" location="'ENQUIRY - MECHANICAL'!E5" display="Return to Enquiry - Mechanical" xr:uid="{E8AC5622-309C-7F40-9454-E56043E090BF}"/>
  </hyperlink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14</vt:i4>
      </vt:variant>
    </vt:vector>
  </HeadingPairs>
  <TitlesOfParts>
    <vt:vector size="44" baseType="lpstr">
      <vt:lpstr>INSTALLED SYSTEMS DATABASE</vt:lpstr>
      <vt:lpstr>WORKFLOW CHART</vt:lpstr>
      <vt:lpstr>HRE Calculations (2)</vt:lpstr>
      <vt:lpstr>ENQUIRY - MECHANICAL (2)</vt:lpstr>
      <vt:lpstr>ENQUIRY - MECHANICAL</vt:lpstr>
      <vt:lpstr>Enquiry - HRE</vt:lpstr>
      <vt:lpstr>HX</vt:lpstr>
      <vt:lpstr>INPUT - Fluctuations</vt:lpstr>
      <vt:lpstr>INPUT - Financial</vt:lpstr>
      <vt:lpstr>HRE Calculations</vt:lpstr>
      <vt:lpstr>SPACE and PIPE</vt:lpstr>
      <vt:lpstr>TEMPORARY MATH PAGE</vt:lpstr>
      <vt:lpstr>VALVES</vt:lpstr>
      <vt:lpstr>OCP HR LINE DIAGRAMS</vt:lpstr>
      <vt:lpstr>REDFISH Acton Items</vt:lpstr>
      <vt:lpstr>Sheet1</vt:lpstr>
      <vt:lpstr>B2H SAMPLES</vt:lpstr>
      <vt:lpstr>Sample of Map Data</vt:lpstr>
      <vt:lpstr>Data DICTIONARY R12</vt:lpstr>
      <vt:lpstr>Sheet8</vt:lpstr>
      <vt:lpstr>Data DICTIONARY 3a</vt:lpstr>
      <vt:lpstr>Methods </vt:lpstr>
      <vt:lpstr>Clarifications</vt:lpstr>
      <vt:lpstr>NREL Metrics</vt:lpstr>
      <vt:lpstr>STOCHASTIC Data Table</vt:lpstr>
      <vt:lpstr>PIPE</vt:lpstr>
      <vt:lpstr>PUMPS</vt:lpstr>
      <vt:lpstr>INSTRUMENTS</vt:lpstr>
      <vt:lpstr>FTGS ETC</vt:lpstr>
      <vt:lpstr>SPACE and PIPE (2)</vt:lpstr>
      <vt:lpstr>exchangers</vt:lpstr>
      <vt:lpstr>'ENQUIRY - MECHANICAL (2)'!HX</vt:lpstr>
      <vt:lpstr>HX</vt:lpstr>
      <vt:lpstr>'ENQUIRY - MECHANICAL (2)'!pft</vt:lpstr>
      <vt:lpstr>pft</vt:lpstr>
      <vt:lpstr>pIPE</vt:lpstr>
      <vt:lpstr>'ENQUIRY - MECHANICAL (2)'!Room</vt:lpstr>
      <vt:lpstr>Room</vt:lpstr>
      <vt:lpstr>SIZE</vt:lpstr>
      <vt:lpstr>SPACE</vt:lpstr>
      <vt:lpstr>TABLE</vt:lpstr>
      <vt:lpstr>VALVES</vt:lpstr>
      <vt:lpstr>'ENQUIRY - MECHANICAL (2)'!VLVS</vt:lpstr>
      <vt:lpstr>VLVS</vt:lpstr>
    </vt:vector>
  </TitlesOfParts>
  <Manager/>
  <Company>Dataquarium.org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Waste Heat Reuse Economics Computations</dc:title>
  <dc:subject/>
  <dc:creator>Jack Kolar</dc:creator>
  <cp:keywords/>
  <dc:description/>
  <cp:lastModifiedBy>Jack Kolar</cp:lastModifiedBy>
  <cp:lastPrinted>2024-02-21T17:53:22Z</cp:lastPrinted>
  <dcterms:created xsi:type="dcterms:W3CDTF">2024-01-22T22:05:55Z</dcterms:created>
  <dcterms:modified xsi:type="dcterms:W3CDTF">2025-04-24T01:41:17Z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ject">
    <vt:lpwstr>OCP Heat Reuse Economics</vt:lpwstr>
  </property>
</Properties>
</file>