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1D37F78-35B9-489E-A0B6-371168BB0384}" xr6:coauthVersionLast="45" xr6:coauthVersionMax="45" xr10:uidLastSave="{00000000-0000-0000-0000-000000000000}"/>
  <bookViews>
    <workbookView xWindow="1500" yWindow="444" windowWidth="11448" windowHeight="11916" activeTab="1" xr2:uid="{00000000-000D-0000-FFFF-FFFF00000000}"/>
  </bookViews>
  <sheets>
    <sheet name="topsis" sheetId="1" r:id="rId1"/>
    <sheet name="vikor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2" l="1"/>
  <c r="J19" i="2"/>
  <c r="J20" i="2"/>
  <c r="J21" i="2"/>
  <c r="C7" i="2"/>
  <c r="D7" i="2"/>
  <c r="E7" i="2"/>
  <c r="E14" i="2" s="1"/>
  <c r="E21" i="2" s="1"/>
  <c r="F7" i="2"/>
  <c r="G7" i="2"/>
  <c r="B7" i="2"/>
  <c r="C6" i="2"/>
  <c r="C11" i="2" s="1"/>
  <c r="C18" i="2" s="1"/>
  <c r="D6" i="2"/>
  <c r="E6" i="2"/>
  <c r="F6" i="2"/>
  <c r="G6" i="2"/>
  <c r="G11" i="2" s="1"/>
  <c r="G18" i="2" s="1"/>
  <c r="B6" i="2"/>
  <c r="A12" i="2"/>
  <c r="A13" i="2"/>
  <c r="A14" i="2"/>
  <c r="A11" i="2"/>
  <c r="C9" i="2"/>
  <c r="D9" i="2"/>
  <c r="E9" i="2"/>
  <c r="F9" i="2"/>
  <c r="G9" i="2"/>
  <c r="B9" i="2"/>
  <c r="K20" i="2" l="1"/>
  <c r="K21" i="2"/>
  <c r="K19" i="2"/>
  <c r="K18" i="2"/>
  <c r="G13" i="2"/>
  <c r="G20" i="2" s="1"/>
  <c r="C13" i="2"/>
  <c r="C20" i="2" s="1"/>
  <c r="B12" i="2"/>
  <c r="B19" i="2" s="1"/>
  <c r="D13" i="2"/>
  <c r="D20" i="2" s="1"/>
  <c r="F13" i="2"/>
  <c r="F20" i="2" s="1"/>
  <c r="E11" i="2"/>
  <c r="E18" i="2" s="1"/>
  <c r="F12" i="2"/>
  <c r="F19" i="2" s="1"/>
  <c r="G12" i="2"/>
  <c r="G19" i="2" s="1"/>
  <c r="C12" i="2"/>
  <c r="C19" i="2" s="1"/>
  <c r="E12" i="2"/>
  <c r="E19" i="2" s="1"/>
  <c r="D11" i="2"/>
  <c r="D18" i="2" s="1"/>
  <c r="D14" i="2"/>
  <c r="D21" i="2" s="1"/>
  <c r="D12" i="2"/>
  <c r="D19" i="2" s="1"/>
  <c r="F11" i="2"/>
  <c r="F18" i="2" s="1"/>
  <c r="G14" i="2"/>
  <c r="G21" i="2" s="1"/>
  <c r="C14" i="2"/>
  <c r="C21" i="2" s="1"/>
  <c r="E13" i="2"/>
  <c r="E20" i="2" s="1"/>
  <c r="B11" i="2"/>
  <c r="B18" i="2" s="1"/>
  <c r="B13" i="2"/>
  <c r="B20" i="2" s="1"/>
  <c r="F14" i="2"/>
  <c r="F21" i="2" s="1"/>
  <c r="B14" i="2"/>
  <c r="B21" i="2" s="1"/>
  <c r="H19" i="2" l="1"/>
  <c r="I21" i="2"/>
  <c r="H21" i="2"/>
  <c r="I19" i="2"/>
  <c r="I20" i="2"/>
  <c r="H20" i="2"/>
  <c r="I18" i="2"/>
  <c r="H18" i="2"/>
  <c r="E66" i="1"/>
  <c r="E67" i="1"/>
  <c r="E68" i="1"/>
  <c r="D66" i="1"/>
  <c r="D67" i="1"/>
  <c r="D68" i="1"/>
  <c r="C66" i="1"/>
  <c r="C67" i="1"/>
  <c r="C68" i="1"/>
  <c r="B66" i="1"/>
  <c r="B67" i="1"/>
  <c r="B68" i="1"/>
  <c r="A66" i="1"/>
  <c r="A67" i="1"/>
  <c r="A68" i="1"/>
  <c r="C49" i="1"/>
  <c r="C56" i="1" s="1"/>
  <c r="E3" i="1"/>
  <c r="E4" i="1"/>
  <c r="E5" i="1"/>
  <c r="E6" i="1"/>
  <c r="E7" i="1"/>
  <c r="E2" i="1"/>
  <c r="A37" i="1"/>
  <c r="A51" i="1" s="1"/>
  <c r="A58" i="1" s="1"/>
  <c r="A38" i="1"/>
  <c r="A52" i="1" s="1"/>
  <c r="A59" i="1" s="1"/>
  <c r="A39" i="1"/>
  <c r="A53" i="1" s="1"/>
  <c r="A60" i="1" s="1"/>
  <c r="C35" i="1"/>
  <c r="D35" i="1"/>
  <c r="D49" i="1" s="1"/>
  <c r="D56" i="1" s="1"/>
  <c r="E35" i="1"/>
  <c r="E49" i="1" s="1"/>
  <c r="E56" i="1" s="1"/>
  <c r="F35" i="1"/>
  <c r="F49" i="1" s="1"/>
  <c r="F56" i="1" s="1"/>
  <c r="G35" i="1"/>
  <c r="G49" i="1" s="1"/>
  <c r="G56" i="1" s="1"/>
  <c r="C28" i="1"/>
  <c r="D28" i="1"/>
  <c r="E28" i="1"/>
  <c r="F28" i="1"/>
  <c r="G28" i="1"/>
  <c r="B30" i="1"/>
  <c r="B31" i="1"/>
  <c r="B32" i="1"/>
  <c r="A23" i="1"/>
  <c r="A30" i="1" s="1"/>
  <c r="A24" i="1"/>
  <c r="A25" i="1"/>
  <c r="A32" i="1" s="1"/>
  <c r="A31" i="1"/>
  <c r="B24" i="1"/>
  <c r="B25" i="1"/>
  <c r="C23" i="1"/>
  <c r="D23" i="1"/>
  <c r="E23" i="1"/>
  <c r="F23" i="1"/>
  <c r="G23" i="1"/>
  <c r="C24" i="1"/>
  <c r="D24" i="1"/>
  <c r="E24" i="1"/>
  <c r="F24" i="1"/>
  <c r="G24" i="1"/>
  <c r="C25" i="1"/>
  <c r="C31" i="1" s="1"/>
  <c r="C38" i="1" s="1"/>
  <c r="D25" i="1"/>
  <c r="D29" i="1" s="1"/>
  <c r="E25" i="1"/>
  <c r="E30" i="1" s="1"/>
  <c r="F25" i="1"/>
  <c r="F30" i="1" s="1"/>
  <c r="G25" i="1"/>
  <c r="G31" i="1" s="1"/>
  <c r="G38" i="1" s="1"/>
  <c r="D22" i="1"/>
  <c r="E22" i="1"/>
  <c r="F22" i="1"/>
  <c r="G22" i="1"/>
  <c r="C21" i="1"/>
  <c r="D21" i="1"/>
  <c r="E21" i="1"/>
  <c r="F21" i="1"/>
  <c r="G21" i="1"/>
  <c r="H22" i="2" l="1"/>
  <c r="H23" i="2"/>
  <c r="I25" i="2"/>
  <c r="I24" i="2"/>
  <c r="D36" i="1"/>
  <c r="F37" i="1"/>
  <c r="C29" i="1"/>
  <c r="C36" i="1" s="1"/>
  <c r="E37" i="1"/>
  <c r="D30" i="1"/>
  <c r="D37" i="1" s="1"/>
  <c r="G29" i="1"/>
  <c r="G36" i="1" s="1"/>
  <c r="D32" i="1"/>
  <c r="D39" i="1" s="1"/>
  <c r="F31" i="1"/>
  <c r="F38" i="1" s="1"/>
  <c r="F29" i="1"/>
  <c r="F36" i="1" s="1"/>
  <c r="G32" i="1"/>
  <c r="G39" i="1" s="1"/>
  <c r="C32" i="1"/>
  <c r="C39" i="1" s="1"/>
  <c r="E31" i="1"/>
  <c r="E38" i="1" s="1"/>
  <c r="G30" i="1"/>
  <c r="G37" i="1" s="1"/>
  <c r="C30" i="1"/>
  <c r="C37" i="1" s="1"/>
  <c r="E29" i="1"/>
  <c r="E36" i="1" s="1"/>
  <c r="F32" i="1"/>
  <c r="F39" i="1" s="1"/>
  <c r="D31" i="1"/>
  <c r="D38" i="1" s="1"/>
  <c r="E32" i="1"/>
  <c r="E39" i="1" s="1"/>
  <c r="C22" i="1"/>
  <c r="B23" i="1"/>
  <c r="B22" i="1"/>
  <c r="G60" i="1" l="1"/>
  <c r="G41" i="1"/>
  <c r="H45" i="1" s="1"/>
  <c r="G52" i="1" s="1"/>
  <c r="G58" i="1"/>
  <c r="F60" i="1"/>
  <c r="E40" i="1"/>
  <c r="F46" i="1" s="1"/>
  <c r="E60" i="1" s="1"/>
  <c r="C57" i="1"/>
  <c r="E41" i="1"/>
  <c r="F45" i="1" s="1"/>
  <c r="E53" i="1" s="1"/>
  <c r="C40" i="1"/>
  <c r="D46" i="1" s="1"/>
  <c r="C59" i="1" s="1"/>
  <c r="F41" i="1"/>
  <c r="G46" i="1" s="1"/>
  <c r="F57" i="1" s="1"/>
  <c r="D40" i="1"/>
  <c r="E45" i="1" s="1"/>
  <c r="D50" i="1" s="1"/>
  <c r="G51" i="1"/>
  <c r="C41" i="1"/>
  <c r="D45" i="1" s="1"/>
  <c r="C52" i="1" s="1"/>
  <c r="G40" i="1"/>
  <c r="H46" i="1" s="1"/>
  <c r="G59" i="1" s="1"/>
  <c r="D41" i="1"/>
  <c r="E46" i="1" s="1"/>
  <c r="D57" i="1" s="1"/>
  <c r="F40" i="1"/>
  <c r="G45" i="1" s="1"/>
  <c r="F51" i="1" s="1"/>
  <c r="E51" i="1"/>
  <c r="B29" i="1"/>
  <c r="A22" i="1"/>
  <c r="A29" i="1" s="1"/>
  <c r="B21" i="1"/>
  <c r="F53" i="1" l="1"/>
  <c r="G50" i="1"/>
  <c r="D60" i="1"/>
  <c r="D59" i="1"/>
  <c r="C60" i="1"/>
  <c r="F59" i="1"/>
  <c r="D58" i="1"/>
  <c r="F58" i="1"/>
  <c r="C58" i="1"/>
  <c r="G53" i="1"/>
  <c r="E58" i="1"/>
  <c r="E57" i="1"/>
  <c r="E59" i="1"/>
  <c r="G57" i="1"/>
  <c r="F50" i="1"/>
  <c r="D53" i="1"/>
  <c r="F52" i="1"/>
  <c r="D52" i="1"/>
  <c r="E50" i="1"/>
  <c r="E52" i="1"/>
  <c r="C53" i="1"/>
  <c r="C50" i="1"/>
  <c r="D51" i="1"/>
  <c r="C51" i="1"/>
  <c r="A36" i="1"/>
  <c r="B28" i="1"/>
  <c r="B35" i="1" s="1"/>
  <c r="B37" i="1" l="1"/>
  <c r="B39" i="1"/>
  <c r="B38" i="1"/>
  <c r="B36" i="1"/>
  <c r="B49" i="1"/>
  <c r="B56" i="1" s="1"/>
  <c r="A65" i="1"/>
  <c r="A50" i="1"/>
  <c r="A57" i="1" s="1"/>
  <c r="B40" i="1" l="1"/>
  <c r="C45" i="1" s="1"/>
  <c r="B53" i="1" s="1"/>
  <c r="B41" i="1"/>
  <c r="B52" i="1" l="1"/>
  <c r="B51" i="1"/>
  <c r="B50" i="1"/>
  <c r="B65" i="1" s="1"/>
  <c r="C46" i="1"/>
  <c r="B59" i="1" l="1"/>
  <c r="B60" i="1"/>
  <c r="B58" i="1"/>
  <c r="B57" i="1"/>
  <c r="C65" i="1"/>
  <c r="D65" i="1" s="1"/>
  <c r="E65" i="1" l="1"/>
</calcChain>
</file>

<file path=xl/sharedStrings.xml><?xml version="1.0" encoding="utf-8"?>
<sst xmlns="http://schemas.openxmlformats.org/spreadsheetml/2006/main" count="97" uniqueCount="51">
  <si>
    <t>Kode</t>
  </si>
  <si>
    <t>Nama</t>
  </si>
  <si>
    <t>C1</t>
  </si>
  <si>
    <t>C2</t>
  </si>
  <si>
    <t>C3</t>
  </si>
  <si>
    <t>C4</t>
  </si>
  <si>
    <t>C5</t>
  </si>
  <si>
    <t>Atribut</t>
  </si>
  <si>
    <t>Bobot</t>
  </si>
  <si>
    <t>A1</t>
  </si>
  <si>
    <t>A2</t>
  </si>
  <si>
    <t>A3</t>
  </si>
  <si>
    <t>Alternatif 1</t>
  </si>
  <si>
    <t>Alternatif 2</t>
  </si>
  <si>
    <t>Alternaitf 3</t>
  </si>
  <si>
    <t>Rank</t>
  </si>
  <si>
    <t>cost</t>
  </si>
  <si>
    <t>benefit</t>
  </si>
  <si>
    <t>Normalisasi</t>
  </si>
  <si>
    <t>Normalisasi terbobot</t>
  </si>
  <si>
    <t>Matriks solusi ideal</t>
  </si>
  <si>
    <t>positif</t>
  </si>
  <si>
    <t>negatif</t>
  </si>
  <si>
    <t>Positif</t>
  </si>
  <si>
    <t>Negatif</t>
  </si>
  <si>
    <t>Pref.</t>
  </si>
  <si>
    <t>Jarak Solusi &amp; Nilai Preferensi &amp; Rank</t>
  </si>
  <si>
    <t>C6</t>
  </si>
  <si>
    <t>A01</t>
  </si>
  <si>
    <t>A02</t>
  </si>
  <si>
    <t>A03</t>
  </si>
  <si>
    <t>A04</t>
  </si>
  <si>
    <t xml:space="preserve">Nilai Raport </t>
  </si>
  <si>
    <t>Penghasilan Orang Tua</t>
  </si>
  <si>
    <t>Pekerjaan Orang Tua</t>
  </si>
  <si>
    <t>Jumlah Tanggungan</t>
  </si>
  <si>
    <t>Pendidikan Orang Tua</t>
  </si>
  <si>
    <t>Jumlah saudara kandung</t>
  </si>
  <si>
    <t>Normal</t>
  </si>
  <si>
    <t>A4</t>
  </si>
  <si>
    <t>https://tugasakhir.id</t>
  </si>
  <si>
    <t>Fij</t>
  </si>
  <si>
    <t>S</t>
  </si>
  <si>
    <t>R</t>
  </si>
  <si>
    <t>S-</t>
  </si>
  <si>
    <t>R-</t>
  </si>
  <si>
    <t>Max</t>
  </si>
  <si>
    <t>Min</t>
  </si>
  <si>
    <t>S+</t>
  </si>
  <si>
    <t>R+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</si>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</sst>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1" applyNumberForma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ugasakhi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workbookViewId="0">
      <selection activeCell="B15" sqref="B15:G18"/>
    </sheetView>
  </sheetViews>
  <sheetFormatPr defaultRowHeight="14.4" x14ac:dyDescent="0.3"/>
  <cols>
    <col min="1" max="1" width="5.5546875" bestFit="1" customWidth="1"/>
    <col min="2" max="2" width="29.109375" bestFit="1" customWidth="1"/>
    <col min="3" max="3" width="7.5546875" bestFit="1" customWidth="1"/>
    <col min="4" max="4" width="6.33203125" bestFit="1" customWidth="1"/>
    <col min="7" max="7" width="12" bestFit="1" customWidth="1"/>
    <col min="8" max="12" width="7.88671875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38</v>
      </c>
    </row>
    <row r="2" spans="1:7" x14ac:dyDescent="0.3">
      <c r="A2" s="1" t="s">
        <v>2</v>
      </c>
      <c r="B2" s="1" t="s">
        <v>32</v>
      </c>
      <c r="C2" s="1" t="s">
        <v>17</v>
      </c>
      <c r="D2" s="1">
        <v>25</v>
      </c>
      <c r="E2" s="1">
        <f>D2/SUM($D$2:$D$7)</f>
        <v>0.25</v>
      </c>
    </row>
    <row r="3" spans="1:7" x14ac:dyDescent="0.3">
      <c r="A3" s="1" t="s">
        <v>3</v>
      </c>
      <c r="B3" s="1" t="s">
        <v>33</v>
      </c>
      <c r="C3" s="1" t="s">
        <v>16</v>
      </c>
      <c r="D3" s="1">
        <v>20</v>
      </c>
      <c r="E3" s="1">
        <f t="shared" ref="E3:E7" si="0">D3/SUM($D$2:$D$7)</f>
        <v>0.2</v>
      </c>
    </row>
    <row r="4" spans="1:7" x14ac:dyDescent="0.3">
      <c r="A4" s="1" t="s">
        <v>4</v>
      </c>
      <c r="B4" s="1" t="s">
        <v>34</v>
      </c>
      <c r="C4" s="1" t="s">
        <v>17</v>
      </c>
      <c r="D4" s="1">
        <v>15</v>
      </c>
      <c r="E4" s="1">
        <f t="shared" si="0"/>
        <v>0.15</v>
      </c>
    </row>
    <row r="5" spans="1:7" x14ac:dyDescent="0.3">
      <c r="A5" s="1" t="s">
        <v>5</v>
      </c>
      <c r="B5" s="1" t="s">
        <v>35</v>
      </c>
      <c r="C5" s="1" t="s">
        <v>16</v>
      </c>
      <c r="D5" s="1">
        <v>15</v>
      </c>
      <c r="E5" s="1">
        <f t="shared" si="0"/>
        <v>0.15</v>
      </c>
    </row>
    <row r="6" spans="1:7" x14ac:dyDescent="0.3">
      <c r="A6" s="1" t="s">
        <v>6</v>
      </c>
      <c r="B6" s="1" t="s">
        <v>36</v>
      </c>
      <c r="C6" s="1" t="s">
        <v>17</v>
      </c>
      <c r="D6" s="1">
        <v>10</v>
      </c>
      <c r="E6" s="1">
        <f t="shared" si="0"/>
        <v>0.1</v>
      </c>
    </row>
    <row r="7" spans="1:7" x14ac:dyDescent="0.3">
      <c r="A7" s="1" t="s">
        <v>27</v>
      </c>
      <c r="B7" s="1" t="s">
        <v>37</v>
      </c>
      <c r="C7" s="1" t="s">
        <v>16</v>
      </c>
      <c r="D7" s="1">
        <v>15</v>
      </c>
      <c r="E7" s="1">
        <f t="shared" si="0"/>
        <v>0.15</v>
      </c>
    </row>
    <row r="9" spans="1:7" x14ac:dyDescent="0.3">
      <c r="A9" s="1" t="s">
        <v>0</v>
      </c>
      <c r="B9" s="1" t="s">
        <v>1</v>
      </c>
    </row>
    <row r="10" spans="1:7" x14ac:dyDescent="0.3">
      <c r="A10" s="1" t="s">
        <v>9</v>
      </c>
      <c r="B10" s="1" t="s">
        <v>12</v>
      </c>
    </row>
    <row r="11" spans="1:7" x14ac:dyDescent="0.3">
      <c r="A11" s="1" t="s">
        <v>10</v>
      </c>
      <c r="B11" s="1" t="s">
        <v>13</v>
      </c>
    </row>
    <row r="12" spans="1:7" x14ac:dyDescent="0.3">
      <c r="A12" s="1" t="s">
        <v>11</v>
      </c>
      <c r="B12" s="1" t="s">
        <v>14</v>
      </c>
    </row>
    <row r="14" spans="1:7" x14ac:dyDescent="0.3">
      <c r="A14" s="1"/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27</v>
      </c>
    </row>
    <row r="15" spans="1:7" x14ac:dyDescent="0.3">
      <c r="A15" s="1" t="s">
        <v>28</v>
      </c>
      <c r="B15" s="1">
        <v>50</v>
      </c>
      <c r="C15" s="1">
        <v>75</v>
      </c>
      <c r="D15" s="1">
        <v>75</v>
      </c>
      <c r="E15" s="1">
        <v>5</v>
      </c>
      <c r="F15" s="1">
        <v>100</v>
      </c>
      <c r="G15" s="1">
        <v>5</v>
      </c>
    </row>
    <row r="16" spans="1:7" x14ac:dyDescent="0.3">
      <c r="A16" s="1" t="s">
        <v>29</v>
      </c>
      <c r="B16" s="1">
        <v>75</v>
      </c>
      <c r="C16" s="1">
        <v>50</v>
      </c>
      <c r="D16" s="1">
        <v>25</v>
      </c>
      <c r="E16" s="1">
        <v>50</v>
      </c>
      <c r="F16" s="1">
        <v>25</v>
      </c>
      <c r="G16" s="1">
        <v>50</v>
      </c>
    </row>
    <row r="17" spans="1:7" x14ac:dyDescent="0.3">
      <c r="A17" s="1" t="s">
        <v>30</v>
      </c>
      <c r="B17" s="1">
        <v>100</v>
      </c>
      <c r="C17" s="1">
        <v>75</v>
      </c>
      <c r="D17" s="1">
        <v>75</v>
      </c>
      <c r="E17" s="1">
        <v>25</v>
      </c>
      <c r="F17" s="1">
        <v>75</v>
      </c>
      <c r="G17" s="1">
        <v>25</v>
      </c>
    </row>
    <row r="18" spans="1:7" x14ac:dyDescent="0.3">
      <c r="A18" s="1" t="s">
        <v>31</v>
      </c>
      <c r="B18" s="1">
        <v>50</v>
      </c>
      <c r="C18" s="1">
        <v>75</v>
      </c>
      <c r="D18" s="1">
        <v>50</v>
      </c>
      <c r="E18" s="1">
        <v>5</v>
      </c>
      <c r="F18" s="1">
        <v>50</v>
      </c>
      <c r="G18" s="1">
        <v>25</v>
      </c>
    </row>
    <row r="21" spans="1:7" x14ac:dyDescent="0.3">
      <c r="A21" s="1"/>
      <c r="B21" s="1" t="str">
        <f>B14</f>
        <v>C1</v>
      </c>
      <c r="C21" s="1" t="str">
        <f t="shared" ref="C21:G21" si="1">C14</f>
        <v>C2</v>
      </c>
      <c r="D21" s="1" t="str">
        <f t="shared" si="1"/>
        <v>C3</v>
      </c>
      <c r="E21" s="1" t="str">
        <f t="shared" si="1"/>
        <v>C4</v>
      </c>
      <c r="F21" s="1" t="str">
        <f t="shared" si="1"/>
        <v>C5</v>
      </c>
      <c r="G21" s="1" t="str">
        <f t="shared" si="1"/>
        <v>C6</v>
      </c>
    </row>
    <row r="22" spans="1:7" x14ac:dyDescent="0.3">
      <c r="A22" s="1" t="str">
        <f>A15</f>
        <v>A01</v>
      </c>
      <c r="B22" s="1">
        <f>B15^2</f>
        <v>2500</v>
      </c>
      <c r="C22" s="1">
        <f>C15^2</f>
        <v>5625</v>
      </c>
      <c r="D22" s="1">
        <f t="shared" ref="D22:G22" si="2">D15^2</f>
        <v>5625</v>
      </c>
      <c r="E22" s="1">
        <f t="shared" si="2"/>
        <v>25</v>
      </c>
      <c r="F22" s="1">
        <f t="shared" si="2"/>
        <v>10000</v>
      </c>
      <c r="G22" s="1">
        <f t="shared" si="2"/>
        <v>25</v>
      </c>
    </row>
    <row r="23" spans="1:7" x14ac:dyDescent="0.3">
      <c r="A23" s="1" t="str">
        <f t="shared" ref="A23:A25" si="3">A16</f>
        <v>A02</v>
      </c>
      <c r="B23" s="1">
        <f>B16^2</f>
        <v>5625</v>
      </c>
      <c r="C23" s="1">
        <f t="shared" ref="C23:G23" si="4">C16^2</f>
        <v>2500</v>
      </c>
      <c r="D23" s="1">
        <f t="shared" si="4"/>
        <v>625</v>
      </c>
      <c r="E23" s="1">
        <f t="shared" si="4"/>
        <v>2500</v>
      </c>
      <c r="F23" s="1">
        <f t="shared" si="4"/>
        <v>625</v>
      </c>
      <c r="G23" s="1">
        <f t="shared" si="4"/>
        <v>2500</v>
      </c>
    </row>
    <row r="24" spans="1:7" x14ac:dyDescent="0.3">
      <c r="A24" s="1" t="str">
        <f t="shared" si="3"/>
        <v>A03</v>
      </c>
      <c r="B24" s="1">
        <f t="shared" ref="B24:B25" si="5">B17^2</f>
        <v>10000</v>
      </c>
      <c r="C24" s="1">
        <f t="shared" ref="C24:G24" si="6">C17^2</f>
        <v>5625</v>
      </c>
      <c r="D24" s="1">
        <f t="shared" si="6"/>
        <v>5625</v>
      </c>
      <c r="E24" s="1">
        <f t="shared" si="6"/>
        <v>625</v>
      </c>
      <c r="F24" s="1">
        <f t="shared" si="6"/>
        <v>5625</v>
      </c>
      <c r="G24" s="1">
        <f t="shared" si="6"/>
        <v>625</v>
      </c>
    </row>
    <row r="25" spans="1:7" x14ac:dyDescent="0.3">
      <c r="A25" s="1" t="str">
        <f t="shared" si="3"/>
        <v>A04</v>
      </c>
      <c r="B25" s="1">
        <f t="shared" si="5"/>
        <v>2500</v>
      </c>
      <c r="C25" s="1">
        <f t="shared" ref="C25:G25" si="7">C18^2</f>
        <v>5625</v>
      </c>
      <c r="D25" s="1">
        <f t="shared" si="7"/>
        <v>2500</v>
      </c>
      <c r="E25" s="1">
        <f t="shared" si="7"/>
        <v>25</v>
      </c>
      <c r="F25" s="1">
        <f t="shared" si="7"/>
        <v>2500</v>
      </c>
      <c r="G25" s="1">
        <f t="shared" si="7"/>
        <v>625</v>
      </c>
    </row>
    <row r="27" spans="1:7" x14ac:dyDescent="0.3">
      <c r="A27" t="s">
        <v>18</v>
      </c>
    </row>
    <row r="28" spans="1:7" x14ac:dyDescent="0.3">
      <c r="A28" s="1"/>
      <c r="B28" s="1" t="str">
        <f>B21</f>
        <v>C1</v>
      </c>
      <c r="C28" s="1" t="str">
        <f t="shared" ref="C28:G28" si="8">C21</f>
        <v>C2</v>
      </c>
      <c r="D28" s="1" t="str">
        <f t="shared" si="8"/>
        <v>C3</v>
      </c>
      <c r="E28" s="1" t="str">
        <f t="shared" si="8"/>
        <v>C4</v>
      </c>
      <c r="F28" s="1" t="str">
        <f t="shared" si="8"/>
        <v>C5</v>
      </c>
      <c r="G28" s="1" t="str">
        <f t="shared" si="8"/>
        <v>C6</v>
      </c>
    </row>
    <row r="29" spans="1:7" x14ac:dyDescent="0.3">
      <c r="A29" s="1" t="str">
        <f>A22</f>
        <v>A01</v>
      </c>
      <c r="B29" s="1">
        <f>B15/SQRT(SUM(B$22:B$25))</f>
        <v>0.34815531191139565</v>
      </c>
      <c r="C29" s="1">
        <f t="shared" ref="C29:G29" si="9">C15/SQRT(SUM(C$22:C$25))</f>
        <v>0.5388159060803247</v>
      </c>
      <c r="D29" s="1">
        <f t="shared" si="9"/>
        <v>0.62554324217122426</v>
      </c>
      <c r="E29" s="1">
        <f t="shared" si="9"/>
        <v>8.8735650941611371E-2</v>
      </c>
      <c r="F29" s="1">
        <f t="shared" si="9"/>
        <v>0.73029674334022143</v>
      </c>
      <c r="G29" s="1">
        <f t="shared" si="9"/>
        <v>8.1378845877115941E-2</v>
      </c>
    </row>
    <row r="30" spans="1:7" x14ac:dyDescent="0.3">
      <c r="A30" s="1" t="str">
        <f t="shared" ref="A30:A32" si="10">A23</f>
        <v>A02</v>
      </c>
      <c r="B30" s="1">
        <f t="shared" ref="B30:G30" si="11">B16/SQRT(SUM(B$22:B$25))</f>
        <v>0.5222329678670935</v>
      </c>
      <c r="C30" s="1">
        <f t="shared" si="11"/>
        <v>0.35921060405354976</v>
      </c>
      <c r="D30" s="1">
        <f t="shared" si="11"/>
        <v>0.20851441405707477</v>
      </c>
      <c r="E30" s="1">
        <f t="shared" si="11"/>
        <v>0.88735650941611377</v>
      </c>
      <c r="F30" s="1">
        <f t="shared" si="11"/>
        <v>0.18257418583505536</v>
      </c>
      <c r="G30" s="1">
        <f t="shared" si="11"/>
        <v>0.81378845877115946</v>
      </c>
    </row>
    <row r="31" spans="1:7" x14ac:dyDescent="0.3">
      <c r="A31" s="1" t="str">
        <f t="shared" si="10"/>
        <v>A03</v>
      </c>
      <c r="B31" s="1">
        <f t="shared" ref="B31:G31" si="12">B17/SQRT(SUM(B$22:B$25))</f>
        <v>0.6963106238227913</v>
      </c>
      <c r="C31" s="1">
        <f t="shared" si="12"/>
        <v>0.5388159060803247</v>
      </c>
      <c r="D31" s="1">
        <f t="shared" si="12"/>
        <v>0.62554324217122426</v>
      </c>
      <c r="E31" s="1">
        <f t="shared" si="12"/>
        <v>0.44367825470805689</v>
      </c>
      <c r="F31" s="1">
        <f t="shared" si="12"/>
        <v>0.54772255750516607</v>
      </c>
      <c r="G31" s="1">
        <f t="shared" si="12"/>
        <v>0.40689422938557973</v>
      </c>
    </row>
    <row r="32" spans="1:7" x14ac:dyDescent="0.3">
      <c r="A32" s="1" t="str">
        <f t="shared" si="10"/>
        <v>A04</v>
      </c>
      <c r="B32" s="1">
        <f t="shared" ref="B32:G32" si="13">B18/SQRT(SUM(B$22:B$25))</f>
        <v>0.34815531191139565</v>
      </c>
      <c r="C32" s="1">
        <f t="shared" si="13"/>
        <v>0.5388159060803247</v>
      </c>
      <c r="D32" s="1">
        <f t="shared" si="13"/>
        <v>0.41702882811414954</v>
      </c>
      <c r="E32" s="1">
        <f t="shared" si="13"/>
        <v>8.8735650941611371E-2</v>
      </c>
      <c r="F32" s="1">
        <f t="shared" si="13"/>
        <v>0.36514837167011072</v>
      </c>
      <c r="G32" s="1">
        <f t="shared" si="13"/>
        <v>0.40689422938557973</v>
      </c>
    </row>
    <row r="34" spans="1:8" x14ac:dyDescent="0.3">
      <c r="A34" t="s">
        <v>19</v>
      </c>
    </row>
    <row r="35" spans="1:8" x14ac:dyDescent="0.3">
      <c r="A35" s="1"/>
      <c r="B35" s="1" t="str">
        <f t="shared" ref="B35:G35" si="14">B28</f>
        <v>C1</v>
      </c>
      <c r="C35" s="1" t="str">
        <f t="shared" si="14"/>
        <v>C2</v>
      </c>
      <c r="D35" s="1" t="str">
        <f t="shared" si="14"/>
        <v>C3</v>
      </c>
      <c r="E35" s="1" t="str">
        <f t="shared" si="14"/>
        <v>C4</v>
      </c>
      <c r="F35" s="1" t="str">
        <f t="shared" si="14"/>
        <v>C5</v>
      </c>
      <c r="G35" s="1" t="str">
        <f t="shared" si="14"/>
        <v>C6</v>
      </c>
    </row>
    <row r="36" spans="1:8" x14ac:dyDescent="0.3">
      <c r="A36" s="1" t="str">
        <f t="shared" ref="A36:A39" si="15">A29</f>
        <v>A01</v>
      </c>
      <c r="B36" s="1">
        <f>B29*VLOOKUP(B$35,$A$1:$E$7,5,0)</f>
        <v>8.7038827977848912E-2</v>
      </c>
      <c r="C36" s="1">
        <f t="shared" ref="C36:G36" si="16">C29*VLOOKUP(C$35,$A$1:$E$7,5,0)</f>
        <v>0.10776318121606494</v>
      </c>
      <c r="D36" s="1">
        <f t="shared" si="16"/>
        <v>9.3831486325683638E-2</v>
      </c>
      <c r="E36" s="1">
        <f t="shared" si="16"/>
        <v>1.3310347641241706E-2</v>
      </c>
      <c r="F36" s="1">
        <f t="shared" si="16"/>
        <v>7.3029674334022146E-2</v>
      </c>
      <c r="G36" s="1">
        <f t="shared" si="16"/>
        <v>1.2206826881567391E-2</v>
      </c>
    </row>
    <row r="37" spans="1:8" x14ac:dyDescent="0.3">
      <c r="A37" s="1" t="str">
        <f t="shared" si="15"/>
        <v>A02</v>
      </c>
      <c r="B37" s="1">
        <f t="shared" ref="B37:G39" si="17">B30*VLOOKUP(B$35,$A$1:$E$7,5,0)</f>
        <v>0.13055824196677338</v>
      </c>
      <c r="C37" s="1">
        <f t="shared" si="17"/>
        <v>7.1842120810709953E-2</v>
      </c>
      <c r="D37" s="1">
        <f t="shared" si="17"/>
        <v>3.1277162108561213E-2</v>
      </c>
      <c r="E37" s="1">
        <f t="shared" si="17"/>
        <v>0.13310347641241707</v>
      </c>
      <c r="F37" s="1">
        <f t="shared" si="17"/>
        <v>1.8257418583505537E-2</v>
      </c>
      <c r="G37" s="1">
        <f t="shared" si="17"/>
        <v>0.12206826881567391</v>
      </c>
    </row>
    <row r="38" spans="1:8" x14ac:dyDescent="0.3">
      <c r="A38" s="1" t="str">
        <f t="shared" si="15"/>
        <v>A03</v>
      </c>
      <c r="B38" s="1">
        <f t="shared" si="17"/>
        <v>0.17407765595569782</v>
      </c>
      <c r="C38" s="1">
        <f t="shared" si="17"/>
        <v>0.10776318121606494</v>
      </c>
      <c r="D38" s="1">
        <f t="shared" si="17"/>
        <v>9.3831486325683638E-2</v>
      </c>
      <c r="E38" s="1">
        <f t="shared" si="17"/>
        <v>6.6551738206208536E-2</v>
      </c>
      <c r="F38" s="1">
        <f t="shared" si="17"/>
        <v>5.4772255750516613E-2</v>
      </c>
      <c r="G38" s="1">
        <f t="shared" si="17"/>
        <v>6.1034134407836955E-2</v>
      </c>
    </row>
    <row r="39" spans="1:8" x14ac:dyDescent="0.3">
      <c r="A39" s="1" t="str">
        <f t="shared" si="15"/>
        <v>A04</v>
      </c>
      <c r="B39" s="1">
        <f t="shared" si="17"/>
        <v>8.7038827977848912E-2</v>
      </c>
      <c r="C39" s="1">
        <f t="shared" si="17"/>
        <v>0.10776318121606494</v>
      </c>
      <c r="D39" s="1">
        <f t="shared" si="17"/>
        <v>6.2554324217122426E-2</v>
      </c>
      <c r="E39" s="1">
        <f t="shared" si="17"/>
        <v>1.3310347641241706E-2</v>
      </c>
      <c r="F39" s="1">
        <f t="shared" si="17"/>
        <v>3.6514837167011073E-2</v>
      </c>
      <c r="G39" s="1">
        <f t="shared" si="17"/>
        <v>6.1034134407836955E-2</v>
      </c>
    </row>
    <row r="40" spans="1:8" x14ac:dyDescent="0.3">
      <c r="B40">
        <f>MAX(B36:B39)</f>
        <v>0.17407765595569782</v>
      </c>
      <c r="C40">
        <f t="shared" ref="C40:G40" si="18">MAX(C36:C39)</f>
        <v>0.10776318121606494</v>
      </c>
      <c r="D40">
        <f t="shared" si="18"/>
        <v>9.3831486325683638E-2</v>
      </c>
      <c r="E40">
        <f t="shared" si="18"/>
        <v>0.13310347641241707</v>
      </c>
      <c r="F40">
        <f t="shared" si="18"/>
        <v>7.3029674334022146E-2</v>
      </c>
      <c r="G40">
        <f t="shared" si="18"/>
        <v>0.12206826881567391</v>
      </c>
    </row>
    <row r="41" spans="1:8" x14ac:dyDescent="0.3">
      <c r="B41">
        <f>MIN(B36:B39)</f>
        <v>8.7038827977848912E-2</v>
      </c>
      <c r="C41">
        <f t="shared" ref="C41:G41" si="19">MIN(C36:C39)</f>
        <v>7.1842120810709953E-2</v>
      </c>
      <c r="D41">
        <f t="shared" si="19"/>
        <v>3.1277162108561213E-2</v>
      </c>
      <c r="E41">
        <f t="shared" si="19"/>
        <v>1.3310347641241706E-2</v>
      </c>
      <c r="F41">
        <f t="shared" si="19"/>
        <v>1.8257418583505537E-2</v>
      </c>
      <c r="G41">
        <f t="shared" si="19"/>
        <v>1.2206826881567391E-2</v>
      </c>
    </row>
    <row r="43" spans="1:8" x14ac:dyDescent="0.3">
      <c r="A43" t="s">
        <v>20</v>
      </c>
    </row>
    <row r="44" spans="1:8" x14ac:dyDescent="0.3">
      <c r="A44" s="5"/>
      <c r="B44" s="6"/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27</v>
      </c>
    </row>
    <row r="45" spans="1:8" x14ac:dyDescent="0.3">
      <c r="A45" s="5" t="s">
        <v>21</v>
      </c>
      <c r="B45" s="6"/>
      <c r="C45" s="1">
        <f>IF(VLOOKUP(C44,$A$1:$E$7,3,0)="benefit",B40,B41)</f>
        <v>0.17407765595569782</v>
      </c>
      <c r="D45" s="1">
        <f t="shared" ref="D45:H45" si="20">IF(VLOOKUP(D44,$A$1:$E$7,3,0)="benefit",C40,C41)</f>
        <v>7.1842120810709953E-2</v>
      </c>
      <c r="E45" s="1">
        <f t="shared" si="20"/>
        <v>9.3831486325683638E-2</v>
      </c>
      <c r="F45" s="1">
        <f t="shared" si="20"/>
        <v>1.3310347641241706E-2</v>
      </c>
      <c r="G45" s="1">
        <f t="shared" si="20"/>
        <v>7.3029674334022146E-2</v>
      </c>
      <c r="H45" s="1">
        <f t="shared" si="20"/>
        <v>1.2206826881567391E-2</v>
      </c>
    </row>
    <row r="46" spans="1:8" x14ac:dyDescent="0.3">
      <c r="A46" s="5" t="s">
        <v>22</v>
      </c>
      <c r="B46" s="6"/>
      <c r="C46" s="1">
        <f>IF(VLOOKUP(C44,$A$1:$E$7,3,0)="cost",B40,B41)</f>
        <v>8.7038827977848912E-2</v>
      </c>
      <c r="D46" s="1">
        <f t="shared" ref="D46:H46" si="21">IF(VLOOKUP(D44,$A$1:$E$7,3,0)="cost",C40,C41)</f>
        <v>0.10776318121606494</v>
      </c>
      <c r="E46" s="1">
        <f t="shared" si="21"/>
        <v>3.1277162108561213E-2</v>
      </c>
      <c r="F46" s="1">
        <f t="shared" si="21"/>
        <v>0.13310347641241707</v>
      </c>
      <c r="G46" s="1">
        <f t="shared" si="21"/>
        <v>1.8257418583505537E-2</v>
      </c>
      <c r="H46" s="1">
        <f t="shared" si="21"/>
        <v>0.12206826881567391</v>
      </c>
    </row>
    <row r="48" spans="1:8" x14ac:dyDescent="0.3">
      <c r="A48" t="s">
        <v>23</v>
      </c>
    </row>
    <row r="49" spans="1:8" x14ac:dyDescent="0.3">
      <c r="A49" s="1"/>
      <c r="B49" s="1" t="str">
        <f t="shared" ref="B49:G49" si="22">B35</f>
        <v>C1</v>
      </c>
      <c r="C49" s="1" t="str">
        <f t="shared" si="22"/>
        <v>C2</v>
      </c>
      <c r="D49" s="1" t="str">
        <f t="shared" si="22"/>
        <v>C3</v>
      </c>
      <c r="E49" s="1" t="str">
        <f t="shared" si="22"/>
        <v>C4</v>
      </c>
      <c r="F49" s="1" t="str">
        <f t="shared" si="22"/>
        <v>C5</v>
      </c>
      <c r="G49" s="1" t="str">
        <f t="shared" si="22"/>
        <v>C6</v>
      </c>
      <c r="H49" s="3"/>
    </row>
    <row r="50" spans="1:8" x14ac:dyDescent="0.3">
      <c r="A50" s="1" t="str">
        <f t="shared" ref="A50:A53" si="23">A36</f>
        <v>A01</v>
      </c>
      <c r="B50" s="1">
        <f>(B36-C$45)^2</f>
        <v>7.5757575757575742E-3</v>
      </c>
      <c r="C50" s="1">
        <f t="shared" ref="C50:G50" si="24">(C36-D$45)^2</f>
        <v>1.2903225806451619E-3</v>
      </c>
      <c r="D50" s="1">
        <f t="shared" si="24"/>
        <v>0</v>
      </c>
      <c r="E50" s="1">
        <f t="shared" si="24"/>
        <v>0</v>
      </c>
      <c r="F50" s="1">
        <f t="shared" si="24"/>
        <v>0</v>
      </c>
      <c r="G50" s="1">
        <f t="shared" si="24"/>
        <v>0</v>
      </c>
      <c r="H50" s="3"/>
    </row>
    <row r="51" spans="1:8" x14ac:dyDescent="0.3">
      <c r="A51" s="1" t="str">
        <f t="shared" si="23"/>
        <v>A02</v>
      </c>
      <c r="B51" s="1">
        <f t="shared" ref="B51:G53" si="25">(B37-C$45)^2</f>
        <v>1.8939393939393931E-3</v>
      </c>
      <c r="C51" s="1">
        <f t="shared" si="25"/>
        <v>0</v>
      </c>
      <c r="D51" s="1">
        <f t="shared" si="25"/>
        <v>3.913043478260869E-3</v>
      </c>
      <c r="E51" s="1">
        <f t="shared" si="25"/>
        <v>1.4350393700787405E-2</v>
      </c>
      <c r="F51" s="1">
        <f t="shared" si="25"/>
        <v>3.0000000000000001E-3</v>
      </c>
      <c r="G51" s="1">
        <f t="shared" si="25"/>
        <v>1.2069536423841058E-2</v>
      </c>
      <c r="H51" s="3"/>
    </row>
    <row r="52" spans="1:8" x14ac:dyDescent="0.3">
      <c r="A52" s="1" t="str">
        <f t="shared" si="23"/>
        <v>A03</v>
      </c>
      <c r="B52" s="1">
        <f t="shared" si="25"/>
        <v>0</v>
      </c>
      <c r="C52" s="1">
        <f t="shared" si="25"/>
        <v>1.2903225806451619E-3</v>
      </c>
      <c r="D52" s="1">
        <f t="shared" si="25"/>
        <v>0</v>
      </c>
      <c r="E52" s="1">
        <f t="shared" si="25"/>
        <v>2.8346456692913392E-3</v>
      </c>
      <c r="F52" s="1">
        <f t="shared" si="25"/>
        <v>3.3333333333333316E-4</v>
      </c>
      <c r="G52" s="1">
        <f t="shared" si="25"/>
        <v>2.3841059602649002E-3</v>
      </c>
      <c r="H52" s="3"/>
    </row>
    <row r="53" spans="1:8" x14ac:dyDescent="0.3">
      <c r="A53" s="1" t="str">
        <f t="shared" si="23"/>
        <v>A04</v>
      </c>
      <c r="B53" s="1">
        <f t="shared" si="25"/>
        <v>7.5757575757575742E-3</v>
      </c>
      <c r="C53" s="1">
        <f t="shared" si="25"/>
        <v>1.2903225806451619E-3</v>
      </c>
      <c r="D53" s="1">
        <f t="shared" si="25"/>
        <v>9.7826086956521725E-4</v>
      </c>
      <c r="E53" s="1">
        <f t="shared" si="25"/>
        <v>0</v>
      </c>
      <c r="F53" s="1">
        <f t="shared" si="25"/>
        <v>1.3333333333333333E-3</v>
      </c>
      <c r="G53" s="1">
        <f t="shared" si="25"/>
        <v>2.3841059602649002E-3</v>
      </c>
      <c r="H53" s="3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t="s">
        <v>24</v>
      </c>
    </row>
    <row r="56" spans="1:8" x14ac:dyDescent="0.3">
      <c r="A56" s="1"/>
      <c r="B56" s="1" t="str">
        <f>B49</f>
        <v>C1</v>
      </c>
      <c r="C56" s="1" t="str">
        <f>C49</f>
        <v>C2</v>
      </c>
      <c r="D56" s="1" t="str">
        <f>D49</f>
        <v>C3</v>
      </c>
      <c r="E56" s="1" t="str">
        <f>E49</f>
        <v>C4</v>
      </c>
      <c r="F56" s="1" t="str">
        <f>F49</f>
        <v>C5</v>
      </c>
      <c r="G56" s="1" t="str">
        <f>G49</f>
        <v>C6</v>
      </c>
    </row>
    <row r="57" spans="1:8" x14ac:dyDescent="0.3">
      <c r="A57" s="1" t="str">
        <f t="shared" ref="A57:A60" si="26">A50</f>
        <v>A01</v>
      </c>
      <c r="B57" s="1">
        <f>(B36-C$46)^2</f>
        <v>0</v>
      </c>
      <c r="C57" s="1">
        <f t="shared" ref="C57:G57" si="27">(C36-D$46)^2</f>
        <v>0</v>
      </c>
      <c r="D57" s="1">
        <f t="shared" si="27"/>
        <v>3.913043478260869E-3</v>
      </c>
      <c r="E57" s="1">
        <f t="shared" si="27"/>
        <v>1.4350393700787405E-2</v>
      </c>
      <c r="F57" s="1">
        <f t="shared" si="27"/>
        <v>3.0000000000000001E-3</v>
      </c>
      <c r="G57" s="1">
        <f t="shared" si="27"/>
        <v>1.2069536423841058E-2</v>
      </c>
      <c r="H57" s="4"/>
    </row>
    <row r="58" spans="1:8" x14ac:dyDescent="0.3">
      <c r="A58" s="1" t="str">
        <f t="shared" si="26"/>
        <v>A02</v>
      </c>
      <c r="B58" s="1">
        <f t="shared" ref="B58:G58" si="28">(B37-C$46)^2</f>
        <v>1.8939393939393942E-3</v>
      </c>
      <c r="C58" s="1">
        <f t="shared" si="28"/>
        <v>1.2903225806451619E-3</v>
      </c>
      <c r="D58" s="1">
        <f t="shared" si="28"/>
        <v>0</v>
      </c>
      <c r="E58" s="1">
        <f t="shared" si="28"/>
        <v>0</v>
      </c>
      <c r="F58" s="1">
        <f t="shared" si="28"/>
        <v>0</v>
      </c>
      <c r="G58" s="1">
        <f t="shared" si="28"/>
        <v>0</v>
      </c>
      <c r="H58" s="4"/>
    </row>
    <row r="59" spans="1:8" x14ac:dyDescent="0.3">
      <c r="A59" s="1" t="str">
        <f t="shared" si="26"/>
        <v>A03</v>
      </c>
      <c r="B59" s="1">
        <f t="shared" ref="B59:G59" si="29">(B38-C$46)^2</f>
        <v>7.5757575757575742E-3</v>
      </c>
      <c r="C59" s="1">
        <f t="shared" si="29"/>
        <v>0</v>
      </c>
      <c r="D59" s="1">
        <f t="shared" si="29"/>
        <v>3.913043478260869E-3</v>
      </c>
      <c r="E59" s="1">
        <f t="shared" si="29"/>
        <v>4.4291338582677165E-3</v>
      </c>
      <c r="F59" s="1">
        <f t="shared" si="29"/>
        <v>1.3333333333333337E-3</v>
      </c>
      <c r="G59" s="1">
        <f t="shared" si="29"/>
        <v>3.7251655629139068E-3</v>
      </c>
      <c r="H59" s="4"/>
    </row>
    <row r="60" spans="1:8" x14ac:dyDescent="0.3">
      <c r="A60" s="1" t="str">
        <f t="shared" si="26"/>
        <v>A04</v>
      </c>
      <c r="B60" s="1">
        <f t="shared" ref="B60:G60" si="30">(B39-C$46)^2</f>
        <v>0</v>
      </c>
      <c r="C60" s="1">
        <f t="shared" si="30"/>
        <v>0</v>
      </c>
      <c r="D60" s="1">
        <f t="shared" si="30"/>
        <v>9.7826086956521725E-4</v>
      </c>
      <c r="E60" s="1">
        <f t="shared" si="30"/>
        <v>1.4350393700787405E-2</v>
      </c>
      <c r="F60" s="1">
        <f t="shared" si="30"/>
        <v>3.3333333333333332E-4</v>
      </c>
      <c r="G60" s="1">
        <f t="shared" si="30"/>
        <v>3.7251655629139068E-3</v>
      </c>
      <c r="H60" s="4"/>
    </row>
    <row r="63" spans="1:8" x14ac:dyDescent="0.3">
      <c r="A63" t="s">
        <v>26</v>
      </c>
    </row>
    <row r="64" spans="1:8" x14ac:dyDescent="0.3">
      <c r="A64" s="1"/>
      <c r="B64" s="1" t="s">
        <v>23</v>
      </c>
      <c r="C64" s="1" t="s">
        <v>24</v>
      </c>
      <c r="D64" s="1" t="s">
        <v>25</v>
      </c>
      <c r="E64" s="1" t="s">
        <v>15</v>
      </c>
      <c r="F64" s="2"/>
    </row>
    <row r="65" spans="1:6" x14ac:dyDescent="0.3">
      <c r="A65" s="1" t="str">
        <f>A36</f>
        <v>A01</v>
      </c>
      <c r="B65" s="1">
        <f>SQRT(SUM(B50:G50))</f>
        <v>9.4159864891591338E-2</v>
      </c>
      <c r="C65" s="1">
        <f>SQRT(SUM(B57:G57))</f>
        <v>0.1825732006700034</v>
      </c>
      <c r="D65" s="1">
        <f>C65/(B65+C65)</f>
        <v>0.65974479883527548</v>
      </c>
      <c r="E65" s="1">
        <f>_xlfn.RANK.EQ(D65,$D$65:$D$68)</f>
        <v>1</v>
      </c>
      <c r="F65" s="2"/>
    </row>
    <row r="66" spans="1:6" x14ac:dyDescent="0.3">
      <c r="A66" s="1" t="str">
        <f t="shared" ref="A66:A68" si="31">A37</f>
        <v>A02</v>
      </c>
      <c r="B66" s="1">
        <f t="shared" ref="B66:B68" si="32">SQRT(SUM(B51:G51))</f>
        <v>0.18768834006626178</v>
      </c>
      <c r="C66" s="1">
        <f t="shared" ref="C66:C68" si="33">SQRT(SUM(B58:G58))</f>
        <v>5.6429265231655784E-2</v>
      </c>
      <c r="D66" s="1">
        <f t="shared" ref="D66:D68" si="34">C66/(B66+C66)</f>
        <v>0.2311560657937404</v>
      </c>
      <c r="E66" s="1">
        <f t="shared" ref="E66:E68" si="35">_xlfn.RANK.EQ(D66,$D$65:$D$68)</f>
        <v>4</v>
      </c>
      <c r="F66" s="2"/>
    </row>
    <row r="67" spans="1:6" x14ac:dyDescent="0.3">
      <c r="A67" s="1" t="str">
        <f t="shared" si="31"/>
        <v>A03</v>
      </c>
      <c r="B67" s="1">
        <f t="shared" si="32"/>
        <v>8.2718846362450762E-2</v>
      </c>
      <c r="C67" s="1">
        <f t="shared" si="33"/>
        <v>0.14483243355178907</v>
      </c>
      <c r="D67" s="1">
        <f t="shared" si="34"/>
        <v>0.63648261440838261</v>
      </c>
      <c r="E67" s="1">
        <f t="shared" si="35"/>
        <v>2</v>
      </c>
      <c r="F67" s="2"/>
    </row>
    <row r="68" spans="1:6" x14ac:dyDescent="0.3">
      <c r="A68" s="1" t="str">
        <f t="shared" si="31"/>
        <v>A04</v>
      </c>
      <c r="B68" s="1">
        <f t="shared" si="32"/>
        <v>0.11645505708025816</v>
      </c>
      <c r="C68" s="1">
        <f t="shared" si="33"/>
        <v>0.13923775876751199</v>
      </c>
      <c r="D68" s="1">
        <f t="shared" si="34"/>
        <v>0.5445509225820756</v>
      </c>
      <c r="E68" s="1">
        <f t="shared" si="35"/>
        <v>3</v>
      </c>
      <c r="F68" s="2"/>
    </row>
  </sheetData>
  <mergeCells count="3">
    <mergeCell ref="A44:B44"/>
    <mergeCell ref="A45:B45"/>
    <mergeCell ref="A46:B4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topLeftCell="D7" workbookViewId="0">
      <selection activeCell="J18" sqref="J18"/>
    </sheetView>
  </sheetViews>
  <sheetFormatPr defaultRowHeight="14.4" x14ac:dyDescent="0.3"/>
  <cols>
    <col min="1" max="1" width="5.21875" bestFit="1" customWidth="1"/>
    <col min="2" max="2" width="12" bestFit="1" customWidth="1"/>
    <col min="3" max="5" width="12" customWidth="1"/>
    <col min="6" max="10" width="12" bestFit="1" customWidth="1"/>
    <col min="11" max="11" width="16.109375" customWidth="1"/>
    <col min="12" max="12" width="12" bestFit="1" customWidth="1"/>
    <col min="13" max="15" width="4" bestFit="1" customWidth="1"/>
    <col min="16" max="16" width="12" bestFit="1" customWidth="1"/>
    <col min="17" max="17" width="7" bestFit="1" customWidth="1"/>
  </cols>
  <sheetData>
    <row r="1" spans="1:11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11" x14ac:dyDescent="0.3">
      <c r="A2" s="1" t="s">
        <v>9</v>
      </c>
      <c r="B2" s="1">
        <v>50</v>
      </c>
      <c r="C2" s="1">
        <v>75</v>
      </c>
      <c r="D2" s="1">
        <v>75</v>
      </c>
      <c r="E2" s="1">
        <v>5</v>
      </c>
      <c r="F2" s="1">
        <v>100</v>
      </c>
      <c r="G2" s="1">
        <v>5</v>
      </c>
    </row>
    <row r="3" spans="1:11" x14ac:dyDescent="0.3">
      <c r="A3" s="1" t="s">
        <v>10</v>
      </c>
      <c r="B3" s="1">
        <v>75</v>
      </c>
      <c r="C3" s="1">
        <v>50</v>
      </c>
      <c r="D3" s="1">
        <v>25</v>
      </c>
      <c r="E3" s="1">
        <v>50</v>
      </c>
      <c r="F3" s="1">
        <v>25</v>
      </c>
      <c r="G3" s="1">
        <v>50</v>
      </c>
    </row>
    <row r="4" spans="1:11" x14ac:dyDescent="0.3">
      <c r="A4" s="1" t="s">
        <v>11</v>
      </c>
      <c r="B4" s="1">
        <v>100</v>
      </c>
      <c r="C4" s="1">
        <v>75</v>
      </c>
      <c r="D4" s="1">
        <v>75</v>
      </c>
      <c r="E4" s="1">
        <v>25</v>
      </c>
      <c r="F4" s="1">
        <v>75</v>
      </c>
      <c r="G4" s="1">
        <v>25</v>
      </c>
    </row>
    <row r="5" spans="1:11" x14ac:dyDescent="0.3">
      <c r="A5" s="1" t="s">
        <v>39</v>
      </c>
      <c r="B5" s="1">
        <v>50</v>
      </c>
      <c r="C5" s="1">
        <v>75</v>
      </c>
      <c r="D5" s="1">
        <v>50</v>
      </c>
      <c r="E5" s="1">
        <v>5</v>
      </c>
      <c r="F5" s="1">
        <v>50</v>
      </c>
      <c r="G5" s="1">
        <v>25</v>
      </c>
    </row>
    <row r="6" spans="1:11" x14ac:dyDescent="0.3">
      <c r="A6" s="8" t="s">
        <v>46</v>
      </c>
      <c r="B6" s="1">
        <f>MAX(B2:B5)</f>
        <v>100</v>
      </c>
      <c r="C6" s="1">
        <f t="shared" ref="C6:G6" si="0">MAX(C2:C5)</f>
        <v>75</v>
      </c>
      <c r="D6" s="1">
        <f t="shared" si="0"/>
        <v>75</v>
      </c>
      <c r="E6" s="1">
        <f t="shared" si="0"/>
        <v>50</v>
      </c>
      <c r="F6" s="1">
        <f t="shared" si="0"/>
        <v>100</v>
      </c>
      <c r="G6" s="1">
        <f t="shared" si="0"/>
        <v>50</v>
      </c>
    </row>
    <row r="7" spans="1:11" x14ac:dyDescent="0.3">
      <c r="A7" s="8" t="s">
        <v>47</v>
      </c>
      <c r="B7" s="1">
        <f>MIN(B2:B5)</f>
        <v>50</v>
      </c>
      <c r="C7" s="1">
        <f t="shared" ref="C7:G7" si="1">MIN(C2:C5)</f>
        <v>50</v>
      </c>
      <c r="D7" s="1">
        <f t="shared" si="1"/>
        <v>25</v>
      </c>
      <c r="E7" s="1">
        <f t="shared" si="1"/>
        <v>5</v>
      </c>
      <c r="F7" s="1">
        <f t="shared" si="1"/>
        <v>25</v>
      </c>
      <c r="G7" s="1">
        <f t="shared" si="1"/>
        <v>5</v>
      </c>
    </row>
    <row r="9" spans="1:11" x14ac:dyDescent="0.3">
      <c r="A9" s="1"/>
      <c r="B9" s="1" t="str">
        <f>B1</f>
        <v>C1</v>
      </c>
      <c r="C9" s="1" t="str">
        <f t="shared" ref="C9:G9" si="2">C1</f>
        <v>C2</v>
      </c>
      <c r="D9" s="1" t="str">
        <f t="shared" si="2"/>
        <v>C3</v>
      </c>
      <c r="E9" s="1" t="str">
        <f t="shared" si="2"/>
        <v>C4</v>
      </c>
      <c r="F9" s="1" t="str">
        <f t="shared" si="2"/>
        <v>C5</v>
      </c>
      <c r="G9" s="1" t="str">
        <f t="shared" si="2"/>
        <v>C6</v>
      </c>
      <c r="I9" s="7" t="s">
        <v>40</v>
      </c>
    </row>
    <row r="10" spans="1:11" x14ac:dyDescent="0.3">
      <c r="A10" s="1"/>
      <c r="B10" s="1" t="s">
        <v>17</v>
      </c>
      <c r="C10" s="1" t="s">
        <v>16</v>
      </c>
      <c r="D10" s="1" t="s">
        <v>17</v>
      </c>
      <c r="E10" s="1" t="s">
        <v>16</v>
      </c>
      <c r="F10" s="1" t="s">
        <v>17</v>
      </c>
      <c r="G10" s="1" t="s">
        <v>16</v>
      </c>
      <c r="I10" s="7"/>
    </row>
    <row r="11" spans="1:11" x14ac:dyDescent="0.3">
      <c r="A11" s="1" t="str">
        <f>A2</f>
        <v>A1</v>
      </c>
      <c r="B11" s="1">
        <f>IF(B$10="benefit",(B$6-B2)/(B$6-B$7),(B$7-B2)/(B$7-B$6))</f>
        <v>1</v>
      </c>
      <c r="C11" s="1">
        <f t="shared" ref="C11:G11" si="3">IF(C$10="benefit",(C$6-C2)/(C$6-C$7),(C$7-C2)/(C$7-C$6))</f>
        <v>1</v>
      </c>
      <c r="D11" s="1">
        <f t="shared" si="3"/>
        <v>0</v>
      </c>
      <c r="E11" s="1">
        <f t="shared" si="3"/>
        <v>0</v>
      </c>
      <c r="F11" s="1">
        <f t="shared" si="3"/>
        <v>0</v>
      </c>
      <c r="G11" s="1">
        <f t="shared" si="3"/>
        <v>0</v>
      </c>
    </row>
    <row r="12" spans="1:11" x14ac:dyDescent="0.3">
      <c r="A12" s="1" t="str">
        <f>A3</f>
        <v>A2</v>
      </c>
      <c r="B12" s="1">
        <f t="shared" ref="B12:G12" si="4">IF(B$10="benefit",(B$6-B3)/(B$6-B$7),(B$7-B3)/(B$7-B$6))</f>
        <v>0.5</v>
      </c>
      <c r="C12" s="1">
        <f t="shared" si="4"/>
        <v>0</v>
      </c>
      <c r="D12" s="1">
        <f t="shared" si="4"/>
        <v>1</v>
      </c>
      <c r="E12" s="1">
        <f t="shared" si="4"/>
        <v>1</v>
      </c>
      <c r="F12" s="1">
        <f t="shared" si="4"/>
        <v>1</v>
      </c>
      <c r="G12" s="1">
        <f t="shared" si="4"/>
        <v>1</v>
      </c>
    </row>
    <row r="13" spans="1:11" x14ac:dyDescent="0.3">
      <c r="A13" s="1" t="str">
        <f>A4</f>
        <v>A3</v>
      </c>
      <c r="B13" s="1">
        <f t="shared" ref="B13:G13" si="5">IF(B$10="benefit",(B$6-B4)/(B$6-B$7),(B$7-B4)/(B$7-B$6))</f>
        <v>0</v>
      </c>
      <c r="C13" s="1">
        <f t="shared" si="5"/>
        <v>1</v>
      </c>
      <c r="D13" s="1">
        <f t="shared" si="5"/>
        <v>0</v>
      </c>
      <c r="E13" s="1">
        <f t="shared" si="5"/>
        <v>0.44444444444444442</v>
      </c>
      <c r="F13" s="1">
        <f t="shared" si="5"/>
        <v>0.33333333333333331</v>
      </c>
      <c r="G13" s="1">
        <f t="shared" si="5"/>
        <v>0.44444444444444442</v>
      </c>
    </row>
    <row r="14" spans="1:11" x14ac:dyDescent="0.3">
      <c r="A14" s="1" t="str">
        <f>A5</f>
        <v>A4</v>
      </c>
      <c r="B14" s="1">
        <f t="shared" ref="B14:G14" si="6">IF(B$10="benefit",(B$6-B5)/(B$6-B$7),(B$7-B5)/(B$7-B$6))</f>
        <v>1</v>
      </c>
      <c r="C14" s="1">
        <f t="shared" si="6"/>
        <v>1</v>
      </c>
      <c r="D14" s="1">
        <f t="shared" si="6"/>
        <v>0.5</v>
      </c>
      <c r="E14" s="1">
        <f t="shared" si="6"/>
        <v>0</v>
      </c>
      <c r="F14" s="1">
        <f t="shared" si="6"/>
        <v>0.66666666666666663</v>
      </c>
      <c r="G14" s="1">
        <f t="shared" si="6"/>
        <v>0.44444444444444442</v>
      </c>
    </row>
    <row r="16" spans="1:11" x14ac:dyDescent="0.3">
      <c r="A16" s="1" t="s">
        <v>41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27</v>
      </c>
      <c r="H16" s="1" t="s">
        <v>42</v>
      </c>
      <c r="I16" s="1" t="s">
        <v>43</v>
      </c>
      <c r="J16" s="8" t="s">
        <v>50</v>
      </c>
      <c r="K16" s="8" t="s">
        <v>15</v>
      </c>
    </row>
    <row r="17" spans="1:11" x14ac:dyDescent="0.3">
      <c r="A17" s="1"/>
      <c r="B17" s="1">
        <v>25</v>
      </c>
      <c r="C17" s="1">
        <v>20</v>
      </c>
      <c r="D17" s="1">
        <v>15</v>
      </c>
      <c r="E17" s="1">
        <v>15</v>
      </c>
      <c r="F17" s="1">
        <v>10</v>
      </c>
      <c r="G17" s="1">
        <v>15</v>
      </c>
      <c r="H17" s="1"/>
      <c r="I17" s="1"/>
      <c r="J17" s="8">
        <v>0.5</v>
      </c>
      <c r="K17" s="8"/>
    </row>
    <row r="18" spans="1:11" x14ac:dyDescent="0.3">
      <c r="A18" s="1" t="s">
        <v>9</v>
      </c>
      <c r="B18" s="1">
        <f>B11*B$17</f>
        <v>25</v>
      </c>
      <c r="C18" s="1">
        <f t="shared" ref="C18:G18" si="7">C11*C$17</f>
        <v>20</v>
      </c>
      <c r="D18" s="1">
        <f t="shared" si="7"/>
        <v>0</v>
      </c>
      <c r="E18" s="1">
        <f t="shared" si="7"/>
        <v>0</v>
      </c>
      <c r="F18" s="1">
        <f t="shared" si="7"/>
        <v>0</v>
      </c>
      <c r="G18" s="1">
        <f t="shared" si="7"/>
        <v>0</v>
      </c>
      <c r="H18" s="1">
        <f>SUM(B18:G18)</f>
        <v>45</v>
      </c>
      <c r="I18" s="1">
        <f>MAX(B18:G18)</f>
        <v>25</v>
      </c>
      <c r="J18" s="1">
        <f>J$17*(H18-H$23)/(H$22-H$23)+(1-J$17)*(I18-I$25)/(I$24-I$25)</f>
        <v>0.6351351351351352</v>
      </c>
      <c r="K18" s="8">
        <f>_xlfn.RANK.EQ(J18,$J$18:$J$21,1)</f>
        <v>3</v>
      </c>
    </row>
    <row r="19" spans="1:11" x14ac:dyDescent="0.3">
      <c r="A19" s="1" t="s">
        <v>10</v>
      </c>
      <c r="B19" s="1">
        <f t="shared" ref="B19:G19" si="8">B12*B$17</f>
        <v>12.5</v>
      </c>
      <c r="C19" s="1">
        <f t="shared" si="8"/>
        <v>0</v>
      </c>
      <c r="D19" s="1">
        <f t="shared" si="8"/>
        <v>15</v>
      </c>
      <c r="E19" s="1">
        <f t="shared" si="8"/>
        <v>15</v>
      </c>
      <c r="F19" s="1">
        <f t="shared" si="8"/>
        <v>10</v>
      </c>
      <c r="G19" s="1">
        <f t="shared" si="8"/>
        <v>15</v>
      </c>
      <c r="H19" s="1">
        <f t="shared" ref="H19:H21" si="9">SUM(B19:G19)</f>
        <v>67.5</v>
      </c>
      <c r="I19" s="1">
        <f t="shared" ref="I19:I21" si="10">MAX(B19:G19)</f>
        <v>15</v>
      </c>
      <c r="J19" s="1">
        <f t="shared" ref="J19:J21" si="11">J$17*(H19-H$23)/(H$22-H$23)+(1-J$17)*(I19-I$25)/(I$24-I$25)</f>
        <v>0.5</v>
      </c>
      <c r="K19" s="8">
        <f t="shared" ref="K19:K21" si="12">_xlfn.RANK.EQ(J19,$J$18:$J$21,1)</f>
        <v>2</v>
      </c>
    </row>
    <row r="20" spans="1:11" x14ac:dyDescent="0.3">
      <c r="A20" s="1" t="s">
        <v>11</v>
      </c>
      <c r="B20" s="1">
        <f t="shared" ref="B20:G20" si="13">B13*B$17</f>
        <v>0</v>
      </c>
      <c r="C20" s="1">
        <f t="shared" si="13"/>
        <v>20</v>
      </c>
      <c r="D20" s="1">
        <f t="shared" si="13"/>
        <v>0</v>
      </c>
      <c r="E20" s="1">
        <f t="shared" si="13"/>
        <v>6.6666666666666661</v>
      </c>
      <c r="F20" s="1">
        <f t="shared" si="13"/>
        <v>3.333333333333333</v>
      </c>
      <c r="G20" s="1">
        <f t="shared" si="13"/>
        <v>6.6666666666666661</v>
      </c>
      <c r="H20" s="1">
        <f t="shared" si="9"/>
        <v>36.666666666666664</v>
      </c>
      <c r="I20" s="1">
        <f t="shared" si="10"/>
        <v>20</v>
      </c>
      <c r="J20" s="1">
        <f t="shared" si="11"/>
        <v>0.25</v>
      </c>
      <c r="K20" s="8">
        <f t="shared" si="12"/>
        <v>1</v>
      </c>
    </row>
    <row r="21" spans="1:11" x14ac:dyDescent="0.3">
      <c r="A21" s="1" t="s">
        <v>39</v>
      </c>
      <c r="B21" s="1">
        <f t="shared" ref="B21:G21" si="14">B14*B$17</f>
        <v>25</v>
      </c>
      <c r="C21" s="1">
        <f t="shared" si="14"/>
        <v>20</v>
      </c>
      <c r="D21" s="1">
        <f t="shared" si="14"/>
        <v>7.5</v>
      </c>
      <c r="E21" s="1">
        <f t="shared" si="14"/>
        <v>0</v>
      </c>
      <c r="F21" s="1">
        <f t="shared" si="14"/>
        <v>6.6666666666666661</v>
      </c>
      <c r="G21" s="1">
        <f t="shared" si="14"/>
        <v>6.6666666666666661</v>
      </c>
      <c r="H21" s="1">
        <f t="shared" si="9"/>
        <v>65.833333333333329</v>
      </c>
      <c r="I21" s="1">
        <f t="shared" si="10"/>
        <v>25</v>
      </c>
      <c r="J21" s="1">
        <f t="shared" si="11"/>
        <v>0.97297297297297292</v>
      </c>
      <c r="K21" s="8">
        <f t="shared" si="12"/>
        <v>4</v>
      </c>
    </row>
    <row r="22" spans="1:11" x14ac:dyDescent="0.3">
      <c r="A22" s="1"/>
      <c r="B22" s="1"/>
      <c r="C22" s="1"/>
      <c r="D22" s="1"/>
      <c r="E22" s="1"/>
      <c r="F22" s="1"/>
      <c r="G22" s="1" t="s">
        <v>48</v>
      </c>
      <c r="H22" s="1">
        <f>MAX(H18:H21)</f>
        <v>67.5</v>
      </c>
      <c r="I22" s="1"/>
    </row>
    <row r="23" spans="1:11" x14ac:dyDescent="0.3">
      <c r="A23" s="1"/>
      <c r="B23" s="1"/>
      <c r="C23" s="1"/>
      <c r="D23" s="1"/>
      <c r="E23" s="1"/>
      <c r="F23" s="1"/>
      <c r="G23" s="1" t="s">
        <v>44</v>
      </c>
      <c r="H23" s="1">
        <f>MIN(H18:H21)</f>
        <v>36.666666666666664</v>
      </c>
      <c r="I23" s="1"/>
    </row>
    <row r="24" spans="1:11" x14ac:dyDescent="0.3">
      <c r="A24" s="1"/>
      <c r="B24" s="1"/>
      <c r="C24" s="1"/>
      <c r="D24" s="1"/>
      <c r="E24" s="1"/>
      <c r="F24" s="1"/>
      <c r="G24" s="1" t="s">
        <v>49</v>
      </c>
      <c r="H24" s="1"/>
      <c r="I24" s="1">
        <f>MAX(I18:I21)</f>
        <v>25</v>
      </c>
    </row>
    <row r="25" spans="1:11" x14ac:dyDescent="0.3">
      <c r="A25" s="1"/>
      <c r="B25" s="1"/>
      <c r="C25" s="1"/>
      <c r="D25" s="1"/>
      <c r="E25" s="1"/>
      <c r="F25" s="1"/>
      <c r="G25" s="1" t="s">
        <v>45</v>
      </c>
      <c r="H25" s="1"/>
      <c r="I25" s="1">
        <f>MIN(I18:I21)</f>
        <v>15</v>
      </c>
    </row>
  </sheetData>
  <phoneticPr fontId="1" type="noConversion"/>
  <hyperlinks>
    <hyperlink ref="I9" r:id="rId1" xr:uid="{DFF637DE-E7A8-4F18-978F-ED8C9AC72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topsis</vt:lpstr>
      <vt:lpstr>vikor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2023-10-06T09:49:27Z</dcterms:modified>
</cp:coreProperties>
</file>