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courses\documents\excel files\"/>
    </mc:Choice>
  </mc:AlternateContent>
  <xr:revisionPtr revIDLastSave="0" documentId="13_ncr:1_{D6BD2CC6-10AD-4AEA-A0A3-01E46F1F1769}" xr6:coauthVersionLast="47" xr6:coauthVersionMax="47" xr10:uidLastSave="{00000000-0000-0000-0000-000000000000}"/>
  <bookViews>
    <workbookView xWindow="-108" yWindow="-108" windowWidth="23256" windowHeight="13176" xr2:uid="{8541DA96-BFE1-4F41-9E12-4FC74B466D73}"/>
  </bookViews>
  <sheets>
    <sheet name="Sheet1" sheetId="3" r:id="rId1"/>
    <sheet name="car inventory" sheetId="2" r:id="rId2"/>
  </sheets>
  <definedNames>
    <definedName name="_xlchart.v1.0" hidden="1">'car inventory'!$G$2:$G$53</definedName>
    <definedName name="_xlchart.v1.1" hidden="1">'car inventory'!$H$1</definedName>
    <definedName name="_xlchart.v1.2" hidden="1">'car inventory'!$H$2:$H$53</definedName>
    <definedName name="ExternalData_1" localSheetId="1" hidden="1">'car inventory'!$A$1:$N$53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B6" i="2"/>
  <c r="C2" i="2"/>
  <c r="D2" i="2"/>
  <c r="E2" i="2" s="1"/>
  <c r="N12" i="2"/>
  <c r="N9" i="2"/>
  <c r="N13" i="2"/>
  <c r="N14" i="2"/>
  <c r="N15" i="2"/>
  <c r="N10" i="2"/>
  <c r="N11" i="2"/>
  <c r="N16" i="2"/>
  <c r="N18" i="2"/>
  <c r="N19" i="2"/>
  <c r="N17" i="2"/>
  <c r="N20" i="2"/>
  <c r="N21" i="2"/>
  <c r="N23" i="2"/>
  <c r="N25" i="2"/>
  <c r="N26" i="2"/>
  <c r="N24" i="2"/>
  <c r="N27" i="2"/>
  <c r="N22" i="2"/>
  <c r="N52" i="2"/>
  <c r="N53" i="2"/>
  <c r="N44" i="2"/>
  <c r="N47" i="2"/>
  <c r="N48" i="2"/>
  <c r="N45" i="2"/>
  <c r="N46" i="2"/>
  <c r="N51" i="2"/>
  <c r="N50" i="2"/>
  <c r="N49" i="2"/>
  <c r="N39" i="2"/>
  <c r="N28" i="2"/>
  <c r="N33" i="2"/>
  <c r="N34" i="2"/>
  <c r="N35" i="2"/>
  <c r="N36" i="2"/>
  <c r="N37" i="2"/>
  <c r="N30" i="2"/>
  <c r="N31" i="2"/>
  <c r="N32" i="2"/>
  <c r="N29" i="2"/>
  <c r="N38" i="2"/>
  <c r="N5" i="2"/>
  <c r="N6" i="2"/>
  <c r="N7" i="2"/>
  <c r="N8" i="2"/>
  <c r="N2" i="2"/>
  <c r="N3" i="2"/>
  <c r="N4" i="2"/>
  <c r="N40" i="2"/>
  <c r="N41" i="2"/>
  <c r="N42" i="2"/>
  <c r="N43" i="2"/>
  <c r="M47" i="2"/>
  <c r="M48" i="2"/>
  <c r="M45" i="2"/>
  <c r="M46" i="2"/>
  <c r="M51" i="2"/>
  <c r="M50" i="2"/>
  <c r="M49" i="2"/>
  <c r="M39" i="2"/>
  <c r="M28" i="2"/>
  <c r="M33" i="2"/>
  <c r="M34" i="2"/>
  <c r="M35" i="2"/>
  <c r="M36" i="2"/>
  <c r="M37" i="2"/>
  <c r="M30" i="2"/>
  <c r="M31" i="2"/>
  <c r="M32" i="2"/>
  <c r="M29" i="2"/>
  <c r="M38" i="2"/>
  <c r="M5" i="2"/>
  <c r="M6" i="2"/>
  <c r="M7" i="2"/>
  <c r="M8" i="2"/>
  <c r="M2" i="2"/>
  <c r="M3" i="2"/>
  <c r="M4" i="2"/>
  <c r="M40" i="2"/>
  <c r="M41" i="2"/>
  <c r="M42" i="2"/>
  <c r="M43" i="2"/>
  <c r="M52" i="2"/>
  <c r="M17" i="2"/>
  <c r="M20" i="2"/>
  <c r="M21" i="2"/>
  <c r="M23" i="2"/>
  <c r="M25" i="2"/>
  <c r="M26" i="2"/>
  <c r="M24" i="2"/>
  <c r="M27" i="2"/>
  <c r="M22" i="2"/>
  <c r="M53" i="2"/>
  <c r="M44" i="2"/>
  <c r="M9" i="2"/>
  <c r="M13" i="2"/>
  <c r="M14" i="2"/>
  <c r="M15" i="2"/>
  <c r="M10" i="2"/>
  <c r="M11" i="2"/>
  <c r="M16" i="2"/>
  <c r="M18" i="2"/>
  <c r="M19" i="2"/>
  <c r="M12" i="2"/>
  <c r="F9" i="2"/>
  <c r="I9" i="2" s="1"/>
  <c r="F13" i="2"/>
  <c r="F14" i="2"/>
  <c r="F15" i="2"/>
  <c r="F10" i="2"/>
  <c r="F11" i="2"/>
  <c r="F16" i="2"/>
  <c r="F18" i="2"/>
  <c r="F19" i="2"/>
  <c r="F17" i="2"/>
  <c r="F20" i="2"/>
  <c r="I20" i="2" s="1"/>
  <c r="F21" i="2"/>
  <c r="I21" i="2" s="1"/>
  <c r="F23" i="2"/>
  <c r="I23" i="2" s="1"/>
  <c r="F25" i="2"/>
  <c r="I25" i="2" s="1"/>
  <c r="F26" i="2"/>
  <c r="I26" i="2" s="1"/>
  <c r="F24" i="2"/>
  <c r="I24" i="2" s="1"/>
  <c r="F27" i="2"/>
  <c r="I27" i="2" s="1"/>
  <c r="F22" i="2"/>
  <c r="I22" i="2" s="1"/>
  <c r="F52" i="2"/>
  <c r="I52" i="2" s="1"/>
  <c r="F53" i="2"/>
  <c r="I53" i="2" s="1"/>
  <c r="F44" i="2"/>
  <c r="F47" i="2"/>
  <c r="F48" i="2"/>
  <c r="F45" i="2"/>
  <c r="F46" i="2"/>
  <c r="F51" i="2"/>
  <c r="F50" i="2"/>
  <c r="I50" i="2" s="1"/>
  <c r="F49" i="2"/>
  <c r="F39" i="2"/>
  <c r="I39" i="2" s="1"/>
  <c r="F28" i="2"/>
  <c r="I28" i="2" s="1"/>
  <c r="F33" i="2"/>
  <c r="I33" i="2" s="1"/>
  <c r="F34" i="2"/>
  <c r="I34" i="2" s="1"/>
  <c r="F35" i="2"/>
  <c r="I35" i="2" s="1"/>
  <c r="F36" i="2"/>
  <c r="I36" i="2" s="1"/>
  <c r="F37" i="2"/>
  <c r="I37" i="2" s="1"/>
  <c r="F30" i="2"/>
  <c r="F31" i="2"/>
  <c r="F32" i="2"/>
  <c r="F29" i="2"/>
  <c r="F38" i="2"/>
  <c r="I38" i="2" s="1"/>
  <c r="F5" i="2"/>
  <c r="I5" i="2" s="1"/>
  <c r="F6" i="2"/>
  <c r="I6" i="2" s="1"/>
  <c r="F7" i="2"/>
  <c r="I7" i="2" s="1"/>
  <c r="F8" i="2"/>
  <c r="I8" i="2" s="1"/>
  <c r="F2" i="2"/>
  <c r="G2" i="2" s="1"/>
  <c r="I2" i="2" s="1"/>
  <c r="F3" i="2"/>
  <c r="I3" i="2" s="1"/>
  <c r="F4" i="2"/>
  <c r="I4" i="2" s="1"/>
  <c r="F40" i="2"/>
  <c r="I40" i="2" s="1"/>
  <c r="F41" i="2"/>
  <c r="I41" i="2" s="1"/>
  <c r="F42" i="2"/>
  <c r="I42" i="2" s="1"/>
  <c r="F43" i="2"/>
  <c r="I43" i="2" s="1"/>
  <c r="F12" i="2"/>
  <c r="D9" i="2"/>
  <c r="E9" i="2" s="1"/>
  <c r="D13" i="2"/>
  <c r="E13" i="2" s="1"/>
  <c r="D14" i="2"/>
  <c r="E14" i="2" s="1"/>
  <c r="D15" i="2"/>
  <c r="E15" i="2" s="1"/>
  <c r="D10" i="2"/>
  <c r="E10" i="2" s="1"/>
  <c r="D11" i="2"/>
  <c r="E11" i="2" s="1"/>
  <c r="D16" i="2"/>
  <c r="E16" i="2" s="1"/>
  <c r="D18" i="2"/>
  <c r="E18" i="2" s="1"/>
  <c r="D19" i="2"/>
  <c r="E19" i="2" s="1"/>
  <c r="D17" i="2"/>
  <c r="E17" i="2" s="1"/>
  <c r="D20" i="2"/>
  <c r="E20" i="2" s="1"/>
  <c r="D21" i="2"/>
  <c r="E21" i="2" s="1"/>
  <c r="D23" i="2"/>
  <c r="E23" i="2" s="1"/>
  <c r="D25" i="2"/>
  <c r="E25" i="2" s="1"/>
  <c r="D26" i="2"/>
  <c r="E26" i="2" s="1"/>
  <c r="D24" i="2"/>
  <c r="E24" i="2" s="1"/>
  <c r="D27" i="2"/>
  <c r="E27" i="2" s="1"/>
  <c r="D22" i="2"/>
  <c r="E22" i="2" s="1"/>
  <c r="D52" i="2"/>
  <c r="E52" i="2" s="1"/>
  <c r="D53" i="2"/>
  <c r="E53" i="2" s="1"/>
  <c r="D44" i="2"/>
  <c r="E44" i="2" s="1"/>
  <c r="D47" i="2"/>
  <c r="E47" i="2" s="1"/>
  <c r="D48" i="2"/>
  <c r="E48" i="2" s="1"/>
  <c r="D45" i="2"/>
  <c r="E45" i="2" s="1"/>
  <c r="D46" i="2"/>
  <c r="E46" i="2" s="1"/>
  <c r="D51" i="2"/>
  <c r="E51" i="2" s="1"/>
  <c r="D50" i="2"/>
  <c r="E50" i="2" s="1"/>
  <c r="D49" i="2"/>
  <c r="E49" i="2" s="1"/>
  <c r="D39" i="2"/>
  <c r="E39" i="2" s="1"/>
  <c r="D28" i="2"/>
  <c r="E28" i="2" s="1"/>
  <c r="D33" i="2"/>
  <c r="E33" i="2" s="1"/>
  <c r="D34" i="2"/>
  <c r="E34" i="2" s="1"/>
  <c r="D35" i="2"/>
  <c r="E35" i="2" s="1"/>
  <c r="D36" i="2"/>
  <c r="E36" i="2" s="1"/>
  <c r="D37" i="2"/>
  <c r="E37" i="2" s="1"/>
  <c r="D30" i="2"/>
  <c r="E30" i="2" s="1"/>
  <c r="D31" i="2"/>
  <c r="E31" i="2" s="1"/>
  <c r="D32" i="2"/>
  <c r="E32" i="2" s="1"/>
  <c r="D29" i="2"/>
  <c r="E29" i="2" s="1"/>
  <c r="D38" i="2"/>
  <c r="E38" i="2" s="1"/>
  <c r="D5" i="2"/>
  <c r="E5" i="2" s="1"/>
  <c r="D6" i="2"/>
  <c r="E6" i="2" s="1"/>
  <c r="D7" i="2"/>
  <c r="E7" i="2" s="1"/>
  <c r="D8" i="2"/>
  <c r="E8" i="2" s="1"/>
  <c r="D3" i="2"/>
  <c r="E3" i="2" s="1"/>
  <c r="D4" i="2"/>
  <c r="E4" i="2" s="1"/>
  <c r="D40" i="2"/>
  <c r="E40" i="2" s="1"/>
  <c r="D41" i="2"/>
  <c r="E41" i="2" s="1"/>
  <c r="D42" i="2"/>
  <c r="E42" i="2" s="1"/>
  <c r="D43" i="2"/>
  <c r="E43" i="2" s="1"/>
  <c r="D12" i="2"/>
  <c r="E12" i="2" s="1"/>
  <c r="B9" i="2"/>
  <c r="C9" i="2" s="1"/>
  <c r="B13" i="2"/>
  <c r="C13" i="2" s="1"/>
  <c r="B14" i="2"/>
  <c r="C14" i="2" s="1"/>
  <c r="B15" i="2"/>
  <c r="C15" i="2" s="1"/>
  <c r="B10" i="2"/>
  <c r="C10" i="2" s="1"/>
  <c r="B11" i="2"/>
  <c r="C11" i="2" s="1"/>
  <c r="B16" i="2"/>
  <c r="C16" i="2" s="1"/>
  <c r="B18" i="2"/>
  <c r="C18" i="2" s="1"/>
  <c r="B19" i="2"/>
  <c r="C19" i="2" s="1"/>
  <c r="B17" i="2"/>
  <c r="C17" i="2" s="1"/>
  <c r="B20" i="2"/>
  <c r="C20" i="2" s="1"/>
  <c r="B21" i="2"/>
  <c r="C21" i="2" s="1"/>
  <c r="B23" i="2"/>
  <c r="C23" i="2" s="1"/>
  <c r="B25" i="2"/>
  <c r="C25" i="2" s="1"/>
  <c r="B26" i="2"/>
  <c r="C26" i="2" s="1"/>
  <c r="B24" i="2"/>
  <c r="C24" i="2" s="1"/>
  <c r="B27" i="2"/>
  <c r="C27" i="2" s="1"/>
  <c r="B22" i="2"/>
  <c r="C22" i="2" s="1"/>
  <c r="B52" i="2"/>
  <c r="C52" i="2" s="1"/>
  <c r="B53" i="2"/>
  <c r="C53" i="2" s="1"/>
  <c r="B44" i="2"/>
  <c r="C44" i="2" s="1"/>
  <c r="B47" i="2"/>
  <c r="C47" i="2" s="1"/>
  <c r="B48" i="2"/>
  <c r="C48" i="2" s="1"/>
  <c r="B45" i="2"/>
  <c r="C45" i="2" s="1"/>
  <c r="B46" i="2"/>
  <c r="C46" i="2" s="1"/>
  <c r="B51" i="2"/>
  <c r="C51" i="2" s="1"/>
  <c r="B50" i="2"/>
  <c r="C50" i="2" s="1"/>
  <c r="B49" i="2"/>
  <c r="C49" i="2" s="1"/>
  <c r="B39" i="2"/>
  <c r="C39" i="2" s="1"/>
  <c r="B28" i="2"/>
  <c r="C28" i="2" s="1"/>
  <c r="B33" i="2"/>
  <c r="C33" i="2" s="1"/>
  <c r="B34" i="2"/>
  <c r="C34" i="2" s="1"/>
  <c r="B35" i="2"/>
  <c r="C35" i="2" s="1"/>
  <c r="B36" i="2"/>
  <c r="C36" i="2" s="1"/>
  <c r="B37" i="2"/>
  <c r="C37" i="2" s="1"/>
  <c r="B30" i="2"/>
  <c r="C30" i="2" s="1"/>
  <c r="B31" i="2"/>
  <c r="C31" i="2" s="1"/>
  <c r="B32" i="2"/>
  <c r="C32" i="2" s="1"/>
  <c r="B29" i="2"/>
  <c r="C29" i="2" s="1"/>
  <c r="B38" i="2"/>
  <c r="C38" i="2" s="1"/>
  <c r="B5" i="2"/>
  <c r="C5" i="2" s="1"/>
  <c r="C6" i="2"/>
  <c r="B7" i="2"/>
  <c r="C7" i="2" s="1"/>
  <c r="B8" i="2"/>
  <c r="C8" i="2" s="1"/>
  <c r="B2" i="2"/>
  <c r="B3" i="2"/>
  <c r="C3" i="2" s="1"/>
  <c r="B4" i="2"/>
  <c r="C4" i="2" s="1"/>
  <c r="B40" i="2"/>
  <c r="C40" i="2" s="1"/>
  <c r="B41" i="2"/>
  <c r="C41" i="2" s="1"/>
  <c r="B42" i="2"/>
  <c r="C42" i="2" s="1"/>
  <c r="B43" i="2"/>
  <c r="C43" i="2" s="1"/>
  <c r="B12" i="2"/>
  <c r="C12" i="2" s="1"/>
  <c r="I14" i="2" l="1"/>
  <c r="I13" i="2"/>
  <c r="I51" i="2"/>
  <c r="I17" i="2"/>
  <c r="I46" i="2"/>
  <c r="I19" i="2"/>
  <c r="I18" i="2"/>
  <c r="I48" i="2"/>
  <c r="I16" i="2"/>
  <c r="I32" i="2"/>
  <c r="I49" i="2"/>
  <c r="I45" i="2"/>
  <c r="I47" i="2"/>
  <c r="I31" i="2"/>
  <c r="I44" i="2"/>
  <c r="I10" i="2"/>
  <c r="I29" i="2"/>
  <c r="I11" i="2"/>
  <c r="I12" i="2"/>
  <c r="I30" i="2"/>
  <c r="I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0C5378-4038-4180-B275-0D6D54F9428D}" keepAlive="1" name="Query - car inventory" description="Connection to the 'car inventory' query in the workbook." type="5" refreshedVersion="8" background="1" saveData="1">
    <dbPr connection="Provider=Microsoft.Mashup.OleDb.1;Data Source=$Workbook$;Location=&quot;car inventory&quot;;Extended Properties=&quot;&quot;" command="SELECT * FROM [car inventory]"/>
  </connection>
</connections>
</file>

<file path=xl/sharedStrings.xml><?xml version="1.0" encoding="utf-8"?>
<sst xmlns="http://schemas.openxmlformats.org/spreadsheetml/2006/main" count="353" uniqueCount="132">
  <si>
    <t>Car ID</t>
  </si>
  <si>
    <t>Make</t>
  </si>
  <si>
    <t>Model</t>
  </si>
  <si>
    <t>Manufacture Year</t>
  </si>
  <si>
    <t>Miles</t>
  </si>
  <si>
    <t>Miles / Year</t>
  </si>
  <si>
    <t>Color</t>
  </si>
  <si>
    <t>Driver</t>
  </si>
  <si>
    <t>Warantee Miles</t>
  </si>
  <si>
    <t>Covered?</t>
  </si>
  <si>
    <t>FD06MTG001</t>
  </si>
  <si>
    <t/>
  </si>
  <si>
    <t>Black</t>
  </si>
  <si>
    <t>Smith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</si>
  <si>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</si>
  <si>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</si>
  <si>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</si>
  <si>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</si>
  <si>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</si>
  <si>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</si>
  <si>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</si>
  <si>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</si>
  <si>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</si>
  <si>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</si>
  <si>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</si>
  <si>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</si>
  <si>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</si>
  <si>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</si>
  <si>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</si>
  <si>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</si>
  <si>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</si>
  <si>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</si>
  <si>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</si>
  <si>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</si>
  <si>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</si>
  <si>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</si>
  <si>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</si>
  <si>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</si>
  <si>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</si>
  <si>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</si>
  <si>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</si>
  <si>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</si>
  <si>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</si>
  <si>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</si>
  <si>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</si>
  <si>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</si>
  <si>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</si>
  <si>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</si>
  <si>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</si>
  <si>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</si>
  <si>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</si>
  <si>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</si>
  <si>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</si>
  <si>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</si>
  <si>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</si>
  <si>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</si>
  <si>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</si>
  <si>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</si>
  <si>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</si>
  <si>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</si>
  <si>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</si>
  <si>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</si>
  <si>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</si>
  <si>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</si>
  <si>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</si>
  <si>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</si>
  <si>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</si>
  <si>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</si>
  <si>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</si>
  <si>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</si>
  <si>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</si>
  <si>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</si>
  <si>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</si>
  <si>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</si>
  <si>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</si>
  <si>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</si>
  <si>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</si>
  <si>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</si>
  <si>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</si>
  <si>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GM09CMR014</t>
  </si>
  <si>
    <t>HO05ODY037</t>
  </si>
  <si>
    <t>FD06FCS006</t>
  </si>
  <si>
    <t>Age (today 2024)</t>
  </si>
  <si>
    <t>HO01ODY040</t>
  </si>
  <si>
    <t>CR</t>
  </si>
  <si>
    <t>FD</t>
  </si>
  <si>
    <t>GM</t>
  </si>
  <si>
    <t>HO</t>
  </si>
  <si>
    <t>HY</t>
  </si>
  <si>
    <t>TY</t>
  </si>
  <si>
    <t>Chrysler</t>
  </si>
  <si>
    <t>Ford</t>
  </si>
  <si>
    <t>Honda</t>
  </si>
  <si>
    <t>Toyota</t>
  </si>
  <si>
    <t>Hundai</t>
  </si>
  <si>
    <t>CAM</t>
  </si>
  <si>
    <t>ELA</t>
  </si>
  <si>
    <t>FCS</t>
  </si>
  <si>
    <t>CMR</t>
  </si>
  <si>
    <t>COR</t>
  </si>
  <si>
    <t>CIV</t>
  </si>
  <si>
    <t>MTG</t>
  </si>
  <si>
    <t>ODY</t>
  </si>
  <si>
    <t>PTC</t>
  </si>
  <si>
    <t>SLV</t>
  </si>
  <si>
    <t>Elantra</t>
  </si>
  <si>
    <t>Camrey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</si>
  <si>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</si>
  <si>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</si>
  <si>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</si>
  <si>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</si>
  <si>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</si>
  <si>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</si>
  <si>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</si>
  <si>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</si>
  <si>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CAR</t>
  </si>
  <si>
    <t>Silverado</t>
  </si>
  <si>
    <t>General Motor</t>
  </si>
  <si>
    <t>CONCATENATE</t>
  </si>
  <si>
    <t>VLOOKUP</t>
  </si>
  <si>
    <t>UPPER</t>
  </si>
  <si>
    <t>new function</t>
  </si>
  <si>
    <t xml:space="preserve">Table 1 </t>
  </si>
  <si>
    <t xml:space="preserve">Table 2 </t>
  </si>
  <si>
    <t>Grand Total</t>
  </si>
  <si>
    <t>FD05MTG002</t>
  </si>
  <si>
    <t>TY04CAM023</t>
  </si>
  <si>
    <t>New Car ID (CONCATENATE)</t>
  </si>
  <si>
    <t xml:space="preserve">Make (Full Name),VLOOKUP </t>
  </si>
  <si>
    <t>Model (Full Name)VLOOKUP</t>
  </si>
  <si>
    <t>Type of car</t>
  </si>
  <si>
    <t xml:space="preserve">Miles/ 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</si>
</sst>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Fill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42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project 4.xlsx]Sheet1!PivotTable1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70017918883135"/>
          <c:y val="0.20757075453544846"/>
          <c:w val="0.52801708609953169"/>
          <c:h val="0.456595546524426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Chrysler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Sheet1!$B$5:$B$22</c:f>
              <c:numCache>
                <c:formatCode>_(* #,##0.00_);_(* \(#,##0.00\);_(* "-"??_);_(@_)</c:formatCode>
                <c:ptCount val="17"/>
                <c:pt idx="0">
                  <c:v>6261.33</c:v>
                </c:pt>
                <c:pt idx="3">
                  <c:v>2474.9529411764706</c:v>
                </c:pt>
                <c:pt idx="5">
                  <c:v>3176.8240000000001</c:v>
                </c:pt>
                <c:pt idx="6">
                  <c:v>3218.4625000000001</c:v>
                </c:pt>
                <c:pt idx="12">
                  <c:v>3227.1</c:v>
                </c:pt>
                <c:pt idx="15">
                  <c:v>2107.2461538461539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D-4B5F-A921-2671B3B4ADE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Sheet1!$C$5:$C$22</c:f>
              <c:numCache>
                <c:formatCode>_(* #,##0.00_);_(* \(#,##0.00\);_(* "-"??_);_(@_)</c:formatCode>
                <c:ptCount val="17"/>
                <c:pt idx="2">
                  <c:v>2572.8555555555558</c:v>
                </c:pt>
                <c:pt idx="4">
                  <c:v>2342.4666666666667</c:v>
                </c:pt>
                <c:pt idx="6">
                  <c:v>2347.4250000000002</c:v>
                </c:pt>
                <c:pt idx="7">
                  <c:v>5710.7951388888887</c:v>
                </c:pt>
                <c:pt idx="8">
                  <c:v>2367.0947368421052</c:v>
                </c:pt>
                <c:pt idx="9">
                  <c:v>2503.1636363636362</c:v>
                </c:pt>
                <c:pt idx="10">
                  <c:v>1243.8999999999999</c:v>
                </c:pt>
                <c:pt idx="12">
                  <c:v>7030.2476641414141</c:v>
                </c:pt>
                <c:pt idx="15">
                  <c:v>2047.4181818181817</c:v>
                </c:pt>
                <c:pt idx="16">
                  <c:v>1611.8083333333334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CD-4893-B9F8-87AFC6FAD00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General Motor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Sheet1!$D$5:$D$22</c:f>
              <c:numCache>
                <c:formatCode>_(* #,##0.00_);_(* \(#,##0.00\);_(* "-"??_);_(@_)</c:formatCode>
                <c:ptCount val="17"/>
                <c:pt idx="0">
                  <c:v>1618.425</c:v>
                </c:pt>
                <c:pt idx="5">
                  <c:v>2224.6</c:v>
                </c:pt>
                <c:pt idx="11">
                  <c:v>5096.2187179487173</c:v>
                </c:pt>
                <c:pt idx="14">
                  <c:v>1428.96</c:v>
                </c:pt>
                <c:pt idx="15">
                  <c:v>3361.9083333333333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CD-4893-B9F8-87AFC6FAD00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Sheet1!$E$5:$E$22</c:f>
              <c:numCache>
                <c:formatCode>_(* #,##0.00_);_(* \(#,##0.00\);_(* "-"??_);_(@_)</c:formatCode>
                <c:ptCount val="17"/>
                <c:pt idx="1">
                  <c:v>1260.6909090909091</c:v>
                </c:pt>
                <c:pt idx="4">
                  <c:v>3178.3947368421054</c:v>
                </c:pt>
                <c:pt idx="5">
                  <c:v>2042.7666666666667</c:v>
                </c:pt>
                <c:pt idx="6">
                  <c:v>3038.7782608695647</c:v>
                </c:pt>
                <c:pt idx="7">
                  <c:v>2350.4076923076923</c:v>
                </c:pt>
                <c:pt idx="8">
                  <c:v>370.81</c:v>
                </c:pt>
                <c:pt idx="10">
                  <c:v>5951.4974999999995</c:v>
                </c:pt>
                <c:pt idx="12">
                  <c:v>2985.1695652173912</c:v>
                </c:pt>
                <c:pt idx="13">
                  <c:v>5382.6462184873944</c:v>
                </c:pt>
                <c:pt idx="14">
                  <c:v>1612.3571428571429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CD-4893-B9F8-87AFC6FAD00A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Hundai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Sheet1!$F$5:$F$22</c:f>
              <c:numCache>
                <c:formatCode>_(* #,##0.00_);_(* \(#,##0.00\);_(* "-"??_);_(@_)</c:formatCode>
                <c:ptCount val="17"/>
                <c:pt idx="2">
                  <c:v>2017.1363636363637</c:v>
                </c:pt>
                <c:pt idx="8">
                  <c:v>1856.8333333333333</c:v>
                </c:pt>
                <c:pt idx="9">
                  <c:v>1838.5363636363638</c:v>
                </c:pt>
                <c:pt idx="14">
                  <c:v>2238.6384615384613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CD-4893-B9F8-87AFC6FAD00A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Sheet1!$G$5:$G$22</c:f>
              <c:numCache>
                <c:formatCode>_(* #,##0.00_);_(* \(#,##0.00\);_(* "-"??_);_(@_)</c:formatCode>
                <c:ptCount val="17"/>
                <c:pt idx="1">
                  <c:v>5939.0380952380956</c:v>
                </c:pt>
                <c:pt idx="2">
                  <c:v>3580.3333333333335</c:v>
                </c:pt>
                <c:pt idx="3">
                  <c:v>6427.6887445887442</c:v>
                </c:pt>
                <c:pt idx="4">
                  <c:v>3207.6133333333332</c:v>
                </c:pt>
                <c:pt idx="9">
                  <c:v>1755.6299999999999</c:v>
                </c:pt>
                <c:pt idx="11">
                  <c:v>2466.8250000000003</c:v>
                </c:pt>
                <c:pt idx="12">
                  <c:v>3391.4550000000004</c:v>
                </c:pt>
                <c:pt idx="13">
                  <c:v>3591.6384615384618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CD-4893-B9F8-87AFC6FAD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73839"/>
        <c:axId val="1165509215"/>
      </c:barChart>
      <c:catAx>
        <c:axId val="4587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Driver</a:t>
                </a:r>
              </a:p>
            </c:rich>
          </c:tx>
          <c:layout>
            <c:manualLayout>
              <c:xMode val="edge"/>
              <c:yMode val="edge"/>
              <c:x val="0.4393352234713977"/>
              <c:y val="0.86375720630229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165509215"/>
        <c:crosses val="autoZero"/>
        <c:auto val="1"/>
        <c:lblAlgn val="ctr"/>
        <c:lblOffset val="100"/>
        <c:noMultiLvlLbl val="0"/>
      </c:catAx>
      <c:valAx>
        <c:axId val="1165509215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>
                  <a:alpha val="0"/>
                </a:schemeClr>
              </a:glo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Miles/year</a:t>
                </a:r>
              </a:p>
            </c:rich>
          </c:tx>
          <c:layout>
            <c:manualLayout>
              <c:xMode val="edge"/>
              <c:yMode val="edge"/>
              <c:x val="8.4171965135374123E-3"/>
              <c:y val="0.38782336958613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45873839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2184279104149414E-2"/>
                <c:y val="0.1293693860114993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rPr>
                    <a:t>(Thousand)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S"/>
              </a:p>
            </c:txPr>
          </c:dispUnitsLbl>
        </c:dispUnits>
      </c:valAx>
      <c:spPr>
        <a:noFill/>
        <a:ln>
          <a:solidFill>
            <a:schemeClr val="bg2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5787401574803159"/>
          <c:y val="0.16717519685039367"/>
          <c:w val="0.24212598425196849"/>
          <c:h val="0.56588580752919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 inventory'!$G$2:$G$53</c:f>
              <c:numCache>
                <c:formatCode>General</c:formatCode>
                <c:ptCount val="52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17</c:v>
                </c:pt>
                <c:pt idx="5">
                  <c:v>13</c:v>
                </c:pt>
                <c:pt idx="6">
                  <c:v>25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24</c:v>
                </c:pt>
                <c:pt idx="21">
                  <c:v>15</c:v>
                </c:pt>
                <c:pt idx="22">
                  <c:v>14</c:v>
                </c:pt>
                <c:pt idx="23">
                  <c:v>12</c:v>
                </c:pt>
                <c:pt idx="24">
                  <c:v>10</c:v>
                </c:pt>
                <c:pt idx="25">
                  <c:v>26</c:v>
                </c:pt>
                <c:pt idx="26">
                  <c:v>23</c:v>
                </c:pt>
                <c:pt idx="27">
                  <c:v>23</c:v>
                </c:pt>
                <c:pt idx="28">
                  <c:v>19</c:v>
                </c:pt>
                <c:pt idx="29">
                  <c:v>17</c:v>
                </c:pt>
                <c:pt idx="30">
                  <c:v>16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25</c:v>
                </c:pt>
                <c:pt idx="38">
                  <c:v>13</c:v>
                </c:pt>
                <c:pt idx="39">
                  <c:v>12</c:v>
                </c:pt>
                <c:pt idx="40">
                  <c:v>11</c:v>
                </c:pt>
                <c:pt idx="41">
                  <c:v>11</c:v>
                </c:pt>
                <c:pt idx="42">
                  <c:v>24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15</c:v>
                </c:pt>
                <c:pt idx="47">
                  <c:v>12</c:v>
                </c:pt>
                <c:pt idx="48">
                  <c:v>12</c:v>
                </c:pt>
                <c:pt idx="49">
                  <c:v>10</c:v>
                </c:pt>
                <c:pt idx="50">
                  <c:v>28</c:v>
                </c:pt>
                <c:pt idx="51">
                  <c:v>26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77243.100000000006</c:v>
                </c:pt>
                <c:pt idx="1">
                  <c:v>72527.199999999997</c:v>
                </c:pt>
                <c:pt idx="2">
                  <c:v>52699.4</c:v>
                </c:pt>
                <c:pt idx="3">
                  <c:v>64542</c:v>
                </c:pt>
                <c:pt idx="4">
                  <c:v>42074.2</c:v>
                </c:pt>
                <c:pt idx="5">
                  <c:v>27394.2</c:v>
                </c:pt>
                <c:pt idx="6">
                  <c:v>79420.600000000006</c:v>
                </c:pt>
                <c:pt idx="7">
                  <c:v>44974.8</c:v>
                </c:pt>
                <c:pt idx="8">
                  <c:v>46311.4</c:v>
                </c:pt>
                <c:pt idx="9">
                  <c:v>52229.5</c:v>
                </c:pt>
                <c:pt idx="10">
                  <c:v>40326.800000000003</c:v>
                </c:pt>
                <c:pt idx="11">
                  <c:v>44946.5</c:v>
                </c:pt>
                <c:pt idx="12">
                  <c:v>37558.800000000003</c:v>
                </c:pt>
                <c:pt idx="13">
                  <c:v>36438.5</c:v>
                </c:pt>
                <c:pt idx="14">
                  <c:v>35137</c:v>
                </c:pt>
                <c:pt idx="15">
                  <c:v>19341.7</c:v>
                </c:pt>
                <c:pt idx="16">
                  <c:v>27637.1</c:v>
                </c:pt>
                <c:pt idx="17">
                  <c:v>27534.799999999999</c:v>
                </c:pt>
                <c:pt idx="18">
                  <c:v>22521.599999999999</c:v>
                </c:pt>
                <c:pt idx="19">
                  <c:v>13682.9</c:v>
                </c:pt>
                <c:pt idx="20">
                  <c:v>80685.8</c:v>
                </c:pt>
                <c:pt idx="21">
                  <c:v>28464.799999999999</c:v>
                </c:pt>
                <c:pt idx="22">
                  <c:v>31144.400000000001</c:v>
                </c:pt>
                <c:pt idx="23">
                  <c:v>19421.099999999999</c:v>
                </c:pt>
                <c:pt idx="24">
                  <c:v>14289.6</c:v>
                </c:pt>
                <c:pt idx="25">
                  <c:v>83162.7</c:v>
                </c:pt>
                <c:pt idx="26">
                  <c:v>69891.899999999994</c:v>
                </c:pt>
                <c:pt idx="27">
                  <c:v>68658.899999999994</c:v>
                </c:pt>
                <c:pt idx="28">
                  <c:v>60389.5</c:v>
                </c:pt>
                <c:pt idx="29">
                  <c:v>50854.1</c:v>
                </c:pt>
                <c:pt idx="30">
                  <c:v>42504.6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3708.1</c:v>
                </c:pt>
                <c:pt idx="37">
                  <c:v>82374</c:v>
                </c:pt>
                <c:pt idx="38">
                  <c:v>29102.3</c:v>
                </c:pt>
                <c:pt idx="39">
                  <c:v>22282</c:v>
                </c:pt>
                <c:pt idx="40">
                  <c:v>20223.900000000001</c:v>
                </c:pt>
                <c:pt idx="41">
                  <c:v>22188.5</c:v>
                </c:pt>
                <c:pt idx="42">
                  <c:v>85928</c:v>
                </c:pt>
                <c:pt idx="43">
                  <c:v>64467.4</c:v>
                </c:pt>
                <c:pt idx="44">
                  <c:v>73444.399999999994</c:v>
                </c:pt>
                <c:pt idx="45">
                  <c:v>67829.100000000006</c:v>
                </c:pt>
                <c:pt idx="46">
                  <c:v>48114.2</c:v>
                </c:pt>
                <c:pt idx="47">
                  <c:v>22128.2</c:v>
                </c:pt>
                <c:pt idx="48">
                  <c:v>29601.9</c:v>
                </c:pt>
                <c:pt idx="49">
                  <c:v>17556.3</c:v>
                </c:pt>
                <c:pt idx="50">
                  <c:v>114660.6</c:v>
                </c:pt>
                <c:pt idx="51">
                  <c:v>93382.6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C-4BE9-A809-8C5C162F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3311"/>
        <c:axId val="1160258607"/>
      </c:scatterChart>
      <c:valAx>
        <c:axId val="4802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car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160258607"/>
        <c:crossesAt val="3"/>
        <c:crossBetween val="midCat"/>
      </c:valAx>
      <c:valAx>
        <c:axId val="1160258607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48023311"/>
        <c:crosses val="autoZero"/>
        <c:crossBetween val="midCat"/>
        <c:majorUnit val="1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411480</xdr:colOff>
      <xdr:row>5</xdr:row>
      <xdr:rowOff>106680</xdr:rowOff>
    </xdr:from>
    <xdr:to>
      <xdr:col>14</xdr:col>
      <xdr:colOff>525780</xdr:colOff>
      <xdr:row>19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D445E2-0E71-D32A-4EF3-A8A9C27F1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19153</xdr:colOff>
      <xdr:row>14</xdr:row>
      <xdr:rowOff>179698</xdr:rowOff>
    </xdr:from>
    <xdr:to>
      <xdr:col>22</xdr:col>
      <xdr:colOff>476353</xdr:colOff>
      <xdr:row>30</xdr:row>
      <xdr:rowOff>53379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DD14C7-0826-B026-6D81-766723903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achaji" refreshedDate="45284.571325810182" createdVersion="8" refreshedVersion="8" minRefreshableVersion="3" recordCount="52" xr:uid="{8F9779ED-9903-4541-B9DB-87B6790C8FA6}">
  <cacheSource type="worksheet">
    <worksheetSource name="car_inventory"/>
  </cacheSource>
  <cacheFields count="14">
    <cacheField name="Car ID" numFmtId="0">
      <sharedItems/>
    </cacheField>
    <cacheField name="Make" numFmtId="0">
      <sharedItems count="6">
        <s v="CR"/>
        <s v="FD"/>
        <s v="GM"/>
        <s v="HO"/>
        <s v="HY"/>
        <s v="TY"/>
      </sharedItems>
    </cacheField>
    <cacheField name="Make (Full Name), " numFmtId="0">
      <sharedItems count="6">
        <s v="Chrysler"/>
        <s v="Ford"/>
        <s v="General Motor"/>
        <s v="Honda"/>
        <s v="Hundai"/>
        <s v="Toyota"/>
      </sharedItems>
    </cacheField>
    <cacheField name="Model" numFmtId="0">
      <sharedItems/>
    </cacheField>
    <cacheField name="Model (Full Name)" numFmtId="0">
      <sharedItems count="11">
        <s v="Caravan"/>
        <s v="PT cruiser"/>
        <s v="Mustang"/>
        <s v="Focus"/>
        <s v="Silverado"/>
        <s v="Camero"/>
        <s v="Civic"/>
        <s v="Odyssey"/>
        <s v="Elantra"/>
        <s v="Camrey"/>
        <s v="Corola"/>
      </sharedItems>
    </cacheField>
    <cacheField name="Manufacture Year" numFmtId="0">
      <sharedItems/>
    </cacheField>
    <cacheField name="Age (today 2024)" numFmtId="0">
      <sharedItems containsSemiMixedTypes="0" containsString="0" containsNumber="1" containsInteger="1" minValue="10" maxValue="2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70.81" maxValue="4095.0214285714287"/>
    </cacheField>
    <cacheField name="Color" numFmtId="0">
      <sharedItems/>
    </cacheField>
    <cacheField name="Driver" numFmtId="0">
      <sharedItems count="17">
        <s v="Jones"/>
        <s v="Bard"/>
        <s v="Smith"/>
        <s v="Gaul"/>
        <s v="Vizzini"/>
        <s v="Hulinski"/>
        <s v="McCall"/>
        <s v="Ewenty"/>
        <s v="Lyon"/>
        <s v="Howard"/>
        <s v="Yousef"/>
        <s v="Praulty"/>
        <s v="Rodriguez"/>
        <s v="Santos"/>
        <s v="Torrens"/>
        <s v="Swartz"/>
        <s v="Chan"/>
      </sharedItems>
    </cacheField>
    <cacheField name="Warantee Miles" numFmtId="43">
      <sharedItems containsSemiMixedTypes="0" containsString="0" containsNumber="1" containsInteger="1" minValue="50000" maxValue="100000"/>
    </cacheField>
    <cacheField name="Covered?" numFmtId="0">
      <sharedItems count="2">
        <s v=" NOT covered"/>
        <s v="YES"/>
      </sharedItems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CR00CAR046"/>
    <x v="0"/>
    <x v="0"/>
    <s v="CAR"/>
    <x v="0"/>
    <s v="00"/>
    <n v="24"/>
    <n v="77243.100000000006"/>
    <n v="3218.4625000000001"/>
    <s v="Black"/>
    <x v="0"/>
    <n v="75000"/>
    <x v="0"/>
    <s v="CR00CARBLA046"/>
  </r>
  <r>
    <s v="CR04CAR047"/>
    <x v="0"/>
    <x v="0"/>
    <s v="CAR"/>
    <x v="0"/>
    <s v="04"/>
    <n v="20"/>
    <n v="72527.199999999997"/>
    <n v="3626.3599999999997"/>
    <s v="White"/>
    <x v="1"/>
    <n v="75000"/>
    <x v="1"/>
    <s v="CR04CARWHI047"/>
  </r>
  <r>
    <s v="CR04CAR048"/>
    <x v="0"/>
    <x v="0"/>
    <s v="CAR"/>
    <x v="0"/>
    <s v="04"/>
    <n v="20"/>
    <n v="52699.4"/>
    <n v="2634.9700000000003"/>
    <s v="Red"/>
    <x v="1"/>
    <n v="75000"/>
    <x v="1"/>
    <s v="CR04CARRED048"/>
  </r>
  <r>
    <s v="CR04PTC042"/>
    <x v="0"/>
    <x v="0"/>
    <s v="PTC"/>
    <x v="1"/>
    <s v="04"/>
    <n v="20"/>
    <n v="64542"/>
    <n v="3227.1"/>
    <s v="Blue"/>
    <x v="2"/>
    <n v="75000"/>
    <x v="1"/>
    <s v="CR04PTCBLU042"/>
  </r>
  <r>
    <s v="CR07PTC043"/>
    <x v="0"/>
    <x v="0"/>
    <s v="PTC"/>
    <x v="1"/>
    <s v="07"/>
    <n v="17"/>
    <n v="42074.2"/>
    <n v="2474.9529411764706"/>
    <s v="Green"/>
    <x v="3"/>
    <n v="75000"/>
    <x v="1"/>
    <s v="CR07PTCGRE043"/>
  </r>
  <r>
    <s v="CR11PTC044"/>
    <x v="0"/>
    <x v="0"/>
    <s v="PTC"/>
    <x v="1"/>
    <s v="11"/>
    <n v="13"/>
    <n v="27394.2"/>
    <n v="2107.2461538461539"/>
    <s v="Black"/>
    <x v="4"/>
    <n v="75000"/>
    <x v="1"/>
    <s v="CR11PTCBLA044"/>
  </r>
  <r>
    <s v="CR99CAR045"/>
    <x v="0"/>
    <x v="0"/>
    <s v="CAR"/>
    <x v="0"/>
    <s v="99"/>
    <n v="25"/>
    <n v="79420.600000000006"/>
    <n v="3176.8240000000001"/>
    <s v="Green"/>
    <x v="5"/>
    <n v="75000"/>
    <x v="0"/>
    <s v="CR99CARGRE045"/>
  </r>
  <r>
    <s v="FD05MTG002"/>
    <x v="1"/>
    <x v="1"/>
    <s v="MTG"/>
    <x v="2"/>
    <s v="05"/>
    <n v="19"/>
    <n v="44974.8"/>
    <n v="2367.0947368421052"/>
    <s v="White"/>
    <x v="6"/>
    <n v="50000"/>
    <x v="1"/>
    <s v="FD05MTGWHI002"/>
  </r>
  <r>
    <s v="FD06FCS006"/>
    <x v="1"/>
    <x v="1"/>
    <s v="FCS"/>
    <x v="3"/>
    <s v="06"/>
    <n v="18"/>
    <n v="46311.4"/>
    <n v="2572.8555555555558"/>
    <s v="Green"/>
    <x v="7"/>
    <n v="75000"/>
    <x v="1"/>
    <s v="FD06FCSGRE006"/>
  </r>
  <r>
    <s v="FD06FCS007"/>
    <x v="1"/>
    <x v="1"/>
    <s v="FCS"/>
    <x v="3"/>
    <s v="06"/>
    <n v="18"/>
    <n v="52229.5"/>
    <n v="2901.6388888888887"/>
    <s v="Green"/>
    <x v="8"/>
    <n v="75000"/>
    <x v="1"/>
    <s v="FD06FCSGRE007"/>
  </r>
  <r>
    <s v="FD06MTG001"/>
    <x v="1"/>
    <x v="1"/>
    <s v="MTG"/>
    <x v="2"/>
    <s v="06"/>
    <n v="18"/>
    <n v="40326.800000000003"/>
    <n v="2240.3777777777777"/>
    <s v="Black"/>
    <x v="2"/>
    <n v="50000"/>
    <x v="1"/>
    <s v="FD06MTGBLA001"/>
  </r>
  <r>
    <s v="FD08MTG003"/>
    <x v="1"/>
    <x v="1"/>
    <s v="MTG"/>
    <x v="2"/>
    <s v="08"/>
    <n v="16"/>
    <n v="44946.5"/>
    <n v="2809.15625"/>
    <s v="Green"/>
    <x v="8"/>
    <n v="50000"/>
    <x v="1"/>
    <s v="FD08MTGGRE003"/>
  </r>
  <r>
    <s v="FD08MTG004"/>
    <x v="1"/>
    <x v="1"/>
    <s v="MTG"/>
    <x v="2"/>
    <s v="08"/>
    <n v="16"/>
    <n v="37558.800000000003"/>
    <n v="2347.4250000000002"/>
    <s v="Black"/>
    <x v="0"/>
    <n v="50000"/>
    <x v="1"/>
    <s v="FD08MTGBLA004"/>
  </r>
  <r>
    <s v="FD08MTG005"/>
    <x v="1"/>
    <x v="1"/>
    <s v="MTG"/>
    <x v="2"/>
    <s v="08"/>
    <n v="16"/>
    <n v="36438.5"/>
    <n v="2277.40625"/>
    <s v="White"/>
    <x v="2"/>
    <n v="50000"/>
    <x v="1"/>
    <s v="FD08MTGWHI005"/>
  </r>
  <r>
    <s v="FD09FCS008"/>
    <x v="1"/>
    <x v="1"/>
    <s v="FCS"/>
    <x v="3"/>
    <s v="09"/>
    <n v="15"/>
    <n v="35137"/>
    <n v="2342.4666666666667"/>
    <s v="Black"/>
    <x v="9"/>
    <n v="75000"/>
    <x v="1"/>
    <s v="FD09FCSBLA008"/>
  </r>
  <r>
    <s v="FD12FCS011"/>
    <x v="1"/>
    <x v="1"/>
    <s v="FCS"/>
    <x v="3"/>
    <s v="12"/>
    <n v="12"/>
    <n v="19341.7"/>
    <n v="1611.8083333333334"/>
    <s v="White"/>
    <x v="10"/>
    <n v="75000"/>
    <x v="1"/>
    <s v="FD12FCSWHI011"/>
  </r>
  <r>
    <s v="FD13FCS009"/>
    <x v="1"/>
    <x v="1"/>
    <s v="FCS"/>
    <x v="3"/>
    <s v="13"/>
    <n v="11"/>
    <n v="27637.1"/>
    <n v="2512.4636363636364"/>
    <s v="Black"/>
    <x v="2"/>
    <n v="75000"/>
    <x v="1"/>
    <s v="FD13FCSBLA009"/>
  </r>
  <r>
    <s v="FD13FCS010"/>
    <x v="1"/>
    <x v="1"/>
    <s v="FCS"/>
    <x v="3"/>
    <s v="13"/>
    <n v="11"/>
    <n v="27534.799999999999"/>
    <n v="2503.1636363636362"/>
    <s v="White"/>
    <x v="11"/>
    <n v="75000"/>
    <x v="1"/>
    <s v="FD13FCSWHI010"/>
  </r>
  <r>
    <s v="FD13FCS012"/>
    <x v="1"/>
    <x v="1"/>
    <s v="FCS"/>
    <x v="3"/>
    <s v="13"/>
    <n v="11"/>
    <n v="22521.599999999999"/>
    <n v="2047.4181818181817"/>
    <s v="Black"/>
    <x v="4"/>
    <n v="75000"/>
    <x v="1"/>
    <s v="FD13FCSBLA012"/>
  </r>
  <r>
    <s v="FD13FCS013"/>
    <x v="1"/>
    <x v="1"/>
    <s v="FCS"/>
    <x v="3"/>
    <s v="13"/>
    <n v="11"/>
    <n v="13682.9"/>
    <n v="1243.8999999999999"/>
    <s v="Black"/>
    <x v="12"/>
    <n v="75000"/>
    <x v="1"/>
    <s v="FD13FCSBLA013"/>
  </r>
  <r>
    <s v="GM00SLV019"/>
    <x v="2"/>
    <x v="2"/>
    <s v="SLV"/>
    <x v="4"/>
    <s v="00"/>
    <n v="24"/>
    <n v="80685.8"/>
    <n v="3361.9083333333333"/>
    <s v="Blue"/>
    <x v="4"/>
    <n v="100000"/>
    <x v="1"/>
    <s v="GM00SLVBLU019"/>
  </r>
  <r>
    <s v="GM09CMR014"/>
    <x v="2"/>
    <x v="2"/>
    <s v="CMR"/>
    <x v="5"/>
    <s v="09"/>
    <n v="15"/>
    <n v="28464.799999999999"/>
    <n v="1897.6533333333332"/>
    <s v="White"/>
    <x v="13"/>
    <n v="100000"/>
    <x v="1"/>
    <s v="GM09CMRWHI014"/>
  </r>
  <r>
    <s v="GM10SLV017"/>
    <x v="2"/>
    <x v="2"/>
    <s v="SLV"/>
    <x v="4"/>
    <s v="10"/>
    <n v="14"/>
    <n v="31144.400000000001"/>
    <n v="2224.6"/>
    <s v="Black"/>
    <x v="5"/>
    <n v="100000"/>
    <x v="1"/>
    <s v="GM10SLVBLA017"/>
  </r>
  <r>
    <s v="GM12CMR015"/>
    <x v="2"/>
    <x v="2"/>
    <s v="CMR"/>
    <x v="5"/>
    <s v="12"/>
    <n v="12"/>
    <n v="19421.099999999999"/>
    <n v="1618.425"/>
    <s v="Black"/>
    <x v="1"/>
    <n v="100000"/>
    <x v="1"/>
    <s v="GM12CMRBLA015"/>
  </r>
  <r>
    <s v="GM14CMR016"/>
    <x v="2"/>
    <x v="2"/>
    <s v="CMR"/>
    <x v="5"/>
    <s v="14"/>
    <n v="10"/>
    <n v="14289.6"/>
    <n v="1428.96"/>
    <s v="White"/>
    <x v="14"/>
    <n v="100000"/>
    <x v="1"/>
    <s v="GM14CMRWHI016"/>
  </r>
  <r>
    <s v="GM98SLV018"/>
    <x v="2"/>
    <x v="2"/>
    <s v="SLV"/>
    <x v="4"/>
    <s v="98"/>
    <n v="26"/>
    <n v="83162.7"/>
    <n v="3198.5653846153846"/>
    <s v="Black"/>
    <x v="13"/>
    <n v="100000"/>
    <x v="1"/>
    <s v="GM98SLVBLA018"/>
  </r>
  <r>
    <s v="HO01CIV031"/>
    <x v="3"/>
    <x v="3"/>
    <s v="CIV"/>
    <x v="6"/>
    <s v="01"/>
    <n v="23"/>
    <n v="69891.899999999994"/>
    <n v="3038.7782608695647"/>
    <s v="Blue"/>
    <x v="0"/>
    <n v="75000"/>
    <x v="1"/>
    <s v="HO01CIVBLU031"/>
  </r>
  <r>
    <s v="HO01ODY040"/>
    <x v="3"/>
    <x v="3"/>
    <s v="ODY"/>
    <x v="7"/>
    <s v="01"/>
    <n v="23"/>
    <n v="68658.899999999994"/>
    <n v="2985.1695652173912"/>
    <s v="Black"/>
    <x v="2"/>
    <n v="100000"/>
    <x v="1"/>
    <s v="HO01ODYBLA040"/>
  </r>
  <r>
    <s v="HO05ODY037"/>
    <x v="3"/>
    <x v="3"/>
    <s v="ODY"/>
    <x v="7"/>
    <s v="05"/>
    <n v="19"/>
    <n v="60389.5"/>
    <n v="3178.3947368421054"/>
    <s v="White"/>
    <x v="9"/>
    <n v="100000"/>
    <x v="1"/>
    <s v="HO05ODYWHI037"/>
  </r>
  <r>
    <s v="HO07ODY038"/>
    <x v="3"/>
    <x v="3"/>
    <s v="ODY"/>
    <x v="7"/>
    <s v="07"/>
    <n v="17"/>
    <n v="50854.1"/>
    <n v="2991.4176470588236"/>
    <s v="Black"/>
    <x v="15"/>
    <n v="100000"/>
    <x v="1"/>
    <s v="HO07ODYBLA038"/>
  </r>
  <r>
    <s v="HO08ODY039"/>
    <x v="3"/>
    <x v="3"/>
    <s v="ODY"/>
    <x v="7"/>
    <s v="08"/>
    <n v="16"/>
    <n v="42504.6"/>
    <n v="2656.5374999999999"/>
    <s v="White"/>
    <x v="12"/>
    <n v="100000"/>
    <x v="1"/>
    <s v="HO08ODYWHI039"/>
  </r>
  <r>
    <s v="HO10CIV032"/>
    <x v="3"/>
    <x v="3"/>
    <s v="CIV"/>
    <x v="6"/>
    <s v="10"/>
    <n v="14"/>
    <n v="22573"/>
    <n v="1612.3571428571429"/>
    <s v="Blue"/>
    <x v="14"/>
    <n v="75000"/>
    <x v="1"/>
    <s v="HO10CIVBLU032"/>
  </r>
  <r>
    <s v="HO10CIV033"/>
    <x v="3"/>
    <x v="3"/>
    <s v="CIV"/>
    <x v="6"/>
    <s v="10"/>
    <n v="14"/>
    <n v="33477.199999999997"/>
    <n v="2391.2285714285713"/>
    <s v="Black"/>
    <x v="15"/>
    <n v="75000"/>
    <x v="1"/>
    <s v="HO10CIVBLA033"/>
  </r>
  <r>
    <s v="HO11CIV034"/>
    <x v="3"/>
    <x v="3"/>
    <s v="CIV"/>
    <x v="6"/>
    <s v="11"/>
    <n v="13"/>
    <n v="30555.3"/>
    <n v="2350.4076923076923"/>
    <s v="Black"/>
    <x v="8"/>
    <n v="75000"/>
    <x v="1"/>
    <s v="HO11CIVBLA034"/>
  </r>
  <r>
    <s v="HO12CIV035"/>
    <x v="3"/>
    <x v="3"/>
    <s v="CIV"/>
    <x v="6"/>
    <s v="12"/>
    <n v="12"/>
    <n v="24513.200000000001"/>
    <n v="2042.7666666666667"/>
    <s v="Black"/>
    <x v="5"/>
    <n v="75000"/>
    <x v="1"/>
    <s v="HO12CIVBLA035"/>
  </r>
  <r>
    <s v="HO13CIV036"/>
    <x v="3"/>
    <x v="3"/>
    <s v="CIV"/>
    <x v="6"/>
    <s v="13"/>
    <n v="11"/>
    <n v="13867.6"/>
    <n v="1260.6909090909091"/>
    <s v="Black"/>
    <x v="16"/>
    <n v="75000"/>
    <x v="1"/>
    <s v="HO13CIVBLA036"/>
  </r>
  <r>
    <s v="HO14ODY041"/>
    <x v="3"/>
    <x v="3"/>
    <s v="ODY"/>
    <x v="7"/>
    <s v="14"/>
    <n v="10"/>
    <n v="3708.1"/>
    <n v="370.81"/>
    <s v="Black"/>
    <x v="6"/>
    <n v="100000"/>
    <x v="1"/>
    <s v="HO14ODYBLA041"/>
  </r>
  <r>
    <s v="HO99CIV030"/>
    <x v="3"/>
    <x v="3"/>
    <s v="CIV"/>
    <x v="6"/>
    <s v="99"/>
    <n v="25"/>
    <n v="82374"/>
    <n v="3294.96"/>
    <s v="White"/>
    <x v="12"/>
    <n v="75000"/>
    <x v="0"/>
    <s v="HO99CIVWHI030"/>
  </r>
  <r>
    <s v="HY11ELA049"/>
    <x v="4"/>
    <x v="4"/>
    <s v="ELA"/>
    <x v="8"/>
    <s v="11"/>
    <n v="13"/>
    <n v="29102.3"/>
    <n v="2238.6384615384613"/>
    <s v="Black"/>
    <x v="14"/>
    <n v="100000"/>
    <x v="1"/>
    <s v="HY11ELABLA049"/>
  </r>
  <r>
    <s v="HY12ELA050"/>
    <x v="4"/>
    <x v="4"/>
    <s v="ELA"/>
    <x v="8"/>
    <s v="12"/>
    <n v="12"/>
    <n v="22282"/>
    <n v="1856.8333333333333"/>
    <s v="Blue"/>
    <x v="6"/>
    <n v="100000"/>
    <x v="1"/>
    <s v="HY12ELABLU050"/>
  </r>
  <r>
    <s v="HY13ELA051"/>
    <x v="4"/>
    <x v="4"/>
    <s v="ELA"/>
    <x v="8"/>
    <s v="13"/>
    <n v="11"/>
    <n v="20223.900000000001"/>
    <n v="1838.5363636363638"/>
    <s v="Black"/>
    <x v="11"/>
    <n v="100000"/>
    <x v="1"/>
    <s v="HY13ELABLA051"/>
  </r>
  <r>
    <s v="HY13ELA052"/>
    <x v="4"/>
    <x v="4"/>
    <s v="ELA"/>
    <x v="8"/>
    <s v="13"/>
    <n v="11"/>
    <n v="22188.5"/>
    <n v="2017.1363636363637"/>
    <s v="Blue"/>
    <x v="7"/>
    <n v="100000"/>
    <x v="1"/>
    <s v="HY13ELABLU052"/>
  </r>
  <r>
    <s v="TY00CAM022"/>
    <x v="5"/>
    <x v="5"/>
    <s v="CAM"/>
    <x v="9"/>
    <s v="00"/>
    <n v="24"/>
    <n v="85928"/>
    <n v="3580.3333333333335"/>
    <s v="Green"/>
    <x v="7"/>
    <n v="100000"/>
    <x v="1"/>
    <s v="TY00CAMGRE022"/>
  </r>
  <r>
    <s v="TY02COR025"/>
    <x v="5"/>
    <x v="5"/>
    <s v="COR"/>
    <x v="10"/>
    <s v="02"/>
    <n v="22"/>
    <n v="64467.4"/>
    <n v="2930.3363636363638"/>
    <s v="Red"/>
    <x v="3"/>
    <n v="100000"/>
    <x v="1"/>
    <s v="TY02CORRED025"/>
  </r>
  <r>
    <s v="TY03COR026"/>
    <x v="5"/>
    <x v="5"/>
    <s v="COR"/>
    <x v="10"/>
    <s v="03"/>
    <n v="21"/>
    <n v="73444.399999999994"/>
    <n v="3497.3523809523808"/>
    <s v="Black"/>
    <x v="3"/>
    <n v="100000"/>
    <x v="1"/>
    <s v="TY03CORBLA026"/>
  </r>
  <r>
    <s v="TY04CAM023"/>
    <x v="5"/>
    <x v="5"/>
    <s v="CAM"/>
    <x v="9"/>
    <s v="04"/>
    <n v="20"/>
    <n v="67829.100000000006"/>
    <n v="3391.4550000000004"/>
    <s v="Black"/>
    <x v="2"/>
    <n v="100000"/>
    <x v="1"/>
    <s v="TY04CAMBLA023"/>
  </r>
  <r>
    <s v="TY09CAM024"/>
    <x v="5"/>
    <x v="5"/>
    <s v="CAM"/>
    <x v="9"/>
    <s v="09"/>
    <n v="15"/>
    <n v="48114.2"/>
    <n v="3207.6133333333332"/>
    <s v="White"/>
    <x v="9"/>
    <n v="100000"/>
    <x v="1"/>
    <s v="TY09CAMWHI024"/>
  </r>
  <r>
    <s v="TY12CAM029"/>
    <x v="5"/>
    <x v="5"/>
    <s v="CAM"/>
    <x v="9"/>
    <s v="12"/>
    <n v="12"/>
    <n v="22128.2"/>
    <n v="1844.0166666666667"/>
    <s v="Blue"/>
    <x v="16"/>
    <n v="100000"/>
    <x v="1"/>
    <s v="TY12CAMBLU029"/>
  </r>
  <r>
    <s v="TY12COR028"/>
    <x v="5"/>
    <x v="5"/>
    <s v="COR"/>
    <x v="10"/>
    <s v="12"/>
    <n v="12"/>
    <n v="29601.9"/>
    <n v="2466.8250000000003"/>
    <s v="Black"/>
    <x v="13"/>
    <n v="100000"/>
    <x v="1"/>
    <s v="TY12CORBLA028"/>
  </r>
  <r>
    <s v="TY14COR027"/>
    <x v="5"/>
    <x v="5"/>
    <s v="COR"/>
    <x v="10"/>
    <s v="14"/>
    <n v="10"/>
    <n v="17556.3"/>
    <n v="1755.6299999999999"/>
    <s v="Blue"/>
    <x v="11"/>
    <n v="100000"/>
    <x v="1"/>
    <s v="TY14CORBLU027"/>
  </r>
  <r>
    <s v="TY96CAM020"/>
    <x v="5"/>
    <x v="5"/>
    <s v="CAM"/>
    <x v="9"/>
    <s v="96"/>
    <n v="28"/>
    <n v="114660.6"/>
    <n v="4095.0214285714287"/>
    <s v="Green"/>
    <x v="16"/>
    <n v="100000"/>
    <x v="0"/>
    <s v="TY96CAMGRE020"/>
  </r>
  <r>
    <s v="TY98CAM021"/>
    <x v="5"/>
    <x v="5"/>
    <s v="CAM"/>
    <x v="9"/>
    <s v="98"/>
    <n v="26"/>
    <n v="93382.6"/>
    <n v="3591.6384615384618"/>
    <s v="Black"/>
    <x v="15"/>
    <n v="100000"/>
    <x v="1"/>
    <s v="TY98CAMBLA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04E37-2381-472A-850D-F638F5CF0B3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 rowHeaderCaption="Driver" colHeaderCaption="Type of car">
  <location ref="A3:H22" firstHeaderRow="1" firstDataRow="2" firstDataCol="1"/>
  <pivotFields count="14"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12">
        <item x="5"/>
        <item x="9"/>
        <item x="0"/>
        <item x="6"/>
        <item x="10"/>
        <item x="8"/>
        <item x="3"/>
        <item x="2"/>
        <item x="7"/>
        <item x="1"/>
        <item x="4"/>
        <item t="default"/>
      </items>
    </pivotField>
    <pivotField showAll="0"/>
    <pivotField showAll="0"/>
    <pivotField numFmtId="43" showAll="0"/>
    <pivotField dataField="1" numFmtId="43" showAll="0"/>
    <pivotField showAll="0"/>
    <pivotField axis="axisRow" showAll="0">
      <items count="18">
        <item x="1"/>
        <item x="16"/>
        <item x="7"/>
        <item x="3"/>
        <item x="9"/>
        <item x="5"/>
        <item x="0"/>
        <item x="8"/>
        <item x="6"/>
        <item x="11"/>
        <item x="12"/>
        <item x="13"/>
        <item x="2"/>
        <item x="15"/>
        <item x="14"/>
        <item x="4"/>
        <item x="10"/>
        <item t="default"/>
      </items>
    </pivotField>
    <pivotField numFmtId="43" showAll="0"/>
    <pivotField showAll="0">
      <items count="3">
        <item x="0"/>
        <item x="1"/>
        <item t="default"/>
      </items>
    </pivotField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iles/ year " fld="8" baseField="0" baseItem="0"/>
  </dataFields>
  <formats count="1">
    <format dxfId="41">
      <pivotArea outline="0" collapsedLevelsAreSubtotals="1" fieldPosition="0"/>
    </format>
  </format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0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chartFormats count="6">
    <chartFormat chart="2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B7BD4F-7E97-43F0-88EF-F35211C2CE32}" autoFormatId="16" applyNumberFormats="0" applyBorderFormats="0" applyFontFormats="0" applyPatternFormats="0" applyAlignmentFormats="0" applyWidthHeightFormats="0">
  <queryTableRefresh nextId="15">
    <queryTableFields count="14">
      <queryTableField id="1" name="Car ID" tableColumnId="1"/>
      <queryTableField id="2" name="Make" tableColumnId="2"/>
      <queryTableField id="3" name="Make (Full Name)" tableColumnId="3"/>
      <queryTableField id="4" name="Model" tableColumnId="4"/>
      <queryTableField id="5" name="Model (Full Name)" tableColumnId="5"/>
      <queryTableField id="6" name="Manufacture Year" tableColumnId="6"/>
      <queryTableField id="7" name="Age" tableColumnId="7"/>
      <queryTableField id="8" name="Miles" tableColumnId="8"/>
      <queryTableField id="9" name="Miles / Year" tableColumnId="9"/>
      <queryTableField id="10" name="Color" tableColumnId="10"/>
      <queryTableField id="11" name="Driver" tableColumnId="11"/>
      <queryTableField id="12" name="Warantee Miles" tableColumnId="12"/>
      <queryTableField id="13" name="Covered?" tableColumnId="13"/>
      <queryTableField id="14" name="New Car ID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FAFDC-5646-4A05-ABF9-B8877C0E9B54}" name="car_inventory" displayName="car_inventory" ref="A1:N53" tableType="queryTable" totalsRowShown="0" headerRowDxfId="40" dataDxfId="39">
  <sortState xmlns:xlrd2="http://schemas.microsoft.com/office/spreadsheetml/2017/richdata2" ref="A2:N53">
    <sortCondition ref="A2:A53"/>
  </sortState>
  <tableColumns count="14">
    <tableColumn id="1" xr3:uid="{10792F1B-7FE9-421F-ACBC-9F1C5550975E}" uniqueName="1" name="Car ID" queryTableFieldId="1" dataDxfId="38"/>
    <tableColumn id="2" xr3:uid="{BEE70A21-B8F4-4344-88A8-58BBFCDB55A4}" uniqueName="2" name="Make" queryTableFieldId="2" dataDxfId="37"/>
    <tableColumn id="3" xr3:uid="{0A1FD161-3202-4CD8-8653-ACFDFF161509}" uniqueName="3" name="Make (Full Name),VLOOKUP " queryTableFieldId="3" dataDxfId="36"/>
    <tableColumn id="4" xr3:uid="{ED5E0F68-477B-42CA-923A-A7B61BD9D7B7}" uniqueName="4" name="Model" queryTableFieldId="4" dataDxfId="35"/>
    <tableColumn id="5" xr3:uid="{12C85D50-072F-41EE-9010-DBE7092FDBAA}" uniqueName="5" name="Model (Full Name)VLOOKUP" queryTableFieldId="5" dataDxfId="34"/>
    <tableColumn id="6" xr3:uid="{A45C5CBC-1ACB-4FC7-A402-AFE41CD358B0}" uniqueName="6" name="Manufacture Year" queryTableFieldId="6" dataDxfId="33"/>
    <tableColumn id="7" xr3:uid="{B39E29D9-DBDE-400A-9819-AD32E84D497A}" uniqueName="7" name="Age (today 2024)" queryTableFieldId="7" dataDxfId="32"/>
    <tableColumn id="8" xr3:uid="{39C6A616-85FC-4164-918D-BE3EC11A80D9}" uniqueName="8" name="Miles" queryTableFieldId="8" dataDxfId="31"/>
    <tableColumn id="9" xr3:uid="{A727AD0E-8F15-4185-946D-D47AE04FB6F2}" uniqueName="9" name="Miles / Year" queryTableFieldId="9" dataDxfId="30"/>
    <tableColumn id="10" xr3:uid="{3932AE86-264D-4655-8F96-B0045609674E}" uniqueName="10" name="Color" queryTableFieldId="10" dataDxfId="29"/>
    <tableColumn id="11" xr3:uid="{6DB119C0-C245-4E65-8AC8-B73E5DDF2C9E}" uniqueName="11" name="Driver" queryTableFieldId="11" dataDxfId="28"/>
    <tableColumn id="12" xr3:uid="{6ACA7E76-6334-463B-8CB8-DDC39D2F8716}" uniqueName="12" name="Warantee Miles" queryTableFieldId="12" dataDxfId="27"/>
    <tableColumn id="13" xr3:uid="{0EA6A4C5-09A3-4470-9ECB-E9199B4D449B}" uniqueName="13" name="Covered?" queryTableFieldId="13" dataDxfId="26"/>
    <tableColumn id="14" xr3:uid="{55DB04D4-2FD9-471A-A125-E88C35825A50}" uniqueName="14" name="New Car ID (CONCATENATE)" queryTableFieldId="14" dataDxfId="25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35D-82E7-46B6-89FF-88F0A0833B1D}">
  <dimension ref="A3:H22"/>
  <sheetViews>
    <sheetView tabSelected="1" workbookViewId="0">
      <selection activeCell="D28" sqref="D28"/>
    </sheetView>
  </sheetViews>
  <sheetFormatPr defaultRowHeight="14.4" x14ac:dyDescent="0.3"/>
  <cols>
    <col min="1" max="1" width="10.88671875" bestFit="1" customWidth="1"/>
    <col min="2" max="2" width="12.5546875" bestFit="1" customWidth="1"/>
    <col min="3" max="3" width="10.44140625" bestFit="1" customWidth="1"/>
    <col min="4" max="4" width="13.33203125" bestFit="1" customWidth="1"/>
    <col min="5" max="5" width="10.44140625" bestFit="1" customWidth="1"/>
    <col min="6" max="6" width="9.44140625" bestFit="1" customWidth="1"/>
    <col min="7" max="7" width="10.44140625" bestFit="1" customWidth="1"/>
    <col min="8" max="8" width="11.44140625" bestFit="1" customWidth="1"/>
    <col min="9" max="10" width="10.44140625" bestFit="1" customWidth="1"/>
    <col min="11" max="12" width="9.44140625" bestFit="1" customWidth="1"/>
    <col min="13" max="13" width="11.44140625" bestFit="1" customWidth="1"/>
    <col min="14" max="51" width="9.44140625" bestFit="1" customWidth="1"/>
    <col min="52" max="53" width="10.44140625" bestFit="1" customWidth="1"/>
    <col min="54" max="54" width="12.109375" bestFit="1" customWidth="1"/>
  </cols>
  <sheetData>
    <row r="3" spans="1:8" x14ac:dyDescent="0.3">
      <c r="A3" s="8" t="s">
        <v>131</v>
      </c>
      <c r="B3" s="8" t="s">
        <v>130</v>
      </c>
    </row>
    <row r="4" spans="1:8" x14ac:dyDescent="0.3">
      <c r="A4" s="8" t="s">
        <v>7</v>
      </c>
      <c r="B4" t="s">
        <v>90</v>
      </c>
      <c r="C4" t="s">
        <v>91</v>
      </c>
      <c r="D4" t="s">
        <v>117</v>
      </c>
      <c r="E4" t="s">
        <v>92</v>
      </c>
      <c r="F4" t="s">
        <v>94</v>
      </c>
      <c r="G4" t="s">
        <v>93</v>
      </c>
      <c r="H4" t="s">
        <v>124</v>
      </c>
    </row>
    <row r="5" spans="1:8" x14ac:dyDescent="0.3">
      <c r="A5" s="9" t="s">
        <v>37</v>
      </c>
      <c r="B5" s="10">
        <v>6261.33</v>
      </c>
      <c r="C5" s="10"/>
      <c r="D5" s="10">
        <v>1618.425</v>
      </c>
      <c r="E5" s="10"/>
      <c r="F5" s="10"/>
      <c r="G5" s="10"/>
      <c r="H5" s="10">
        <v>7879.7550000000001</v>
      </c>
    </row>
    <row r="6" spans="1:8" x14ac:dyDescent="0.3">
      <c r="A6" s="9" t="s">
        <v>46</v>
      </c>
      <c r="B6" s="10"/>
      <c r="C6" s="10"/>
      <c r="D6" s="10"/>
      <c r="E6" s="10">
        <v>1260.6909090909091</v>
      </c>
      <c r="F6" s="10"/>
      <c r="G6" s="10">
        <v>5939.0380952380956</v>
      </c>
      <c r="H6" s="10">
        <v>7199.729004329005</v>
      </c>
    </row>
    <row r="7" spans="1:8" x14ac:dyDescent="0.3">
      <c r="A7" s="9" t="s">
        <v>22</v>
      </c>
      <c r="B7" s="10"/>
      <c r="C7" s="10">
        <v>2572.8555555555558</v>
      </c>
      <c r="D7" s="10"/>
      <c r="E7" s="10"/>
      <c r="F7" s="10">
        <v>2017.1363636363637</v>
      </c>
      <c r="G7" s="10">
        <v>3580.3333333333335</v>
      </c>
      <c r="H7" s="10">
        <v>8170.3252525252537</v>
      </c>
    </row>
    <row r="8" spans="1:8" x14ac:dyDescent="0.3">
      <c r="A8" s="9" t="s">
        <v>53</v>
      </c>
      <c r="B8" s="10">
        <v>2474.9529411764706</v>
      </c>
      <c r="C8" s="10"/>
      <c r="D8" s="10"/>
      <c r="E8" s="10"/>
      <c r="F8" s="10"/>
      <c r="G8" s="10">
        <v>6427.6887445887442</v>
      </c>
      <c r="H8" s="10">
        <v>8902.6416857652148</v>
      </c>
    </row>
    <row r="9" spans="1:8" x14ac:dyDescent="0.3">
      <c r="A9" s="9" t="s">
        <v>25</v>
      </c>
      <c r="B9" s="10"/>
      <c r="C9" s="10">
        <v>2342.4666666666667</v>
      </c>
      <c r="D9" s="10"/>
      <c r="E9" s="10">
        <v>3178.3947368421054</v>
      </c>
      <c r="F9" s="10"/>
      <c r="G9" s="10">
        <v>3207.6133333333332</v>
      </c>
      <c r="H9" s="10">
        <v>8728.4747368421049</v>
      </c>
    </row>
    <row r="10" spans="1:8" x14ac:dyDescent="0.3">
      <c r="A10" s="9" t="s">
        <v>41</v>
      </c>
      <c r="B10" s="10">
        <v>3176.8240000000001</v>
      </c>
      <c r="C10" s="10"/>
      <c r="D10" s="10">
        <v>2224.6</v>
      </c>
      <c r="E10" s="10">
        <v>2042.7666666666667</v>
      </c>
      <c r="F10" s="10"/>
      <c r="G10" s="10"/>
      <c r="H10" s="10">
        <v>7444.1906666666664</v>
      </c>
    </row>
    <row r="11" spans="1:8" x14ac:dyDescent="0.3">
      <c r="A11" s="9" t="s">
        <v>20</v>
      </c>
      <c r="B11" s="10">
        <v>3218.4625000000001</v>
      </c>
      <c r="C11" s="10">
        <v>2347.4250000000002</v>
      </c>
      <c r="D11" s="10"/>
      <c r="E11" s="10">
        <v>3038.7782608695647</v>
      </c>
      <c r="F11" s="10"/>
      <c r="G11" s="10"/>
      <c r="H11" s="10">
        <v>8604.6657608695659</v>
      </c>
    </row>
    <row r="12" spans="1:8" x14ac:dyDescent="0.3">
      <c r="A12" s="9" t="s">
        <v>18</v>
      </c>
      <c r="B12" s="10"/>
      <c r="C12" s="10">
        <v>5710.7951388888887</v>
      </c>
      <c r="D12" s="10"/>
      <c r="E12" s="10">
        <v>2350.4076923076923</v>
      </c>
      <c r="F12" s="10"/>
      <c r="G12" s="10"/>
      <c r="H12" s="10">
        <v>8061.2028311965805</v>
      </c>
    </row>
    <row r="13" spans="1:8" x14ac:dyDescent="0.3">
      <c r="A13" s="9" t="s">
        <v>15</v>
      </c>
      <c r="B13" s="10"/>
      <c r="C13" s="10">
        <v>2367.0947368421052</v>
      </c>
      <c r="D13" s="10"/>
      <c r="E13" s="10">
        <v>370.81</v>
      </c>
      <c r="F13" s="10">
        <v>1856.8333333333333</v>
      </c>
      <c r="G13" s="10"/>
      <c r="H13" s="10">
        <v>4594.7380701754382</v>
      </c>
    </row>
    <row r="14" spans="1:8" x14ac:dyDescent="0.3">
      <c r="A14" s="9" t="s">
        <v>28</v>
      </c>
      <c r="B14" s="10"/>
      <c r="C14" s="10">
        <v>2503.1636363636362</v>
      </c>
      <c r="D14" s="10"/>
      <c r="E14" s="10"/>
      <c r="F14" s="10">
        <v>1838.5363636363638</v>
      </c>
      <c r="G14" s="10">
        <v>1755.6299999999999</v>
      </c>
      <c r="H14" s="10">
        <v>6097.33</v>
      </c>
    </row>
    <row r="15" spans="1:8" x14ac:dyDescent="0.3">
      <c r="A15" s="9" t="s">
        <v>34</v>
      </c>
      <c r="B15" s="10"/>
      <c r="C15" s="10">
        <v>1243.8999999999999</v>
      </c>
      <c r="D15" s="10"/>
      <c r="E15" s="10">
        <v>5951.4974999999995</v>
      </c>
      <c r="F15" s="10"/>
      <c r="G15" s="10"/>
      <c r="H15" s="10">
        <v>7195.3974999999991</v>
      </c>
    </row>
    <row r="16" spans="1:8" x14ac:dyDescent="0.3">
      <c r="A16" s="9" t="s">
        <v>35</v>
      </c>
      <c r="B16" s="10"/>
      <c r="C16" s="10"/>
      <c r="D16" s="10">
        <v>5096.2187179487173</v>
      </c>
      <c r="E16" s="10"/>
      <c r="F16" s="10"/>
      <c r="G16" s="10">
        <v>2466.8250000000003</v>
      </c>
      <c r="H16" s="10">
        <v>7563.043717948718</v>
      </c>
    </row>
    <row r="17" spans="1:8" x14ac:dyDescent="0.3">
      <c r="A17" s="9" t="s">
        <v>13</v>
      </c>
      <c r="B17" s="10">
        <v>3227.1</v>
      </c>
      <c r="C17" s="10">
        <v>7030.2476641414141</v>
      </c>
      <c r="D17" s="10"/>
      <c r="E17" s="10">
        <v>2985.1695652173912</v>
      </c>
      <c r="F17" s="10"/>
      <c r="G17" s="10">
        <v>3391.4550000000004</v>
      </c>
      <c r="H17" s="10">
        <v>16633.972229358806</v>
      </c>
    </row>
    <row r="18" spans="1:8" x14ac:dyDescent="0.3">
      <c r="A18" s="9" t="s">
        <v>48</v>
      </c>
      <c r="B18" s="10"/>
      <c r="C18" s="10"/>
      <c r="D18" s="10"/>
      <c r="E18" s="10">
        <v>5382.6462184873944</v>
      </c>
      <c r="F18" s="10"/>
      <c r="G18" s="10">
        <v>3591.6384615384618</v>
      </c>
      <c r="H18" s="10">
        <v>8974.2846800258558</v>
      </c>
    </row>
    <row r="19" spans="1:8" x14ac:dyDescent="0.3">
      <c r="A19" s="9" t="s">
        <v>39</v>
      </c>
      <c r="B19" s="10"/>
      <c r="C19" s="10"/>
      <c r="D19" s="10">
        <v>1428.96</v>
      </c>
      <c r="E19" s="10">
        <v>1612.3571428571429</v>
      </c>
      <c r="F19" s="10">
        <v>2238.6384615384613</v>
      </c>
      <c r="G19" s="10"/>
      <c r="H19" s="10">
        <v>5279.9556043956045</v>
      </c>
    </row>
    <row r="20" spans="1:8" x14ac:dyDescent="0.3">
      <c r="A20" s="9" t="s">
        <v>32</v>
      </c>
      <c r="B20" s="10">
        <v>2107.2461538461539</v>
      </c>
      <c r="C20" s="10">
        <v>2047.4181818181817</v>
      </c>
      <c r="D20" s="10">
        <v>3361.9083333333333</v>
      </c>
      <c r="E20" s="10"/>
      <c r="F20" s="10"/>
      <c r="G20" s="10"/>
      <c r="H20" s="10">
        <v>7516.5726689976691</v>
      </c>
    </row>
    <row r="21" spans="1:8" x14ac:dyDescent="0.3">
      <c r="A21" s="9" t="s">
        <v>30</v>
      </c>
      <c r="B21" s="10"/>
      <c r="C21" s="10">
        <v>1611.8083333333334</v>
      </c>
      <c r="D21" s="10"/>
      <c r="E21" s="10"/>
      <c r="F21" s="10"/>
      <c r="G21" s="10"/>
      <c r="H21" s="10">
        <v>1611.8083333333334</v>
      </c>
    </row>
    <row r="22" spans="1:8" x14ac:dyDescent="0.3">
      <c r="A22" s="9" t="s">
        <v>124</v>
      </c>
      <c r="B22" s="10">
        <v>20465.915595022623</v>
      </c>
      <c r="C22" s="10">
        <v>29777.174913609786</v>
      </c>
      <c r="D22" s="10">
        <v>13730.112051282049</v>
      </c>
      <c r="E22" s="10">
        <v>28173.518692338865</v>
      </c>
      <c r="F22" s="10">
        <v>7951.1445221445219</v>
      </c>
      <c r="G22" s="10">
        <v>30360.221968031972</v>
      </c>
      <c r="H22" s="10">
        <v>130458.08774242982</v>
      </c>
    </row>
  </sheetData>
  <conditionalFormatting pivot="1" sqref="H5:H2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{29E4D2F4-6CFD-4310-AE00-7A1AA33A8A9E}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9E4D2F4-6CFD-4310-AE00-7A1AA33A8A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H5:H21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47AA-D29C-40A0-BE53-37FF4EE8F746}">
  <dimension ref="A1:U66"/>
  <sheetViews>
    <sheetView topLeftCell="C1" zoomScale="84" zoomScaleNormal="55" workbookViewId="0">
      <selection activeCell="N2" sqref="N2"/>
    </sheetView>
  </sheetViews>
  <sheetFormatPr defaultRowHeight="14.4" x14ac:dyDescent="0.3"/>
  <cols>
    <col min="1" max="1" width="13.21875" customWidth="1"/>
    <col min="2" max="2" width="8" customWidth="1"/>
    <col min="3" max="3" width="18.21875" customWidth="1"/>
    <col min="4" max="4" width="8.6640625" customWidth="1"/>
    <col min="5" max="5" width="18.88671875" customWidth="1"/>
    <col min="6" max="6" width="18.44140625" customWidth="1"/>
    <col min="7" max="7" width="8.109375" bestFit="1" customWidth="1"/>
    <col min="8" max="8" width="13.44140625" bestFit="1" customWidth="1"/>
    <col min="9" max="9" width="13.109375" customWidth="1"/>
    <col min="10" max="10" width="7.6640625" customWidth="1"/>
    <col min="11" max="11" width="9" customWidth="1"/>
    <col min="12" max="12" width="16.44140625" customWidth="1"/>
    <col min="13" max="13" width="14.44140625" bestFit="1" customWidth="1"/>
    <col min="14" max="14" width="18.109375" customWidth="1"/>
  </cols>
  <sheetData>
    <row r="1" spans="1:20" ht="43.2" x14ac:dyDescent="0.3">
      <c r="A1" s="1" t="s">
        <v>0</v>
      </c>
      <c r="B1" s="1" t="s">
        <v>1</v>
      </c>
      <c r="C1" s="1" t="s">
        <v>128</v>
      </c>
      <c r="D1" s="1" t="s">
        <v>2</v>
      </c>
      <c r="E1" s="1" t="s">
        <v>129</v>
      </c>
      <c r="F1" s="1" t="s">
        <v>3</v>
      </c>
      <c r="G1" s="1" t="s">
        <v>82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127</v>
      </c>
    </row>
    <row r="2" spans="1:20" x14ac:dyDescent="0.3">
      <c r="A2" t="s">
        <v>72</v>
      </c>
      <c r="B2" t="str">
        <f>LEFT(car_inventory[[#This Row],[Car ID]],2)</f>
        <v>CR</v>
      </c>
      <c r="C2" t="str">
        <f>VLOOKUP(car_inventory[[#This Row],[Make]],R$36:S$41,2)</f>
        <v>Chrysler</v>
      </c>
      <c r="D2" t="str">
        <f>MID(car_inventory[[#This Row],[Car ID]],5,3)</f>
        <v>CAR</v>
      </c>
      <c r="E2" t="str">
        <f>VLOOKUP(car_inventory[[#This Row],[Model]],T$36:U$46,2)</f>
        <v>Caravan</v>
      </c>
      <c r="F2" t="str">
        <f>MID(car_inventory[[#This Row],[Car ID]],3,2)</f>
        <v>00</v>
      </c>
      <c r="G2">
        <f>IF(24-car_inventory[[#This Row],[Manufacture Year]]&lt;0, 24- car_inventory[[#This Row],[Manufacture Year]] +100,24-car_inventory[[#This Row],[Manufacture Year]])</f>
        <v>24</v>
      </c>
      <c r="H2" s="2">
        <v>77243.100000000006</v>
      </c>
      <c r="I2" s="2">
        <f>IF(car_inventory[[#This Row],[Age (today 2024)]]=0,car_inventory[[#This Row],[Miles]],car_inventory[[#This Row],[Miles]]/car_inventory[[#This Row],[Age (today 2024)]])</f>
        <v>3218.4625000000001</v>
      </c>
      <c r="J2" t="s">
        <v>12</v>
      </c>
      <c r="K2" t="s">
        <v>20</v>
      </c>
      <c r="L2" s="2">
        <v>75000</v>
      </c>
      <c r="M2" t="str">
        <f>IF(car_inventory[[#This Row],[Warantee Miles]]&gt;=car_inventory[[#This Row],[Miles]], "YES"," NOT covered")</f>
        <v xml:space="preserve"> NOT covered</v>
      </c>
      <c r="N2" t="str">
        <f>CONCATENATE(LEFT(car_inventory[[#This Row],[Car ID]],7),UPPER(LEFT(car_inventory[[#This Row],[Color]],3)),RIGHT(car_inventory[[#This Row],[Car ID]],3))</f>
        <v>CR00CARBLA046</v>
      </c>
    </row>
    <row r="3" spans="1:20" x14ac:dyDescent="0.3">
      <c r="A3" t="s">
        <v>73</v>
      </c>
      <c r="B3" t="str">
        <f>LEFT(car_inventory[[#This Row],[Car ID]],2)</f>
        <v>CR</v>
      </c>
      <c r="C3" t="str">
        <f>VLOOKUP(car_inventory[[#This Row],[Make]],R$36:S$41,2)</f>
        <v>Chrysler</v>
      </c>
      <c r="D3" t="str">
        <f>MID(car_inventory[[#This Row],[Car ID]],5,3)</f>
        <v>CAR</v>
      </c>
      <c r="E3" t="str">
        <f>VLOOKUP(car_inventory[[#This Row],[Model]],T$36:U$46,2)</f>
        <v>Caravan</v>
      </c>
      <c r="F3" t="str">
        <f>MID(car_inventory[[#This Row],[Car ID]],3,2)</f>
        <v>04</v>
      </c>
      <c r="G3">
        <f>IF(24-car_inventory[[#This Row],[Manufacture Year]]&lt;0, 24- car_inventory[[#This Row],[Manufacture Year]] +100,24-car_inventory[[#This Row],[Manufacture Year]])</f>
        <v>20</v>
      </c>
      <c r="H3" s="2">
        <v>72527.199999999997</v>
      </c>
      <c r="I3" s="2">
        <f>IF(car_inventory[[#This Row],[Age (today 2024)]]=0,car_inventory[[#This Row],[Miles]],car_inventory[[#This Row],[Miles]]/car_inventory[[#This Row],[Age (today 2024)]])</f>
        <v>3626.3599999999997</v>
      </c>
      <c r="J3" t="s">
        <v>14</v>
      </c>
      <c r="K3" t="s">
        <v>37</v>
      </c>
      <c r="L3" s="2">
        <v>75000</v>
      </c>
      <c r="M3" t="str">
        <f>IF(car_inventory[[#This Row],[Warantee Miles]]&gt;=car_inventory[[#This Row],[Miles]], "YES"," NOT covered")</f>
        <v>YES</v>
      </c>
      <c r="N3" t="str">
        <f>CONCATENATE(LEFT(car_inventory[[#This Row],[Car ID]],7),UPPER(LEFT(car_inventory[[#This Row],[Color]],3)),RIGHT(car_inventory[[#This Row],[Car ID]],3))</f>
        <v>CR04CARWHI047</v>
      </c>
    </row>
    <row r="4" spans="1:20" x14ac:dyDescent="0.3">
      <c r="A4" t="s">
        <v>74</v>
      </c>
      <c r="B4" t="str">
        <f>LEFT(car_inventory[[#This Row],[Car ID]],2)</f>
        <v>CR</v>
      </c>
      <c r="C4" t="str">
        <f>VLOOKUP(car_inventory[[#This Row],[Make]],R$36:S$41,2)</f>
        <v>Chrysler</v>
      </c>
      <c r="D4" t="str">
        <f>MID(car_inventory[[#This Row],[Car ID]],5,3)</f>
        <v>CAR</v>
      </c>
      <c r="E4" t="str">
        <f>VLOOKUP(car_inventory[[#This Row],[Model]],T$36:U$46,2)</f>
        <v>Caravan</v>
      </c>
      <c r="F4" t="str">
        <f>MID(car_inventory[[#This Row],[Car ID]],3,2)</f>
        <v>04</v>
      </c>
      <c r="G4">
        <f>IF(24-car_inventory[[#This Row],[Manufacture Year]]&lt;0, 24- car_inventory[[#This Row],[Manufacture Year]] +100,24-car_inventory[[#This Row],[Manufacture Year]])</f>
        <v>20</v>
      </c>
      <c r="H4" s="2">
        <v>52699.4</v>
      </c>
      <c r="I4" s="2">
        <f>IF(car_inventory[[#This Row],[Age (today 2024)]]=0,car_inventory[[#This Row],[Miles]],car_inventory[[#This Row],[Miles]]/car_inventory[[#This Row],[Age (today 2024)]])</f>
        <v>2634.9700000000003</v>
      </c>
      <c r="J4" t="s">
        <v>52</v>
      </c>
      <c r="K4" t="s">
        <v>37</v>
      </c>
      <c r="L4" s="2">
        <v>75000</v>
      </c>
      <c r="M4" t="str">
        <f>IF(car_inventory[[#This Row],[Warantee Miles]]&gt;=car_inventory[[#This Row],[Miles]], "YES"," NOT covered")</f>
        <v>YES</v>
      </c>
      <c r="N4" t="str">
        <f>CONCATENATE(LEFT(car_inventory[[#This Row],[Car ID]],7),UPPER(LEFT(car_inventory[[#This Row],[Color]],3)),RIGHT(car_inventory[[#This Row],[Car ID]],3))</f>
        <v>CR04CARRED048</v>
      </c>
    </row>
    <row r="5" spans="1:20" x14ac:dyDescent="0.3">
      <c r="A5" t="s">
        <v>68</v>
      </c>
      <c r="B5" t="str">
        <f>LEFT(car_inventory[[#This Row],[Car ID]],2)</f>
        <v>CR</v>
      </c>
      <c r="C5" t="str">
        <f>VLOOKUP(car_inventory[[#This Row],[Make]],R$36:S$41,2)</f>
        <v>Chrysler</v>
      </c>
      <c r="D5" t="str">
        <f>MID(car_inventory[[#This Row],[Car ID]],5,3)</f>
        <v>PTC</v>
      </c>
      <c r="E5" t="str">
        <f>VLOOKUP(car_inventory[[#This Row],[Model]],T$36:U$46,2)</f>
        <v>PT cruiser</v>
      </c>
      <c r="F5" t="str">
        <f>MID(car_inventory[[#This Row],[Car ID]],3,2)</f>
        <v>04</v>
      </c>
      <c r="G5">
        <f>IF(24-car_inventory[[#This Row],[Manufacture Year]]&lt;0, 24- car_inventory[[#This Row],[Manufacture Year]] +100,24-car_inventory[[#This Row],[Manufacture Year]])</f>
        <v>20</v>
      </c>
      <c r="H5" s="2">
        <v>64542</v>
      </c>
      <c r="I5" s="2">
        <f>IF(car_inventory[[#This Row],[Age (today 2024)]]=0,car_inventory[[#This Row],[Miles]],car_inventory[[#This Row],[Miles]]/car_inventory[[#This Row],[Age (today 2024)]])</f>
        <v>3227.1</v>
      </c>
      <c r="J5" t="s">
        <v>44</v>
      </c>
      <c r="K5" t="s">
        <v>13</v>
      </c>
      <c r="L5" s="2">
        <v>75000</v>
      </c>
      <c r="M5" t="str">
        <f>IF(car_inventory[[#This Row],[Warantee Miles]]&gt;=car_inventory[[#This Row],[Miles]], "YES"," NOT covered")</f>
        <v>YES</v>
      </c>
      <c r="N5" t="str">
        <f>CONCATENATE(LEFT(car_inventory[[#This Row],[Car ID]],7),UPPER(LEFT(car_inventory[[#This Row],[Color]],3)),RIGHT(car_inventory[[#This Row],[Car ID]],3))</f>
        <v>CR04PTCBLU042</v>
      </c>
    </row>
    <row r="6" spans="1:20" x14ac:dyDescent="0.3">
      <c r="A6" t="s">
        <v>69</v>
      </c>
      <c r="B6" t="str">
        <f>LEFT(car_inventory[[#This Row],[Car ID]],2)</f>
        <v>CR</v>
      </c>
      <c r="C6" t="str">
        <f>VLOOKUP(car_inventory[[#This Row],[Make]],R$36:S$41,2)</f>
        <v>Chrysler</v>
      </c>
      <c r="D6" t="str">
        <f>MID(car_inventory[[#This Row],[Car ID]],5,3)</f>
        <v>PTC</v>
      </c>
      <c r="E6" t="str">
        <f>VLOOKUP(car_inventory[[#This Row],[Model]],T$36:U$46,2)</f>
        <v>PT cruiser</v>
      </c>
      <c r="F6" t="str">
        <f>MID(car_inventory[[#This Row],[Car ID]],3,2)</f>
        <v>07</v>
      </c>
      <c r="G6">
        <f>IF(24-car_inventory[[#This Row],[Manufacture Year]]&lt;0, 24- car_inventory[[#This Row],[Manufacture Year]] +100,24-car_inventory[[#This Row],[Manufacture Year]])</f>
        <v>17</v>
      </c>
      <c r="H6" s="2">
        <v>42074.2</v>
      </c>
      <c r="I6" s="2">
        <f>IF(car_inventory[[#This Row],[Age (today 2024)]]=0,car_inventory[[#This Row],[Miles]],car_inventory[[#This Row],[Miles]]/car_inventory[[#This Row],[Age (today 2024)]])</f>
        <v>2474.9529411764706</v>
      </c>
      <c r="J6" t="s">
        <v>17</v>
      </c>
      <c r="K6" t="s">
        <v>53</v>
      </c>
      <c r="L6" s="2">
        <v>75000</v>
      </c>
      <c r="M6" t="str">
        <f>IF(car_inventory[[#This Row],[Warantee Miles]]&gt;=car_inventory[[#This Row],[Miles]], "YES"," NOT covered")</f>
        <v>YES</v>
      </c>
      <c r="N6" t="str">
        <f>CONCATENATE(LEFT(car_inventory[[#This Row],[Car ID]],7),UPPER(LEFT(car_inventory[[#This Row],[Color]],3)),RIGHT(car_inventory[[#This Row],[Car ID]],3))</f>
        <v>CR07PTCGRE043</v>
      </c>
    </row>
    <row r="7" spans="1:20" x14ac:dyDescent="0.3">
      <c r="A7" t="s">
        <v>70</v>
      </c>
      <c r="B7" t="str">
        <f>LEFT(car_inventory[[#This Row],[Car ID]],2)</f>
        <v>CR</v>
      </c>
      <c r="C7" t="str">
        <f>VLOOKUP(car_inventory[[#This Row],[Make]],R$36:S$41,2)</f>
        <v>Chrysler</v>
      </c>
      <c r="D7" t="str">
        <f>MID(car_inventory[[#This Row],[Car ID]],5,3)</f>
        <v>PTC</v>
      </c>
      <c r="E7" t="str">
        <f>VLOOKUP(car_inventory[[#This Row],[Model]],T$36:U$46,2)</f>
        <v>PT cruiser</v>
      </c>
      <c r="F7" t="str">
        <f>MID(car_inventory[[#This Row],[Car ID]],3,2)</f>
        <v>11</v>
      </c>
      <c r="G7">
        <f>IF(24-car_inventory[[#This Row],[Manufacture Year]]&lt;0, 24- car_inventory[[#This Row],[Manufacture Year]] +100,24-car_inventory[[#This Row],[Manufacture Year]])</f>
        <v>13</v>
      </c>
      <c r="H7" s="2">
        <v>27394.2</v>
      </c>
      <c r="I7" s="2">
        <f>IF(car_inventory[[#This Row],[Age (today 2024)]]=0,car_inventory[[#This Row],[Miles]],car_inventory[[#This Row],[Miles]]/car_inventory[[#This Row],[Age (today 2024)]])</f>
        <v>2107.2461538461539</v>
      </c>
      <c r="J7" t="s">
        <v>12</v>
      </c>
      <c r="K7" t="s">
        <v>32</v>
      </c>
      <c r="L7" s="2">
        <v>75000</v>
      </c>
      <c r="M7" t="str">
        <f>IF(car_inventory[[#This Row],[Warantee Miles]]&gt;=car_inventory[[#This Row],[Miles]], "YES"," NOT covered")</f>
        <v>YES</v>
      </c>
      <c r="N7" t="str">
        <f>CONCATENATE(LEFT(car_inventory[[#This Row],[Car ID]],7),UPPER(LEFT(car_inventory[[#This Row],[Color]],3)),RIGHT(car_inventory[[#This Row],[Car ID]],3))</f>
        <v>CR11PTCBLA044</v>
      </c>
    </row>
    <row r="8" spans="1:20" x14ac:dyDescent="0.3">
      <c r="A8" t="s">
        <v>71</v>
      </c>
      <c r="B8" t="str">
        <f>LEFT(car_inventory[[#This Row],[Car ID]],2)</f>
        <v>CR</v>
      </c>
      <c r="C8" t="str">
        <f>VLOOKUP(car_inventory[[#This Row],[Make]],R$36:S$41,2)</f>
        <v>Chrysler</v>
      </c>
      <c r="D8" t="str">
        <f>MID(car_inventory[[#This Row],[Car ID]],5,3)</f>
        <v>CAR</v>
      </c>
      <c r="E8" t="str">
        <f>VLOOKUP(car_inventory[[#This Row],[Model]],T$36:U$46,2)</f>
        <v>Caravan</v>
      </c>
      <c r="F8" t="str">
        <f>MID(car_inventory[[#This Row],[Car ID]],3,2)</f>
        <v>99</v>
      </c>
      <c r="G8">
        <f>IF(24-car_inventory[[#This Row],[Manufacture Year]]&lt;0, 24- car_inventory[[#This Row],[Manufacture Year]] +100,24-car_inventory[[#This Row],[Manufacture Year]])</f>
        <v>25</v>
      </c>
      <c r="H8" s="2">
        <v>79420.600000000006</v>
      </c>
      <c r="I8" s="2">
        <f>IF(car_inventory[[#This Row],[Age (today 2024)]]=0,car_inventory[[#This Row],[Miles]],car_inventory[[#This Row],[Miles]]/car_inventory[[#This Row],[Age (today 2024)]])</f>
        <v>3176.8240000000001</v>
      </c>
      <c r="J8" t="s">
        <v>17</v>
      </c>
      <c r="K8" t="s">
        <v>41</v>
      </c>
      <c r="L8" s="2">
        <v>75000</v>
      </c>
      <c r="M8" t="str">
        <f>IF(car_inventory[[#This Row],[Warantee Miles]]&gt;=car_inventory[[#This Row],[Miles]], "YES"," NOT covered")</f>
        <v xml:space="preserve"> NOT covered</v>
      </c>
      <c r="N8" t="str">
        <f>CONCATENATE(LEFT(car_inventory[[#This Row],[Car ID]],7),UPPER(LEFT(car_inventory[[#This Row],[Color]],3)),RIGHT(car_inventory[[#This Row],[Car ID]],3))</f>
        <v>CR99CARGRE045</v>
      </c>
      <c r="R8" t="s">
        <v>11</v>
      </c>
    </row>
    <row r="9" spans="1:20" x14ac:dyDescent="0.3">
      <c r="A9" t="s">
        <v>125</v>
      </c>
      <c r="B9" t="str">
        <f>LEFT(car_inventory[[#This Row],[Car ID]],2)</f>
        <v>FD</v>
      </c>
      <c r="C9" t="str">
        <f>VLOOKUP(car_inventory[[#This Row],[Make]],R$36:S$41,2)</f>
        <v>Ford</v>
      </c>
      <c r="D9" t="str">
        <f>MID(car_inventory[[#This Row],[Car ID]],5,3)</f>
        <v>MTG</v>
      </c>
      <c r="E9" t="str">
        <f>VLOOKUP(car_inventory[[#This Row],[Model]],T$36:U$46,2)</f>
        <v>Mustang</v>
      </c>
      <c r="F9" t="str">
        <f>MID(car_inventory[[#This Row],[Car ID]],3,2)</f>
        <v>05</v>
      </c>
      <c r="G9">
        <f>IF(24-car_inventory[[#This Row],[Manufacture Year]]&lt;0, 24- car_inventory[[#This Row],[Manufacture Year]] +100,24-car_inventory[[#This Row],[Manufacture Year]])</f>
        <v>19</v>
      </c>
      <c r="H9" s="2">
        <v>44974.8</v>
      </c>
      <c r="I9" s="2">
        <f>IF(car_inventory[[#This Row],[Age (today 2024)]]=0,car_inventory[[#This Row],[Miles]],car_inventory[[#This Row],[Miles]]/car_inventory[[#This Row],[Age (today 2024)]])</f>
        <v>2367.0947368421052</v>
      </c>
      <c r="J9" t="s">
        <v>14</v>
      </c>
      <c r="K9" t="s">
        <v>15</v>
      </c>
      <c r="L9" s="2">
        <v>50000</v>
      </c>
      <c r="M9" t="str">
        <f>IF(car_inventory[[#This Row],[Warantee Miles]]&gt;=car_inventory[[#This Row],[Miles]], "YES"," NOT covered")</f>
        <v>YES</v>
      </c>
      <c r="N9" t="str">
        <f>CONCATENATE(LEFT(car_inventory[[#This Row],[Car ID]],7),UPPER(LEFT(car_inventory[[#This Row],[Color]],3)),RIGHT(car_inventory[[#This Row],[Car ID]],3))</f>
        <v>FD05MTGWHI002</v>
      </c>
      <c r="R9" t="s">
        <v>11</v>
      </c>
      <c r="S9" s="3" t="s">
        <v>121</v>
      </c>
      <c r="T9" s="4"/>
    </row>
    <row r="10" spans="1:20" x14ac:dyDescent="0.3">
      <c r="A10" t="s">
        <v>81</v>
      </c>
      <c r="B10" t="str">
        <f>LEFT(car_inventory[[#This Row],[Car ID]],2)</f>
        <v>FD</v>
      </c>
      <c r="C10" t="str">
        <f>VLOOKUP(car_inventory[[#This Row],[Make]],R$36:S$41,2)</f>
        <v>Ford</v>
      </c>
      <c r="D10" t="str">
        <f>MID(car_inventory[[#This Row],[Car ID]],5,3)</f>
        <v>FCS</v>
      </c>
      <c r="E10" t="str">
        <f>VLOOKUP(car_inventory[[#This Row],[Model]],T$36:U$46,2)</f>
        <v>Focus</v>
      </c>
      <c r="F10" t="str">
        <f>MID(car_inventory[[#This Row],[Car ID]],3,2)</f>
        <v>06</v>
      </c>
      <c r="G10">
        <f>IF(24-car_inventory[[#This Row],[Manufacture Year]]&lt;0, 24- car_inventory[[#This Row],[Manufacture Year]] +100,24-car_inventory[[#This Row],[Manufacture Year]])</f>
        <v>18</v>
      </c>
      <c r="H10" s="2">
        <v>46311.4</v>
      </c>
      <c r="I10" s="2">
        <f>IF(car_inventory[[#This Row],[Age (today 2024)]]=0,car_inventory[[#This Row],[Miles]],car_inventory[[#This Row],[Miles]]/car_inventory[[#This Row],[Age (today 2024)]])</f>
        <v>2572.8555555555558</v>
      </c>
      <c r="J10" t="s">
        <v>17</v>
      </c>
      <c r="K10" t="s">
        <v>22</v>
      </c>
      <c r="L10" s="2">
        <v>75000</v>
      </c>
      <c r="M10" t="str">
        <f>IF(car_inventory[[#This Row],[Warantee Miles]]&gt;=car_inventory[[#This Row],[Miles]], "YES"," NOT covered")</f>
        <v>YES</v>
      </c>
      <c r="N10" t="str">
        <f>CONCATENATE(LEFT(car_inventory[[#This Row],[Car ID]],7),UPPER(LEFT(car_inventory[[#This Row],[Color]],3)),RIGHT(car_inventory[[#This Row],[Car ID]],3))</f>
        <v>FD06FCSGRE006</v>
      </c>
      <c r="R10" t="s">
        <v>11</v>
      </c>
      <c r="S10" s="4" t="s">
        <v>119</v>
      </c>
      <c r="T10" s="4"/>
    </row>
    <row r="11" spans="1:20" x14ac:dyDescent="0.3">
      <c r="A11" t="s">
        <v>23</v>
      </c>
      <c r="B11" t="str">
        <f>LEFT(car_inventory[[#This Row],[Car ID]],2)</f>
        <v>FD</v>
      </c>
      <c r="C11" t="str">
        <f>VLOOKUP(car_inventory[[#This Row],[Make]],R$36:S$41,2)</f>
        <v>Ford</v>
      </c>
      <c r="D11" t="str">
        <f>MID(car_inventory[[#This Row],[Car ID]],5,3)</f>
        <v>FCS</v>
      </c>
      <c r="E11" t="str">
        <f>VLOOKUP(car_inventory[[#This Row],[Model]],T$36:U$46,2)</f>
        <v>Focus</v>
      </c>
      <c r="F11" t="str">
        <f>MID(car_inventory[[#This Row],[Car ID]],3,2)</f>
        <v>06</v>
      </c>
      <c r="G11">
        <f>IF(24-car_inventory[[#This Row],[Manufacture Year]]&lt;0, 24- car_inventory[[#This Row],[Manufacture Year]] +100,24-car_inventory[[#This Row],[Manufacture Year]])</f>
        <v>18</v>
      </c>
      <c r="H11" s="2">
        <v>52229.5</v>
      </c>
      <c r="I11" s="2">
        <f>IF(car_inventory[[#This Row],[Age (today 2024)]]=0,car_inventory[[#This Row],[Miles]],car_inventory[[#This Row],[Miles]]/car_inventory[[#This Row],[Age (today 2024)]])</f>
        <v>2901.6388888888887</v>
      </c>
      <c r="J11" t="s">
        <v>17</v>
      </c>
      <c r="K11" t="s">
        <v>18</v>
      </c>
      <c r="L11" s="2">
        <v>75000</v>
      </c>
      <c r="M11" t="str">
        <f>IF(car_inventory[[#This Row],[Warantee Miles]]&gt;=car_inventory[[#This Row],[Miles]], "YES"," NOT covered")</f>
        <v>YES</v>
      </c>
      <c r="N11" t="str">
        <f>CONCATENATE(LEFT(car_inventory[[#This Row],[Car ID]],7),UPPER(LEFT(car_inventory[[#This Row],[Color]],3)),RIGHT(car_inventory[[#This Row],[Car ID]],3))</f>
        <v>FD06FCSGRE007</v>
      </c>
      <c r="R11" t="s">
        <v>11</v>
      </c>
      <c r="S11" s="4" t="s">
        <v>118</v>
      </c>
      <c r="T11" s="4"/>
    </row>
    <row r="12" spans="1:20" x14ac:dyDescent="0.3">
      <c r="A12" t="s">
        <v>10</v>
      </c>
      <c r="B12" t="str">
        <f>LEFT(car_inventory[[#This Row],[Car ID]],2)</f>
        <v>FD</v>
      </c>
      <c r="C12" t="str">
        <f>VLOOKUP(car_inventory[[#This Row],[Make]],R$36:S$41,2)</f>
        <v>Ford</v>
      </c>
      <c r="D12" t="str">
        <f>MID(car_inventory[[#This Row],[Car ID]],5,3)</f>
        <v>MTG</v>
      </c>
      <c r="E12" t="str">
        <f>VLOOKUP(car_inventory[[#This Row],[Model]],T$36:U$46,2)</f>
        <v>Mustang</v>
      </c>
      <c r="F12" t="str">
        <f>MID(car_inventory[[#This Row],[Car ID]],3,2)</f>
        <v>06</v>
      </c>
      <c r="G12">
        <f>IF(24-car_inventory[[#This Row],[Manufacture Year]]&lt;0, 24- car_inventory[[#This Row],[Manufacture Year]] +100,24-car_inventory[[#This Row],[Manufacture Year]])</f>
        <v>18</v>
      </c>
      <c r="H12" s="2">
        <v>40326.800000000003</v>
      </c>
      <c r="I12" s="2">
        <f>IF(car_inventory[[#This Row],[Age (today 2024)]]=0,car_inventory[[#This Row],[Miles]],car_inventory[[#This Row],[Miles]]/car_inventory[[#This Row],[Age (today 2024)]])</f>
        <v>2240.3777777777777</v>
      </c>
      <c r="J12" t="s">
        <v>12</v>
      </c>
      <c r="K12" t="s">
        <v>13</v>
      </c>
      <c r="L12" s="2">
        <v>50000</v>
      </c>
      <c r="M12" t="str">
        <f>IF(car_inventory[[#This Row],[Warantee Miles]]&gt;=car_inventory[[#This Row],[Miles]], "YES"," NOT covered")</f>
        <v>YES</v>
      </c>
      <c r="N12" t="str">
        <f>CONCATENATE(LEFT(car_inventory[[#This Row],[Car ID]],7),UPPER(LEFT(car_inventory[[#This Row],[Color]],3)),RIGHT(car_inventory[[#This Row],[Car ID]],3))</f>
        <v>FD06MTGBLA001</v>
      </c>
      <c r="R12" t="s">
        <v>11</v>
      </c>
      <c r="S12" s="4" t="s">
        <v>120</v>
      </c>
      <c r="T12" s="4"/>
    </row>
    <row r="13" spans="1:20" x14ac:dyDescent="0.3">
      <c r="A13" t="s">
        <v>16</v>
      </c>
      <c r="B13" t="str">
        <f>LEFT(car_inventory[[#This Row],[Car ID]],2)</f>
        <v>FD</v>
      </c>
      <c r="C13" t="str">
        <f>VLOOKUP(car_inventory[[#This Row],[Make]],R$36:S$41,2)</f>
        <v>Ford</v>
      </c>
      <c r="D13" t="str">
        <f>MID(car_inventory[[#This Row],[Car ID]],5,3)</f>
        <v>MTG</v>
      </c>
      <c r="E13" t="str">
        <f>VLOOKUP(car_inventory[[#This Row],[Model]],T$36:U$46,2)</f>
        <v>Mustang</v>
      </c>
      <c r="F13" t="str">
        <f>MID(car_inventory[[#This Row],[Car ID]],3,2)</f>
        <v>08</v>
      </c>
      <c r="G13">
        <f>IF(24-car_inventory[[#This Row],[Manufacture Year]]&lt;0, 24- car_inventory[[#This Row],[Manufacture Year]] +100,24-car_inventory[[#This Row],[Manufacture Year]])</f>
        <v>16</v>
      </c>
      <c r="H13" s="2">
        <v>44946.5</v>
      </c>
      <c r="I13" s="2">
        <f>IF(car_inventory[[#This Row],[Age (today 2024)]]=0,car_inventory[[#This Row],[Miles]],car_inventory[[#This Row],[Miles]]/car_inventory[[#This Row],[Age (today 2024)]])</f>
        <v>2809.15625</v>
      </c>
      <c r="J13" t="s">
        <v>17</v>
      </c>
      <c r="K13" t="s">
        <v>18</v>
      </c>
      <c r="L13" s="2">
        <v>50000</v>
      </c>
      <c r="M13" t="str">
        <f>IF(car_inventory[[#This Row],[Warantee Miles]]&gt;=car_inventory[[#This Row],[Miles]], "YES"," NOT covered")</f>
        <v>YES</v>
      </c>
      <c r="N13" t="str">
        <f>CONCATENATE(LEFT(car_inventory[[#This Row],[Car ID]],7),UPPER(LEFT(car_inventory[[#This Row],[Color]],3)),RIGHT(car_inventory[[#This Row],[Car ID]],3))</f>
        <v>FD08MTGGRE003</v>
      </c>
      <c r="R13" t="s">
        <v>11</v>
      </c>
    </row>
    <row r="14" spans="1:20" x14ac:dyDescent="0.3">
      <c r="A14" t="s">
        <v>19</v>
      </c>
      <c r="B14" t="str">
        <f>LEFT(car_inventory[[#This Row],[Car ID]],2)</f>
        <v>FD</v>
      </c>
      <c r="C14" t="str">
        <f>VLOOKUP(car_inventory[[#This Row],[Make]],R$36:S$41,2)</f>
        <v>Ford</v>
      </c>
      <c r="D14" t="str">
        <f>MID(car_inventory[[#This Row],[Car ID]],5,3)</f>
        <v>MTG</v>
      </c>
      <c r="E14" t="str">
        <f>VLOOKUP(car_inventory[[#This Row],[Model]],T$36:U$46,2)</f>
        <v>Mustang</v>
      </c>
      <c r="F14" t="str">
        <f>MID(car_inventory[[#This Row],[Car ID]],3,2)</f>
        <v>08</v>
      </c>
      <c r="G14">
        <f>IF(24-car_inventory[[#This Row],[Manufacture Year]]&lt;0, 24- car_inventory[[#This Row],[Manufacture Year]] +100,24-car_inventory[[#This Row],[Manufacture Year]])</f>
        <v>16</v>
      </c>
      <c r="H14" s="2">
        <v>37558.800000000003</v>
      </c>
      <c r="I14" s="2">
        <f>IF(car_inventory[[#This Row],[Age (today 2024)]]=0,car_inventory[[#This Row],[Miles]],car_inventory[[#This Row],[Miles]]/car_inventory[[#This Row],[Age (today 2024)]])</f>
        <v>2347.4250000000002</v>
      </c>
      <c r="J14" t="s">
        <v>12</v>
      </c>
      <c r="K14" t="s">
        <v>20</v>
      </c>
      <c r="L14" s="2">
        <v>50000</v>
      </c>
      <c r="M14" t="str">
        <f>IF(car_inventory[[#This Row],[Warantee Miles]]&gt;=car_inventory[[#This Row],[Miles]], "YES"," NOT covered")</f>
        <v>YES</v>
      </c>
      <c r="N14" t="str">
        <f>CONCATENATE(LEFT(car_inventory[[#This Row],[Car ID]],7),UPPER(LEFT(car_inventory[[#This Row],[Color]],3)),RIGHT(car_inventory[[#This Row],[Car ID]],3))</f>
        <v>FD08MTGBLA004</v>
      </c>
      <c r="R14" t="s">
        <v>11</v>
      </c>
    </row>
    <row r="15" spans="1:20" x14ac:dyDescent="0.3">
      <c r="A15" t="s">
        <v>21</v>
      </c>
      <c r="B15" t="str">
        <f>LEFT(car_inventory[[#This Row],[Car ID]],2)</f>
        <v>FD</v>
      </c>
      <c r="C15" t="str">
        <f>VLOOKUP(car_inventory[[#This Row],[Make]],R$36:S$41,2)</f>
        <v>Ford</v>
      </c>
      <c r="D15" t="str">
        <f>MID(car_inventory[[#This Row],[Car ID]],5,3)</f>
        <v>MTG</v>
      </c>
      <c r="E15" t="str">
        <f>VLOOKUP(car_inventory[[#This Row],[Model]],T$36:U$46,2)</f>
        <v>Mustang</v>
      </c>
      <c r="F15" t="str">
        <f>MID(car_inventory[[#This Row],[Car ID]],3,2)</f>
        <v>08</v>
      </c>
      <c r="G15">
        <f>IF(24-car_inventory[[#This Row],[Manufacture Year]]&lt;0, 24- car_inventory[[#This Row],[Manufacture Year]] +100,24-car_inventory[[#This Row],[Manufacture Year]])</f>
        <v>16</v>
      </c>
      <c r="H15" s="2">
        <v>36438.5</v>
      </c>
      <c r="I15" s="2">
        <f>IF(car_inventory[[#This Row],[Age (today 2024)]]=0,car_inventory[[#This Row],[Miles]],car_inventory[[#This Row],[Miles]]/car_inventory[[#This Row],[Age (today 2024)]])</f>
        <v>2277.40625</v>
      </c>
      <c r="J15" t="s">
        <v>14</v>
      </c>
      <c r="K15" t="s">
        <v>13</v>
      </c>
      <c r="L15" s="2">
        <v>50000</v>
      </c>
      <c r="M15" t="str">
        <f>IF(car_inventory[[#This Row],[Warantee Miles]]&gt;=car_inventory[[#This Row],[Miles]], "YES"," NOT covered")</f>
        <v>YES</v>
      </c>
      <c r="N15" t="str">
        <f>CONCATENATE(LEFT(car_inventory[[#This Row],[Car ID]],7),UPPER(LEFT(car_inventory[[#This Row],[Color]],3)),RIGHT(car_inventory[[#This Row],[Car ID]],3))</f>
        <v>FD08MTGWHI005</v>
      </c>
    </row>
    <row r="16" spans="1:20" x14ac:dyDescent="0.3">
      <c r="A16" t="s">
        <v>24</v>
      </c>
      <c r="B16" t="str">
        <f>LEFT(car_inventory[[#This Row],[Car ID]],2)</f>
        <v>FD</v>
      </c>
      <c r="C16" t="str">
        <f>VLOOKUP(car_inventory[[#This Row],[Make]],R$36:S$41,2)</f>
        <v>Ford</v>
      </c>
      <c r="D16" t="str">
        <f>MID(car_inventory[[#This Row],[Car ID]],5,3)</f>
        <v>FCS</v>
      </c>
      <c r="E16" t="str">
        <f>VLOOKUP(car_inventory[[#This Row],[Model]],T$36:U$46,2)</f>
        <v>Focus</v>
      </c>
      <c r="F16" t="str">
        <f>MID(car_inventory[[#This Row],[Car ID]],3,2)</f>
        <v>09</v>
      </c>
      <c r="G16">
        <f>IF(24-car_inventory[[#This Row],[Manufacture Year]]&lt;0, 24- car_inventory[[#This Row],[Manufacture Year]] +100,24-car_inventory[[#This Row],[Manufacture Year]])</f>
        <v>15</v>
      </c>
      <c r="H16" s="2">
        <v>35137</v>
      </c>
      <c r="I16" s="2">
        <f>IF(car_inventory[[#This Row],[Age (today 2024)]]=0,car_inventory[[#This Row],[Miles]],car_inventory[[#This Row],[Miles]]/car_inventory[[#This Row],[Age (today 2024)]])</f>
        <v>2342.4666666666667</v>
      </c>
      <c r="J16" t="s">
        <v>12</v>
      </c>
      <c r="K16" t="s">
        <v>25</v>
      </c>
      <c r="L16" s="2">
        <v>75000</v>
      </c>
      <c r="M16" t="str">
        <f>IF(car_inventory[[#This Row],[Warantee Miles]]&gt;=car_inventory[[#This Row],[Miles]], "YES"," NOT covered")</f>
        <v>YES</v>
      </c>
      <c r="N16" t="str">
        <f>CONCATENATE(LEFT(car_inventory[[#This Row],[Car ID]],7),UPPER(LEFT(car_inventory[[#This Row],[Color]],3)),RIGHT(car_inventory[[#This Row],[Car ID]],3))</f>
        <v>FD09FCSBLA008</v>
      </c>
    </row>
    <row r="17" spans="1:14" x14ac:dyDescent="0.3">
      <c r="A17" t="s">
        <v>29</v>
      </c>
      <c r="B17" t="str">
        <f>LEFT(car_inventory[[#This Row],[Car ID]],2)</f>
        <v>FD</v>
      </c>
      <c r="C17" t="str">
        <f>VLOOKUP(car_inventory[[#This Row],[Make]],R$36:S$41,2)</f>
        <v>Ford</v>
      </c>
      <c r="D17" t="str">
        <f>MID(car_inventory[[#This Row],[Car ID]],5,3)</f>
        <v>FCS</v>
      </c>
      <c r="E17" t="str">
        <f>VLOOKUP(car_inventory[[#This Row],[Model]],T$36:U$46,2)</f>
        <v>Focus</v>
      </c>
      <c r="F17" t="str">
        <f>MID(car_inventory[[#This Row],[Car ID]],3,2)</f>
        <v>12</v>
      </c>
      <c r="G17">
        <f>IF(24-car_inventory[[#This Row],[Manufacture Year]]&lt;0, 24- car_inventory[[#This Row],[Manufacture Year]] +100,24-car_inventory[[#This Row],[Manufacture Year]])</f>
        <v>12</v>
      </c>
      <c r="H17" s="2">
        <v>19341.7</v>
      </c>
      <c r="I17" s="2">
        <f>IF(car_inventory[[#This Row],[Age (today 2024)]]=0,car_inventory[[#This Row],[Miles]],car_inventory[[#This Row],[Miles]]/car_inventory[[#This Row],[Age (today 2024)]])</f>
        <v>1611.8083333333334</v>
      </c>
      <c r="J17" t="s">
        <v>14</v>
      </c>
      <c r="K17" t="s">
        <v>30</v>
      </c>
      <c r="L17" s="2">
        <v>75000</v>
      </c>
      <c r="M17" t="str">
        <f>IF(car_inventory[[#This Row],[Warantee Miles]]&gt;=car_inventory[[#This Row],[Miles]], "YES"," NOT covered")</f>
        <v>YES</v>
      </c>
      <c r="N17" t="str">
        <f>CONCATENATE(LEFT(car_inventory[[#This Row],[Car ID]],7),UPPER(LEFT(car_inventory[[#This Row],[Color]],3)),RIGHT(car_inventory[[#This Row],[Car ID]],3))</f>
        <v>FD12FCSWHI011</v>
      </c>
    </row>
    <row r="18" spans="1:14" x14ac:dyDescent="0.3">
      <c r="A18" t="s">
        <v>26</v>
      </c>
      <c r="B18" t="str">
        <f>LEFT(car_inventory[[#This Row],[Car ID]],2)</f>
        <v>FD</v>
      </c>
      <c r="C18" t="str">
        <f>VLOOKUP(car_inventory[[#This Row],[Make]],R$36:S$41,2)</f>
        <v>Ford</v>
      </c>
      <c r="D18" t="str">
        <f>MID(car_inventory[[#This Row],[Car ID]],5,3)</f>
        <v>FCS</v>
      </c>
      <c r="E18" t="str">
        <f>VLOOKUP(car_inventory[[#This Row],[Model]],T$36:U$46,2)</f>
        <v>Focus</v>
      </c>
      <c r="F18" t="str">
        <f>MID(car_inventory[[#This Row],[Car ID]],3,2)</f>
        <v>13</v>
      </c>
      <c r="G18">
        <f>IF(24-car_inventory[[#This Row],[Manufacture Year]]&lt;0, 24- car_inventory[[#This Row],[Manufacture Year]] +100,24-car_inventory[[#This Row],[Manufacture Year]])</f>
        <v>11</v>
      </c>
      <c r="H18" s="2">
        <v>27637.1</v>
      </c>
      <c r="I18" s="2">
        <f>IF(car_inventory[[#This Row],[Age (today 2024)]]=0,car_inventory[[#This Row],[Miles]],car_inventory[[#This Row],[Miles]]/car_inventory[[#This Row],[Age (today 2024)]])</f>
        <v>2512.4636363636364</v>
      </c>
      <c r="J18" t="s">
        <v>12</v>
      </c>
      <c r="K18" t="s">
        <v>13</v>
      </c>
      <c r="L18" s="2">
        <v>75000</v>
      </c>
      <c r="M18" t="str">
        <f>IF(car_inventory[[#This Row],[Warantee Miles]]&gt;=car_inventory[[#This Row],[Miles]], "YES"," NOT covered")</f>
        <v>YES</v>
      </c>
      <c r="N18" t="str">
        <f>CONCATENATE(LEFT(car_inventory[[#This Row],[Car ID]],7),UPPER(LEFT(car_inventory[[#This Row],[Color]],3)),RIGHT(car_inventory[[#This Row],[Car ID]],3))</f>
        <v>FD13FCSBLA009</v>
      </c>
    </row>
    <row r="19" spans="1:14" x14ac:dyDescent="0.3">
      <c r="A19" t="s">
        <v>27</v>
      </c>
      <c r="B19" t="str">
        <f>LEFT(car_inventory[[#This Row],[Car ID]],2)</f>
        <v>FD</v>
      </c>
      <c r="C19" t="str">
        <f>VLOOKUP(car_inventory[[#This Row],[Make]],R$36:S$41,2)</f>
        <v>Ford</v>
      </c>
      <c r="D19" t="str">
        <f>MID(car_inventory[[#This Row],[Car ID]],5,3)</f>
        <v>FCS</v>
      </c>
      <c r="E19" t="str">
        <f>VLOOKUP(car_inventory[[#This Row],[Model]],T$36:U$46,2)</f>
        <v>Focus</v>
      </c>
      <c r="F19" t="str">
        <f>MID(car_inventory[[#This Row],[Car ID]],3,2)</f>
        <v>13</v>
      </c>
      <c r="G19">
        <f>IF(24-car_inventory[[#This Row],[Manufacture Year]]&lt;0, 24- car_inventory[[#This Row],[Manufacture Year]] +100,24-car_inventory[[#This Row],[Manufacture Year]])</f>
        <v>11</v>
      </c>
      <c r="H19" s="2">
        <v>27534.799999999999</v>
      </c>
      <c r="I19" s="2">
        <f>IF(car_inventory[[#This Row],[Age (today 2024)]]=0,car_inventory[[#This Row],[Miles]],car_inventory[[#This Row],[Miles]]/car_inventory[[#This Row],[Age (today 2024)]])</f>
        <v>2503.1636363636362</v>
      </c>
      <c r="J19" t="s">
        <v>14</v>
      </c>
      <c r="K19" t="s">
        <v>28</v>
      </c>
      <c r="L19" s="2">
        <v>75000</v>
      </c>
      <c r="M19" t="str">
        <f>IF(car_inventory[[#This Row],[Warantee Miles]]&gt;=car_inventory[[#This Row],[Miles]], "YES"," NOT covered")</f>
        <v>YES</v>
      </c>
      <c r="N19" t="str">
        <f>CONCATENATE(LEFT(car_inventory[[#This Row],[Car ID]],7),UPPER(LEFT(car_inventory[[#This Row],[Color]],3)),RIGHT(car_inventory[[#This Row],[Car ID]],3))</f>
        <v>FD13FCSWHI010</v>
      </c>
    </row>
    <row r="20" spans="1:14" x14ac:dyDescent="0.3">
      <c r="A20" t="s">
        <v>31</v>
      </c>
      <c r="B20" t="str">
        <f>LEFT(car_inventory[[#This Row],[Car ID]],2)</f>
        <v>FD</v>
      </c>
      <c r="C20" t="str">
        <f>VLOOKUP(car_inventory[[#This Row],[Make]],R$36:S$41,2)</f>
        <v>Ford</v>
      </c>
      <c r="D20" t="str">
        <f>MID(car_inventory[[#This Row],[Car ID]],5,3)</f>
        <v>FCS</v>
      </c>
      <c r="E20" t="str">
        <f>VLOOKUP(car_inventory[[#This Row],[Model]],T$36:U$46,2)</f>
        <v>Focus</v>
      </c>
      <c r="F20" t="str">
        <f>MID(car_inventory[[#This Row],[Car ID]],3,2)</f>
        <v>13</v>
      </c>
      <c r="G20">
        <f>IF(24-car_inventory[[#This Row],[Manufacture Year]]&lt;0, 24- car_inventory[[#This Row],[Manufacture Year]] +100,24-car_inventory[[#This Row],[Manufacture Year]])</f>
        <v>11</v>
      </c>
      <c r="H20" s="2">
        <v>22521.599999999999</v>
      </c>
      <c r="I20" s="2">
        <f>IF(car_inventory[[#This Row],[Age (today 2024)]]=0,car_inventory[[#This Row],[Miles]],car_inventory[[#This Row],[Miles]]/car_inventory[[#This Row],[Age (today 2024)]])</f>
        <v>2047.4181818181817</v>
      </c>
      <c r="J20" t="s">
        <v>12</v>
      </c>
      <c r="K20" t="s">
        <v>32</v>
      </c>
      <c r="L20" s="2">
        <v>75000</v>
      </c>
      <c r="M20" t="str">
        <f>IF(car_inventory[[#This Row],[Warantee Miles]]&gt;=car_inventory[[#This Row],[Miles]], "YES"," NOT covered")</f>
        <v>YES</v>
      </c>
      <c r="N20" t="str">
        <f>CONCATENATE(LEFT(car_inventory[[#This Row],[Car ID]],7),UPPER(LEFT(car_inventory[[#This Row],[Color]],3)),RIGHT(car_inventory[[#This Row],[Car ID]],3))</f>
        <v>FD13FCSBLA012</v>
      </c>
    </row>
    <row r="21" spans="1:14" x14ac:dyDescent="0.3">
      <c r="A21" t="s">
        <v>33</v>
      </c>
      <c r="B21" t="str">
        <f>LEFT(car_inventory[[#This Row],[Car ID]],2)</f>
        <v>FD</v>
      </c>
      <c r="C21" t="str">
        <f>VLOOKUP(car_inventory[[#This Row],[Make]],R$36:S$41,2)</f>
        <v>Ford</v>
      </c>
      <c r="D21" t="str">
        <f>MID(car_inventory[[#This Row],[Car ID]],5,3)</f>
        <v>FCS</v>
      </c>
      <c r="E21" t="str">
        <f>VLOOKUP(car_inventory[[#This Row],[Model]],T$36:U$46,2)</f>
        <v>Focus</v>
      </c>
      <c r="F21" t="str">
        <f>MID(car_inventory[[#This Row],[Car ID]],3,2)</f>
        <v>13</v>
      </c>
      <c r="G21">
        <f>IF(24-car_inventory[[#This Row],[Manufacture Year]]&lt;0, 24- car_inventory[[#This Row],[Manufacture Year]] +100,24-car_inventory[[#This Row],[Manufacture Year]])</f>
        <v>11</v>
      </c>
      <c r="H21" s="2">
        <v>13682.9</v>
      </c>
      <c r="I21" s="2">
        <f>IF(car_inventory[[#This Row],[Age (today 2024)]]=0,car_inventory[[#This Row],[Miles]],car_inventory[[#This Row],[Miles]]/car_inventory[[#This Row],[Age (today 2024)]])</f>
        <v>1243.8999999999999</v>
      </c>
      <c r="J21" t="s">
        <v>12</v>
      </c>
      <c r="K21" t="s">
        <v>34</v>
      </c>
      <c r="L21" s="2">
        <v>75000</v>
      </c>
      <c r="M21" t="str">
        <f>IF(car_inventory[[#This Row],[Warantee Miles]]&gt;=car_inventory[[#This Row],[Miles]], "YES"," NOT covered")</f>
        <v>YES</v>
      </c>
      <c r="N21" t="str">
        <f>CONCATENATE(LEFT(car_inventory[[#This Row],[Car ID]],7),UPPER(LEFT(car_inventory[[#This Row],[Color]],3)),RIGHT(car_inventory[[#This Row],[Car ID]],3))</f>
        <v>FD13FCSBLA013</v>
      </c>
    </row>
    <row r="22" spans="1:14" x14ac:dyDescent="0.3">
      <c r="A22" t="s">
        <v>43</v>
      </c>
      <c r="B22" t="str">
        <f>LEFT(car_inventory[[#This Row],[Car ID]],2)</f>
        <v>GM</v>
      </c>
      <c r="C22" t="str">
        <f>VLOOKUP(car_inventory[[#This Row],[Make]],R$36:S$41,2)</f>
        <v>General Motor</v>
      </c>
      <c r="D22" t="str">
        <f>MID(car_inventory[[#This Row],[Car ID]],5,3)</f>
        <v>SLV</v>
      </c>
      <c r="E22" t="str">
        <f>VLOOKUP(car_inventory[[#This Row],[Model]],T$36:U$46,2)</f>
        <v>Silverado</v>
      </c>
      <c r="F22" t="str">
        <f>MID(car_inventory[[#This Row],[Car ID]],3,2)</f>
        <v>00</v>
      </c>
      <c r="G22">
        <f>IF(24-car_inventory[[#This Row],[Manufacture Year]]&lt;0, 24- car_inventory[[#This Row],[Manufacture Year]] +100,24-car_inventory[[#This Row],[Manufacture Year]])</f>
        <v>24</v>
      </c>
      <c r="H22" s="2">
        <v>80685.8</v>
      </c>
      <c r="I22" s="2">
        <f>IF(car_inventory[[#This Row],[Age (today 2024)]]=0,car_inventory[[#This Row],[Miles]],car_inventory[[#This Row],[Miles]]/car_inventory[[#This Row],[Age (today 2024)]])</f>
        <v>3361.9083333333333</v>
      </c>
      <c r="J22" t="s">
        <v>44</v>
      </c>
      <c r="K22" t="s">
        <v>32</v>
      </c>
      <c r="L22" s="2">
        <v>100000</v>
      </c>
      <c r="M22" t="str">
        <f>IF(car_inventory[[#This Row],[Warantee Miles]]&gt;=car_inventory[[#This Row],[Miles]], "YES"," NOT covered")</f>
        <v>YES</v>
      </c>
      <c r="N22" t="str">
        <f>CONCATENATE(LEFT(car_inventory[[#This Row],[Car ID]],7),UPPER(LEFT(car_inventory[[#This Row],[Color]],3)),RIGHT(car_inventory[[#This Row],[Car ID]],3))</f>
        <v>GM00SLVBLU019</v>
      </c>
    </row>
    <row r="23" spans="1:14" x14ac:dyDescent="0.3">
      <c r="A23" t="s">
        <v>79</v>
      </c>
      <c r="B23" t="str">
        <f>LEFT(car_inventory[[#This Row],[Car ID]],2)</f>
        <v>GM</v>
      </c>
      <c r="C23" t="str">
        <f>VLOOKUP(car_inventory[[#This Row],[Make]],R$36:S$41,2)</f>
        <v>General Motor</v>
      </c>
      <c r="D23" t="str">
        <f>MID(car_inventory[[#This Row],[Car ID]],5,3)</f>
        <v>CMR</v>
      </c>
      <c r="E23" t="str">
        <f>VLOOKUP(car_inventory[[#This Row],[Model]],T$36:U$46,2)</f>
        <v>Camero</v>
      </c>
      <c r="F23" t="str">
        <f>MID(car_inventory[[#This Row],[Car ID]],3,2)</f>
        <v>09</v>
      </c>
      <c r="G23">
        <f>IF(24-car_inventory[[#This Row],[Manufacture Year]]&lt;0, 24- car_inventory[[#This Row],[Manufacture Year]] +100,24-car_inventory[[#This Row],[Manufacture Year]])</f>
        <v>15</v>
      </c>
      <c r="H23" s="2">
        <v>28464.799999999999</v>
      </c>
      <c r="I23" s="2">
        <f>IF(car_inventory[[#This Row],[Age (today 2024)]]=0,car_inventory[[#This Row],[Miles]],car_inventory[[#This Row],[Miles]]/car_inventory[[#This Row],[Age (today 2024)]])</f>
        <v>1897.6533333333332</v>
      </c>
      <c r="J23" t="s">
        <v>14</v>
      </c>
      <c r="K23" t="s">
        <v>35</v>
      </c>
      <c r="L23" s="2">
        <v>100000</v>
      </c>
      <c r="M23" t="str">
        <f>IF(car_inventory[[#This Row],[Warantee Miles]]&gt;=car_inventory[[#This Row],[Miles]], "YES"," NOT covered")</f>
        <v>YES</v>
      </c>
      <c r="N23" t="str">
        <f>CONCATENATE(LEFT(car_inventory[[#This Row],[Car ID]],7),UPPER(LEFT(car_inventory[[#This Row],[Color]],3)),RIGHT(car_inventory[[#This Row],[Car ID]],3))</f>
        <v>GM09CMRWHI014</v>
      </c>
    </row>
    <row r="24" spans="1:14" x14ac:dyDescent="0.3">
      <c r="A24" t="s">
        <v>40</v>
      </c>
      <c r="B24" t="str">
        <f>LEFT(car_inventory[[#This Row],[Car ID]],2)</f>
        <v>GM</v>
      </c>
      <c r="C24" t="str">
        <f>VLOOKUP(car_inventory[[#This Row],[Make]],R$36:S$41,2)</f>
        <v>General Motor</v>
      </c>
      <c r="D24" t="str">
        <f>MID(car_inventory[[#This Row],[Car ID]],5,3)</f>
        <v>SLV</v>
      </c>
      <c r="E24" t="str">
        <f>VLOOKUP(car_inventory[[#This Row],[Model]],T$36:U$46,2)</f>
        <v>Silverado</v>
      </c>
      <c r="F24" t="str">
        <f>MID(car_inventory[[#This Row],[Car ID]],3,2)</f>
        <v>10</v>
      </c>
      <c r="G24">
        <f>IF(24-car_inventory[[#This Row],[Manufacture Year]]&lt;0, 24- car_inventory[[#This Row],[Manufacture Year]] +100,24-car_inventory[[#This Row],[Manufacture Year]])</f>
        <v>14</v>
      </c>
      <c r="H24" s="2">
        <v>31144.400000000001</v>
      </c>
      <c r="I24" s="2">
        <f>IF(car_inventory[[#This Row],[Age (today 2024)]]=0,car_inventory[[#This Row],[Miles]],car_inventory[[#This Row],[Miles]]/car_inventory[[#This Row],[Age (today 2024)]])</f>
        <v>2224.6</v>
      </c>
      <c r="J24" t="s">
        <v>12</v>
      </c>
      <c r="K24" t="s">
        <v>41</v>
      </c>
      <c r="L24" s="2">
        <v>100000</v>
      </c>
      <c r="M24" t="str">
        <f>IF(car_inventory[[#This Row],[Warantee Miles]]&gt;=car_inventory[[#This Row],[Miles]], "YES"," NOT covered")</f>
        <v>YES</v>
      </c>
      <c r="N24" t="str">
        <f>CONCATENATE(LEFT(car_inventory[[#This Row],[Car ID]],7),UPPER(LEFT(car_inventory[[#This Row],[Color]],3)),RIGHT(car_inventory[[#This Row],[Car ID]],3))</f>
        <v>GM10SLVBLA017</v>
      </c>
    </row>
    <row r="25" spans="1:14" x14ac:dyDescent="0.3">
      <c r="A25" t="s">
        <v>36</v>
      </c>
      <c r="B25" t="str">
        <f>LEFT(car_inventory[[#This Row],[Car ID]],2)</f>
        <v>GM</v>
      </c>
      <c r="C25" t="str">
        <f>VLOOKUP(car_inventory[[#This Row],[Make]],R$36:S$41,2)</f>
        <v>General Motor</v>
      </c>
      <c r="D25" t="str">
        <f>MID(car_inventory[[#This Row],[Car ID]],5,3)</f>
        <v>CMR</v>
      </c>
      <c r="E25" t="str">
        <f>VLOOKUP(car_inventory[[#This Row],[Model]],T$36:U$46,2)</f>
        <v>Camero</v>
      </c>
      <c r="F25" t="str">
        <f>MID(car_inventory[[#This Row],[Car ID]],3,2)</f>
        <v>12</v>
      </c>
      <c r="G25">
        <f>IF(24-car_inventory[[#This Row],[Manufacture Year]]&lt;0, 24- car_inventory[[#This Row],[Manufacture Year]] +100,24-car_inventory[[#This Row],[Manufacture Year]])</f>
        <v>12</v>
      </c>
      <c r="H25" s="2">
        <v>19421.099999999999</v>
      </c>
      <c r="I25" s="2">
        <f>IF(car_inventory[[#This Row],[Age (today 2024)]]=0,car_inventory[[#This Row],[Miles]],car_inventory[[#This Row],[Miles]]/car_inventory[[#This Row],[Age (today 2024)]])</f>
        <v>1618.425</v>
      </c>
      <c r="J25" t="s">
        <v>12</v>
      </c>
      <c r="K25" t="s">
        <v>37</v>
      </c>
      <c r="L25" s="2">
        <v>100000</v>
      </c>
      <c r="M25" t="str">
        <f>IF(car_inventory[[#This Row],[Warantee Miles]]&gt;=car_inventory[[#This Row],[Miles]], "YES"," NOT covered")</f>
        <v>YES</v>
      </c>
      <c r="N25" t="str">
        <f>CONCATENATE(LEFT(car_inventory[[#This Row],[Car ID]],7),UPPER(LEFT(car_inventory[[#This Row],[Color]],3)),RIGHT(car_inventory[[#This Row],[Car ID]],3))</f>
        <v>GM12CMRBLA015</v>
      </c>
    </row>
    <row r="26" spans="1:14" x14ac:dyDescent="0.3">
      <c r="A26" t="s">
        <v>38</v>
      </c>
      <c r="B26" t="str">
        <f>LEFT(car_inventory[[#This Row],[Car ID]],2)</f>
        <v>GM</v>
      </c>
      <c r="C26" t="str">
        <f>VLOOKUP(car_inventory[[#This Row],[Make]],R$36:S$41,2)</f>
        <v>General Motor</v>
      </c>
      <c r="D26" t="str">
        <f>MID(car_inventory[[#This Row],[Car ID]],5,3)</f>
        <v>CMR</v>
      </c>
      <c r="E26" t="str">
        <f>VLOOKUP(car_inventory[[#This Row],[Model]],T$36:U$46,2)</f>
        <v>Camero</v>
      </c>
      <c r="F26" t="str">
        <f>MID(car_inventory[[#This Row],[Car ID]],3,2)</f>
        <v>14</v>
      </c>
      <c r="G26">
        <f>IF(24-car_inventory[[#This Row],[Manufacture Year]]&lt;0, 24- car_inventory[[#This Row],[Manufacture Year]] +100,24-car_inventory[[#This Row],[Manufacture Year]])</f>
        <v>10</v>
      </c>
      <c r="H26" s="2">
        <v>14289.6</v>
      </c>
      <c r="I26" s="2">
        <f>IF(car_inventory[[#This Row],[Age (today 2024)]]=0,car_inventory[[#This Row],[Miles]],car_inventory[[#This Row],[Miles]]/car_inventory[[#This Row],[Age (today 2024)]])</f>
        <v>1428.96</v>
      </c>
      <c r="J26" t="s">
        <v>14</v>
      </c>
      <c r="K26" t="s">
        <v>39</v>
      </c>
      <c r="L26" s="2">
        <v>100000</v>
      </c>
      <c r="M26" t="str">
        <f>IF(car_inventory[[#This Row],[Warantee Miles]]&gt;=car_inventory[[#This Row],[Miles]], "YES"," NOT covered")</f>
        <v>YES</v>
      </c>
      <c r="N26" t="str">
        <f>CONCATENATE(LEFT(car_inventory[[#This Row],[Car ID]],7),UPPER(LEFT(car_inventory[[#This Row],[Color]],3)),RIGHT(car_inventory[[#This Row],[Car ID]],3))</f>
        <v>GM14CMRWHI016</v>
      </c>
    </row>
    <row r="27" spans="1:14" x14ac:dyDescent="0.3">
      <c r="A27" t="s">
        <v>42</v>
      </c>
      <c r="B27" t="str">
        <f>LEFT(car_inventory[[#This Row],[Car ID]],2)</f>
        <v>GM</v>
      </c>
      <c r="C27" t="str">
        <f>VLOOKUP(car_inventory[[#This Row],[Make]],R$36:S$41,2)</f>
        <v>General Motor</v>
      </c>
      <c r="D27" t="str">
        <f>MID(car_inventory[[#This Row],[Car ID]],5,3)</f>
        <v>SLV</v>
      </c>
      <c r="E27" t="str">
        <f>VLOOKUP(car_inventory[[#This Row],[Model]],T$36:U$46,2)</f>
        <v>Silverado</v>
      </c>
      <c r="F27" t="str">
        <f>MID(car_inventory[[#This Row],[Car ID]],3,2)</f>
        <v>98</v>
      </c>
      <c r="G27">
        <f>IF(24-car_inventory[[#This Row],[Manufacture Year]]&lt;0, 24- car_inventory[[#This Row],[Manufacture Year]] +100,24-car_inventory[[#This Row],[Manufacture Year]])</f>
        <v>26</v>
      </c>
      <c r="H27" s="2">
        <v>83162.7</v>
      </c>
      <c r="I27" s="2">
        <f>IF(car_inventory[[#This Row],[Age (today 2024)]]=0,car_inventory[[#This Row],[Miles]],car_inventory[[#This Row],[Miles]]/car_inventory[[#This Row],[Age (today 2024)]])</f>
        <v>3198.5653846153846</v>
      </c>
      <c r="J27" t="s">
        <v>12</v>
      </c>
      <c r="K27" t="s">
        <v>35</v>
      </c>
      <c r="L27" s="2">
        <v>100000</v>
      </c>
      <c r="M27" t="str">
        <f>IF(car_inventory[[#This Row],[Warantee Miles]]&gt;=car_inventory[[#This Row],[Miles]], "YES"," NOT covered")</f>
        <v>YES</v>
      </c>
      <c r="N27" t="str">
        <f>CONCATENATE(LEFT(car_inventory[[#This Row],[Car ID]],7),UPPER(LEFT(car_inventory[[#This Row],[Color]],3)),RIGHT(car_inventory[[#This Row],[Car ID]],3))</f>
        <v>GM98SLVBLA018</v>
      </c>
    </row>
    <row r="28" spans="1:14" x14ac:dyDescent="0.3">
      <c r="A28" t="s">
        <v>59</v>
      </c>
      <c r="B28" t="str">
        <f>LEFT(car_inventory[[#This Row],[Car ID]],2)</f>
        <v>HO</v>
      </c>
      <c r="C28" t="str">
        <f>VLOOKUP(car_inventory[[#This Row],[Make]],R$36:S$41,2)</f>
        <v>Honda</v>
      </c>
      <c r="D28" t="str">
        <f>MID(car_inventory[[#This Row],[Car ID]],5,3)</f>
        <v>CIV</v>
      </c>
      <c r="E28" t="str">
        <f>VLOOKUP(car_inventory[[#This Row],[Model]],T$36:U$46,2)</f>
        <v>Civic</v>
      </c>
      <c r="F28" t="str">
        <f>MID(car_inventory[[#This Row],[Car ID]],3,2)</f>
        <v>01</v>
      </c>
      <c r="G28">
        <f>IF(24-car_inventory[[#This Row],[Manufacture Year]]&lt;0, 24- car_inventory[[#This Row],[Manufacture Year]] +100,24-car_inventory[[#This Row],[Manufacture Year]])</f>
        <v>23</v>
      </c>
      <c r="H28" s="2">
        <v>69891.899999999994</v>
      </c>
      <c r="I28" s="2">
        <f>IF(car_inventory[[#This Row],[Age (today 2024)]]=0,car_inventory[[#This Row],[Miles]],car_inventory[[#This Row],[Miles]]/car_inventory[[#This Row],[Age (today 2024)]])</f>
        <v>3038.7782608695647</v>
      </c>
      <c r="J28" t="s">
        <v>44</v>
      </c>
      <c r="K28" t="s">
        <v>20</v>
      </c>
      <c r="L28" s="2">
        <v>75000</v>
      </c>
      <c r="M28" t="str">
        <f>IF(car_inventory[[#This Row],[Warantee Miles]]&gt;=car_inventory[[#This Row],[Miles]], "YES"," NOT covered")</f>
        <v>YES</v>
      </c>
      <c r="N28" t="str">
        <f>CONCATENATE(LEFT(car_inventory[[#This Row],[Car ID]],7),UPPER(LEFT(car_inventory[[#This Row],[Color]],3)),RIGHT(car_inventory[[#This Row],[Car ID]],3))</f>
        <v>HO01CIVBLU031</v>
      </c>
    </row>
    <row r="29" spans="1:14" x14ac:dyDescent="0.3">
      <c r="A29" t="s">
        <v>83</v>
      </c>
      <c r="B29" t="str">
        <f>LEFT(car_inventory[[#This Row],[Car ID]],2)</f>
        <v>HO</v>
      </c>
      <c r="C29" t="str">
        <f>VLOOKUP(car_inventory[[#This Row],[Make]],R$36:S$41,2)</f>
        <v>Honda</v>
      </c>
      <c r="D29" t="str">
        <f>MID(car_inventory[[#This Row],[Car ID]],5,3)</f>
        <v>ODY</v>
      </c>
      <c r="E29" t="str">
        <f>VLOOKUP(car_inventory[[#This Row],[Model]],T$36:U$46,2)</f>
        <v>Odyssey</v>
      </c>
      <c r="F29" t="str">
        <f>MID(car_inventory[[#This Row],[Car ID]],3,2)</f>
        <v>01</v>
      </c>
      <c r="G29">
        <f>IF(24-car_inventory[[#This Row],[Manufacture Year]]&lt;0, 24- car_inventory[[#This Row],[Manufacture Year]] +100,24-car_inventory[[#This Row],[Manufacture Year]])</f>
        <v>23</v>
      </c>
      <c r="H29" s="2">
        <v>68658.899999999994</v>
      </c>
      <c r="I29" s="2">
        <f>IF(car_inventory[[#This Row],[Age (today 2024)]]=0,car_inventory[[#This Row],[Miles]],car_inventory[[#This Row],[Miles]]/car_inventory[[#This Row],[Age (today 2024)]])</f>
        <v>2985.1695652173912</v>
      </c>
      <c r="J29" t="s">
        <v>12</v>
      </c>
      <c r="K29" t="s">
        <v>13</v>
      </c>
      <c r="L29" s="2">
        <v>100000</v>
      </c>
      <c r="M29" t="str">
        <f>IF(car_inventory[[#This Row],[Warantee Miles]]&gt;=car_inventory[[#This Row],[Miles]], "YES"," NOT covered")</f>
        <v>YES</v>
      </c>
      <c r="N29" t="str">
        <f>CONCATENATE(LEFT(car_inventory[[#This Row],[Car ID]],7),UPPER(LEFT(car_inventory[[#This Row],[Color]],3)),RIGHT(car_inventory[[#This Row],[Car ID]],3))</f>
        <v>HO01ODYBLA040</v>
      </c>
    </row>
    <row r="30" spans="1:14" x14ac:dyDescent="0.3">
      <c r="A30" t="s">
        <v>80</v>
      </c>
      <c r="B30" t="str">
        <f>LEFT(car_inventory[[#This Row],[Car ID]],2)</f>
        <v>HO</v>
      </c>
      <c r="C30" t="str">
        <f>VLOOKUP(car_inventory[[#This Row],[Make]],R$36:S$41,2)</f>
        <v>Honda</v>
      </c>
      <c r="D30" t="str">
        <f>MID(car_inventory[[#This Row],[Car ID]],5,3)</f>
        <v>ODY</v>
      </c>
      <c r="E30" t="str">
        <f>VLOOKUP(car_inventory[[#This Row],[Model]],T$36:U$46,2)</f>
        <v>Odyssey</v>
      </c>
      <c r="F30" t="str">
        <f>MID(car_inventory[[#This Row],[Car ID]],3,2)</f>
        <v>05</v>
      </c>
      <c r="G30">
        <f>IF(24-car_inventory[[#This Row],[Manufacture Year]]&lt;0, 24- car_inventory[[#This Row],[Manufacture Year]] +100,24-car_inventory[[#This Row],[Manufacture Year]])</f>
        <v>19</v>
      </c>
      <c r="H30" s="2">
        <v>60389.5</v>
      </c>
      <c r="I30" s="2">
        <f>IF(car_inventory[[#This Row],[Age (today 2024)]]=0,car_inventory[[#This Row],[Miles]],car_inventory[[#This Row],[Miles]]/car_inventory[[#This Row],[Age (today 2024)]])</f>
        <v>3178.3947368421054</v>
      </c>
      <c r="J30" t="s">
        <v>14</v>
      </c>
      <c r="K30" t="s">
        <v>25</v>
      </c>
      <c r="L30" s="2">
        <v>100000</v>
      </c>
      <c r="M30" t="str">
        <f>IF(car_inventory[[#This Row],[Warantee Miles]]&gt;=car_inventory[[#This Row],[Miles]], "YES"," NOT covered")</f>
        <v>YES</v>
      </c>
      <c r="N30" t="str">
        <f>CONCATENATE(LEFT(car_inventory[[#This Row],[Car ID]],7),UPPER(LEFT(car_inventory[[#This Row],[Color]],3)),RIGHT(car_inventory[[#This Row],[Car ID]],3))</f>
        <v>HO05ODYWHI037</v>
      </c>
    </row>
    <row r="31" spans="1:14" x14ac:dyDescent="0.3">
      <c r="A31" t="s">
        <v>65</v>
      </c>
      <c r="B31" t="str">
        <f>LEFT(car_inventory[[#This Row],[Car ID]],2)</f>
        <v>HO</v>
      </c>
      <c r="C31" t="str">
        <f>VLOOKUP(car_inventory[[#This Row],[Make]],R$36:S$41,2)</f>
        <v>Honda</v>
      </c>
      <c r="D31" t="str">
        <f>MID(car_inventory[[#This Row],[Car ID]],5,3)</f>
        <v>ODY</v>
      </c>
      <c r="E31" t="str">
        <f>VLOOKUP(car_inventory[[#This Row],[Model]],T$36:U$46,2)</f>
        <v>Odyssey</v>
      </c>
      <c r="F31" t="str">
        <f>MID(car_inventory[[#This Row],[Car ID]],3,2)</f>
        <v>07</v>
      </c>
      <c r="G31">
        <f>IF(24-car_inventory[[#This Row],[Manufacture Year]]&lt;0, 24- car_inventory[[#This Row],[Manufacture Year]] +100,24-car_inventory[[#This Row],[Manufacture Year]])</f>
        <v>17</v>
      </c>
      <c r="H31" s="2">
        <v>50854.1</v>
      </c>
      <c r="I31" s="2">
        <f>IF(car_inventory[[#This Row],[Age (today 2024)]]=0,car_inventory[[#This Row],[Miles]],car_inventory[[#This Row],[Miles]]/car_inventory[[#This Row],[Age (today 2024)]])</f>
        <v>2991.4176470588236</v>
      </c>
      <c r="J31" t="s">
        <v>12</v>
      </c>
      <c r="K31" t="s">
        <v>48</v>
      </c>
      <c r="L31" s="2">
        <v>100000</v>
      </c>
      <c r="M31" t="str">
        <f>IF(car_inventory[[#This Row],[Warantee Miles]]&gt;=car_inventory[[#This Row],[Miles]], "YES"," NOT covered")</f>
        <v>YES</v>
      </c>
      <c r="N31" t="str">
        <f>CONCATENATE(LEFT(car_inventory[[#This Row],[Car ID]],7),UPPER(LEFT(car_inventory[[#This Row],[Color]],3)),RIGHT(car_inventory[[#This Row],[Car ID]],3))</f>
        <v>HO07ODYBLA038</v>
      </c>
    </row>
    <row r="32" spans="1:14" x14ac:dyDescent="0.3">
      <c r="A32" t="s">
        <v>66</v>
      </c>
      <c r="B32" t="str">
        <f>LEFT(car_inventory[[#This Row],[Car ID]],2)</f>
        <v>HO</v>
      </c>
      <c r="C32" t="str">
        <f>VLOOKUP(car_inventory[[#This Row],[Make]],R$36:S$41,2)</f>
        <v>Honda</v>
      </c>
      <c r="D32" t="str">
        <f>MID(car_inventory[[#This Row],[Car ID]],5,3)</f>
        <v>ODY</v>
      </c>
      <c r="E32" t="str">
        <f>VLOOKUP(car_inventory[[#This Row],[Model]],T$36:U$46,2)</f>
        <v>Odyssey</v>
      </c>
      <c r="F32" t="str">
        <f>MID(car_inventory[[#This Row],[Car ID]],3,2)</f>
        <v>08</v>
      </c>
      <c r="G32">
        <f>IF(24-car_inventory[[#This Row],[Manufacture Year]]&lt;0, 24- car_inventory[[#This Row],[Manufacture Year]] +100,24-car_inventory[[#This Row],[Manufacture Year]])</f>
        <v>16</v>
      </c>
      <c r="H32" s="2">
        <v>42504.6</v>
      </c>
      <c r="I32" s="2">
        <f>IF(car_inventory[[#This Row],[Age (today 2024)]]=0,car_inventory[[#This Row],[Miles]],car_inventory[[#This Row],[Miles]]/car_inventory[[#This Row],[Age (today 2024)]])</f>
        <v>2656.5374999999999</v>
      </c>
      <c r="J32" t="s">
        <v>14</v>
      </c>
      <c r="K32" t="s">
        <v>34</v>
      </c>
      <c r="L32" s="2">
        <v>100000</v>
      </c>
      <c r="M32" t="str">
        <f>IF(car_inventory[[#This Row],[Warantee Miles]]&gt;=car_inventory[[#This Row],[Miles]], "YES"," NOT covered")</f>
        <v>YES</v>
      </c>
      <c r="N32" t="str">
        <f>CONCATENATE(LEFT(car_inventory[[#This Row],[Car ID]],7),UPPER(LEFT(car_inventory[[#This Row],[Color]],3)),RIGHT(car_inventory[[#This Row],[Car ID]],3))</f>
        <v>HO08ODYWHI039</v>
      </c>
    </row>
    <row r="33" spans="1:21" x14ac:dyDescent="0.3">
      <c r="A33" t="s">
        <v>60</v>
      </c>
      <c r="B33" t="str">
        <f>LEFT(car_inventory[[#This Row],[Car ID]],2)</f>
        <v>HO</v>
      </c>
      <c r="C33" t="str">
        <f>VLOOKUP(car_inventory[[#This Row],[Make]],R$36:S$41,2)</f>
        <v>Honda</v>
      </c>
      <c r="D33" t="str">
        <f>MID(car_inventory[[#This Row],[Car ID]],5,3)</f>
        <v>CIV</v>
      </c>
      <c r="E33" t="str">
        <f>VLOOKUP(car_inventory[[#This Row],[Model]],T$36:U$46,2)</f>
        <v>Civic</v>
      </c>
      <c r="F33" t="str">
        <f>MID(car_inventory[[#This Row],[Car ID]],3,2)</f>
        <v>10</v>
      </c>
      <c r="G33">
        <f>IF(24-car_inventory[[#This Row],[Manufacture Year]]&lt;0, 24- car_inventory[[#This Row],[Manufacture Year]] +100,24-car_inventory[[#This Row],[Manufacture Year]])</f>
        <v>14</v>
      </c>
      <c r="H33" s="2">
        <v>22573</v>
      </c>
      <c r="I33" s="2">
        <f>IF(car_inventory[[#This Row],[Age (today 2024)]]=0,car_inventory[[#This Row],[Miles]],car_inventory[[#This Row],[Miles]]/car_inventory[[#This Row],[Age (today 2024)]])</f>
        <v>1612.3571428571429</v>
      </c>
      <c r="J33" t="s">
        <v>44</v>
      </c>
      <c r="K33" t="s">
        <v>39</v>
      </c>
      <c r="L33" s="2">
        <v>75000</v>
      </c>
      <c r="M33" t="str">
        <f>IF(car_inventory[[#This Row],[Warantee Miles]]&gt;=car_inventory[[#This Row],[Miles]], "YES"," NOT covered")</f>
        <v>YES</v>
      </c>
      <c r="N33" t="str">
        <f>CONCATENATE(LEFT(car_inventory[[#This Row],[Car ID]],7),UPPER(LEFT(car_inventory[[#This Row],[Color]],3)),RIGHT(car_inventory[[#This Row],[Car ID]],3))</f>
        <v>HO10CIVBLU032</v>
      </c>
    </row>
    <row r="34" spans="1:21" x14ac:dyDescent="0.3">
      <c r="A34" t="s">
        <v>61</v>
      </c>
      <c r="B34" t="str">
        <f>LEFT(car_inventory[[#This Row],[Car ID]],2)</f>
        <v>HO</v>
      </c>
      <c r="C34" t="str">
        <f>VLOOKUP(car_inventory[[#This Row],[Make]],R$36:S$41,2)</f>
        <v>Honda</v>
      </c>
      <c r="D34" t="str">
        <f>MID(car_inventory[[#This Row],[Car ID]],5,3)</f>
        <v>CIV</v>
      </c>
      <c r="E34" t="str">
        <f>VLOOKUP(car_inventory[[#This Row],[Model]],T$36:U$46,2)</f>
        <v>Civic</v>
      </c>
      <c r="F34" t="str">
        <f>MID(car_inventory[[#This Row],[Car ID]],3,2)</f>
        <v>10</v>
      </c>
      <c r="G34">
        <f>IF(24-car_inventory[[#This Row],[Manufacture Year]]&lt;0, 24- car_inventory[[#This Row],[Manufacture Year]] +100,24-car_inventory[[#This Row],[Manufacture Year]])</f>
        <v>14</v>
      </c>
      <c r="H34" s="2">
        <v>33477.199999999997</v>
      </c>
      <c r="I34" s="2">
        <f>IF(car_inventory[[#This Row],[Age (today 2024)]]=0,car_inventory[[#This Row],[Miles]],car_inventory[[#This Row],[Miles]]/car_inventory[[#This Row],[Age (today 2024)]])</f>
        <v>2391.2285714285713</v>
      </c>
      <c r="J34" t="s">
        <v>12</v>
      </c>
      <c r="K34" t="s">
        <v>48</v>
      </c>
      <c r="L34" s="2">
        <v>75000</v>
      </c>
      <c r="M34" t="str">
        <f>IF(car_inventory[[#This Row],[Warantee Miles]]&gt;=car_inventory[[#This Row],[Miles]], "YES"," NOT covered")</f>
        <v>YES</v>
      </c>
      <c r="N34" t="str">
        <f>CONCATENATE(LEFT(car_inventory[[#This Row],[Car ID]],7),UPPER(LEFT(car_inventory[[#This Row],[Color]],3)),RIGHT(car_inventory[[#This Row],[Car ID]],3))</f>
        <v>HO10CIVBLA033</v>
      </c>
      <c r="R34" t="s">
        <v>11</v>
      </c>
      <c r="S34" t="s">
        <v>11</v>
      </c>
      <c r="T34" t="s">
        <v>11</v>
      </c>
      <c r="U34" t="s">
        <v>11</v>
      </c>
    </row>
    <row r="35" spans="1:21" x14ac:dyDescent="0.3">
      <c r="A35" t="s">
        <v>62</v>
      </c>
      <c r="B35" t="str">
        <f>LEFT(car_inventory[[#This Row],[Car ID]],2)</f>
        <v>HO</v>
      </c>
      <c r="C35" t="str">
        <f>VLOOKUP(car_inventory[[#This Row],[Make]],R$36:S$41,2)</f>
        <v>Honda</v>
      </c>
      <c r="D35" t="str">
        <f>MID(car_inventory[[#This Row],[Car ID]],5,3)</f>
        <v>CIV</v>
      </c>
      <c r="E35" t="str">
        <f>VLOOKUP(car_inventory[[#This Row],[Model]],T$36:U$46,2)</f>
        <v>Civic</v>
      </c>
      <c r="F35" t="str">
        <f>MID(car_inventory[[#This Row],[Car ID]],3,2)</f>
        <v>11</v>
      </c>
      <c r="G35">
        <f>IF(24-car_inventory[[#This Row],[Manufacture Year]]&lt;0, 24- car_inventory[[#This Row],[Manufacture Year]] +100,24-car_inventory[[#This Row],[Manufacture Year]])</f>
        <v>13</v>
      </c>
      <c r="H35" s="2">
        <v>30555.3</v>
      </c>
      <c r="I35" s="2">
        <f>IF(car_inventory[[#This Row],[Age (today 2024)]]=0,car_inventory[[#This Row],[Miles]],car_inventory[[#This Row],[Miles]]/car_inventory[[#This Row],[Age (today 2024)]])</f>
        <v>2350.4076923076923</v>
      </c>
      <c r="J35" t="s">
        <v>12</v>
      </c>
      <c r="K35" t="s">
        <v>18</v>
      </c>
      <c r="L35" s="2">
        <v>75000</v>
      </c>
      <c r="M35" t="str">
        <f>IF(car_inventory[[#This Row],[Warantee Miles]]&gt;=car_inventory[[#This Row],[Miles]], "YES"," NOT covered")</f>
        <v>YES</v>
      </c>
      <c r="N35" t="str">
        <f>CONCATENATE(LEFT(car_inventory[[#This Row],[Car ID]],7),UPPER(LEFT(car_inventory[[#This Row],[Color]],3)),RIGHT(car_inventory[[#This Row],[Car ID]],3))</f>
        <v>HO11CIVBLA034</v>
      </c>
      <c r="R35" s="7" t="s">
        <v>122</v>
      </c>
      <c r="T35" s="7" t="s">
        <v>123</v>
      </c>
    </row>
    <row r="36" spans="1:21" x14ac:dyDescent="0.3">
      <c r="A36" t="s">
        <v>63</v>
      </c>
      <c r="B36" t="str">
        <f>LEFT(car_inventory[[#This Row],[Car ID]],2)</f>
        <v>HO</v>
      </c>
      <c r="C36" t="str">
        <f>VLOOKUP(car_inventory[[#This Row],[Make]],R$36:S$41,2)</f>
        <v>Honda</v>
      </c>
      <c r="D36" t="str">
        <f>MID(car_inventory[[#This Row],[Car ID]],5,3)</f>
        <v>CIV</v>
      </c>
      <c r="E36" t="str">
        <f>VLOOKUP(car_inventory[[#This Row],[Model]],T$36:U$46,2)</f>
        <v>Civic</v>
      </c>
      <c r="F36" t="str">
        <f>MID(car_inventory[[#This Row],[Car ID]],3,2)</f>
        <v>12</v>
      </c>
      <c r="G36">
        <f>IF(24-car_inventory[[#This Row],[Manufacture Year]]&lt;0, 24- car_inventory[[#This Row],[Manufacture Year]] +100,24-car_inventory[[#This Row],[Manufacture Year]])</f>
        <v>12</v>
      </c>
      <c r="H36" s="2">
        <v>24513.200000000001</v>
      </c>
      <c r="I36" s="2">
        <f>IF(car_inventory[[#This Row],[Age (today 2024)]]=0,car_inventory[[#This Row],[Miles]],car_inventory[[#This Row],[Miles]]/car_inventory[[#This Row],[Age (today 2024)]])</f>
        <v>2042.7666666666667</v>
      </c>
      <c r="J36" t="s">
        <v>12</v>
      </c>
      <c r="K36" t="s">
        <v>41</v>
      </c>
      <c r="L36" s="2">
        <v>75000</v>
      </c>
      <c r="M36" t="str">
        <f>IF(car_inventory[[#This Row],[Warantee Miles]]&gt;=car_inventory[[#This Row],[Miles]], "YES"," NOT covered")</f>
        <v>YES</v>
      </c>
      <c r="N36" t="str">
        <f>CONCATENATE(LEFT(car_inventory[[#This Row],[Car ID]],7),UPPER(LEFT(car_inventory[[#This Row],[Color]],3)),RIGHT(car_inventory[[#This Row],[Car ID]],3))</f>
        <v>HO12CIVBLA035</v>
      </c>
      <c r="R36" s="5" t="s">
        <v>84</v>
      </c>
      <c r="S36" s="5" t="s">
        <v>90</v>
      </c>
      <c r="T36" s="6" t="s">
        <v>95</v>
      </c>
      <c r="U36" s="6" t="s">
        <v>106</v>
      </c>
    </row>
    <row r="37" spans="1:21" x14ac:dyDescent="0.3">
      <c r="A37" t="s">
        <v>64</v>
      </c>
      <c r="B37" t="str">
        <f>LEFT(car_inventory[[#This Row],[Car ID]],2)</f>
        <v>HO</v>
      </c>
      <c r="C37" t="str">
        <f>VLOOKUP(car_inventory[[#This Row],[Make]],R$36:S$41,2)</f>
        <v>Honda</v>
      </c>
      <c r="D37" t="str">
        <f>MID(car_inventory[[#This Row],[Car ID]],5,3)</f>
        <v>CIV</v>
      </c>
      <c r="E37" t="str">
        <f>VLOOKUP(car_inventory[[#This Row],[Model]],T$36:U$46,2)</f>
        <v>Civic</v>
      </c>
      <c r="F37" t="str">
        <f>MID(car_inventory[[#This Row],[Car ID]],3,2)</f>
        <v>13</v>
      </c>
      <c r="G37">
        <f>IF(24-car_inventory[[#This Row],[Manufacture Year]]&lt;0, 24- car_inventory[[#This Row],[Manufacture Year]] +100,24-car_inventory[[#This Row],[Manufacture Year]])</f>
        <v>11</v>
      </c>
      <c r="H37" s="2">
        <v>13867.6</v>
      </c>
      <c r="I37" s="2">
        <f>IF(car_inventory[[#This Row],[Age (today 2024)]]=0,car_inventory[[#This Row],[Miles]],car_inventory[[#This Row],[Miles]]/car_inventory[[#This Row],[Age (today 2024)]])</f>
        <v>1260.6909090909091</v>
      </c>
      <c r="J37" t="s">
        <v>12</v>
      </c>
      <c r="K37" t="s">
        <v>46</v>
      </c>
      <c r="L37" s="2">
        <v>75000</v>
      </c>
      <c r="M37" t="str">
        <f>IF(car_inventory[[#This Row],[Warantee Miles]]&gt;=car_inventory[[#This Row],[Miles]], "YES"," NOT covered")</f>
        <v>YES</v>
      </c>
      <c r="N37" t="str">
        <f>CONCATENATE(LEFT(car_inventory[[#This Row],[Car ID]],7),UPPER(LEFT(car_inventory[[#This Row],[Color]],3)),RIGHT(car_inventory[[#This Row],[Car ID]],3))</f>
        <v>HO13CIVBLA036</v>
      </c>
      <c r="R37" s="5" t="s">
        <v>85</v>
      </c>
      <c r="S37" s="5" t="s">
        <v>91</v>
      </c>
      <c r="T37" s="6" t="s">
        <v>115</v>
      </c>
      <c r="U37" s="6" t="s">
        <v>110</v>
      </c>
    </row>
    <row r="38" spans="1:21" x14ac:dyDescent="0.3">
      <c r="A38" t="s">
        <v>67</v>
      </c>
      <c r="B38" t="str">
        <f>LEFT(car_inventory[[#This Row],[Car ID]],2)</f>
        <v>HO</v>
      </c>
      <c r="C38" t="str">
        <f>VLOOKUP(car_inventory[[#This Row],[Make]],R$36:S$41,2)</f>
        <v>Honda</v>
      </c>
      <c r="D38" t="str">
        <f>MID(car_inventory[[#This Row],[Car ID]],5,3)</f>
        <v>ODY</v>
      </c>
      <c r="E38" t="str">
        <f>VLOOKUP(car_inventory[[#This Row],[Model]],T$36:U$46,2)</f>
        <v>Odyssey</v>
      </c>
      <c r="F38" t="str">
        <f>MID(car_inventory[[#This Row],[Car ID]],3,2)</f>
        <v>14</v>
      </c>
      <c r="G38">
        <f>IF(24-car_inventory[[#This Row],[Manufacture Year]]&lt;0, 24- car_inventory[[#This Row],[Manufacture Year]] +100,24-car_inventory[[#This Row],[Manufacture Year]])</f>
        <v>10</v>
      </c>
      <c r="H38" s="2">
        <v>3708.1</v>
      </c>
      <c r="I38" s="2">
        <f>IF(car_inventory[[#This Row],[Age (today 2024)]]=0,car_inventory[[#This Row],[Miles]],car_inventory[[#This Row],[Miles]]/car_inventory[[#This Row],[Age (today 2024)]])</f>
        <v>370.81</v>
      </c>
      <c r="J38" t="s">
        <v>12</v>
      </c>
      <c r="K38" t="s">
        <v>15</v>
      </c>
      <c r="L38" s="2">
        <v>100000</v>
      </c>
      <c r="M38" t="str">
        <f>IF(car_inventory[[#This Row],[Warantee Miles]]&gt;=car_inventory[[#This Row],[Miles]], "YES"," NOT covered")</f>
        <v>YES</v>
      </c>
      <c r="N38" t="str">
        <f>CONCATENATE(LEFT(car_inventory[[#This Row],[Car ID]],7),UPPER(LEFT(car_inventory[[#This Row],[Color]],3)),RIGHT(car_inventory[[#This Row],[Car ID]],3))</f>
        <v>HO14ODYBLA041</v>
      </c>
      <c r="R38" s="5" t="s">
        <v>86</v>
      </c>
      <c r="S38" s="5" t="s">
        <v>117</v>
      </c>
      <c r="T38" s="6" t="s">
        <v>100</v>
      </c>
      <c r="U38" s="6" t="s">
        <v>111</v>
      </c>
    </row>
    <row r="39" spans="1:21" x14ac:dyDescent="0.3">
      <c r="A39" t="s">
        <v>58</v>
      </c>
      <c r="B39" t="str">
        <f>LEFT(car_inventory[[#This Row],[Car ID]],2)</f>
        <v>HO</v>
      </c>
      <c r="C39" t="str">
        <f>VLOOKUP(car_inventory[[#This Row],[Make]],R$36:S$41,2)</f>
        <v>Honda</v>
      </c>
      <c r="D39" t="str">
        <f>MID(car_inventory[[#This Row],[Car ID]],5,3)</f>
        <v>CIV</v>
      </c>
      <c r="E39" t="str">
        <f>VLOOKUP(car_inventory[[#This Row],[Model]],T$36:U$46,2)</f>
        <v>Civic</v>
      </c>
      <c r="F39" t="str">
        <f>MID(car_inventory[[#This Row],[Car ID]],3,2)</f>
        <v>99</v>
      </c>
      <c r="G39">
        <f>IF(24-car_inventory[[#This Row],[Manufacture Year]]&lt;0, 24- car_inventory[[#This Row],[Manufacture Year]] +100,24-car_inventory[[#This Row],[Manufacture Year]])</f>
        <v>25</v>
      </c>
      <c r="H39" s="2">
        <v>82374</v>
      </c>
      <c r="I39" s="2">
        <f>IF(car_inventory[[#This Row],[Age (today 2024)]]=0,car_inventory[[#This Row],[Miles]],car_inventory[[#This Row],[Miles]]/car_inventory[[#This Row],[Age (today 2024)]])</f>
        <v>3294.96</v>
      </c>
      <c r="J39" t="s">
        <v>14</v>
      </c>
      <c r="K39" t="s">
        <v>34</v>
      </c>
      <c r="L39" s="2">
        <v>75000</v>
      </c>
      <c r="M39" t="str">
        <f>IF(car_inventory[[#This Row],[Warantee Miles]]&gt;=car_inventory[[#This Row],[Miles]], "YES"," NOT covered")</f>
        <v xml:space="preserve"> NOT covered</v>
      </c>
      <c r="N39" t="str">
        <f>CONCATENATE(LEFT(car_inventory[[#This Row],[Car ID]],7),UPPER(LEFT(car_inventory[[#This Row],[Color]],3)),RIGHT(car_inventory[[#This Row],[Car ID]],3))</f>
        <v>HO99CIVWHI030</v>
      </c>
      <c r="R39" s="5" t="s">
        <v>87</v>
      </c>
      <c r="S39" s="5" t="s">
        <v>92</v>
      </c>
      <c r="T39" s="6" t="s">
        <v>98</v>
      </c>
      <c r="U39" s="6" t="s">
        <v>108</v>
      </c>
    </row>
    <row r="40" spans="1:21" x14ac:dyDescent="0.3">
      <c r="A40" t="s">
        <v>75</v>
      </c>
      <c r="B40" t="str">
        <f>LEFT(car_inventory[[#This Row],[Car ID]],2)</f>
        <v>HY</v>
      </c>
      <c r="C40" t="str">
        <f>VLOOKUP(car_inventory[[#This Row],[Make]],R$36:S$41,2)</f>
        <v>Hundai</v>
      </c>
      <c r="D40" t="str">
        <f>MID(car_inventory[[#This Row],[Car ID]],5,3)</f>
        <v>ELA</v>
      </c>
      <c r="E40" t="str">
        <f>VLOOKUP(car_inventory[[#This Row],[Model]],T$36:U$46,2)</f>
        <v>Elantra</v>
      </c>
      <c r="F40" t="str">
        <f>MID(car_inventory[[#This Row],[Car ID]],3,2)</f>
        <v>11</v>
      </c>
      <c r="G40">
        <f>IF(24-car_inventory[[#This Row],[Manufacture Year]]&lt;0, 24- car_inventory[[#This Row],[Manufacture Year]] +100,24-car_inventory[[#This Row],[Manufacture Year]])</f>
        <v>13</v>
      </c>
      <c r="H40" s="2">
        <v>29102.3</v>
      </c>
      <c r="I40" s="2">
        <f>IF(car_inventory[[#This Row],[Age (today 2024)]]=0,car_inventory[[#This Row],[Miles]],car_inventory[[#This Row],[Miles]]/car_inventory[[#This Row],[Age (today 2024)]])</f>
        <v>2238.6384615384613</v>
      </c>
      <c r="J40" t="s">
        <v>12</v>
      </c>
      <c r="K40" t="s">
        <v>39</v>
      </c>
      <c r="L40" s="2">
        <v>100000</v>
      </c>
      <c r="M40" t="str">
        <f>IF(car_inventory[[#This Row],[Warantee Miles]]&gt;=car_inventory[[#This Row],[Miles]], "YES"," NOT covered")</f>
        <v>YES</v>
      </c>
      <c r="N40" t="str">
        <f>CONCATENATE(LEFT(car_inventory[[#This Row],[Car ID]],7),UPPER(LEFT(car_inventory[[#This Row],[Color]],3)),RIGHT(car_inventory[[#This Row],[Car ID]],3))</f>
        <v>HY11ELABLA049</v>
      </c>
      <c r="R40" s="5" t="s">
        <v>88</v>
      </c>
      <c r="S40" s="5" t="s">
        <v>94</v>
      </c>
      <c r="T40" s="6" t="s">
        <v>99</v>
      </c>
      <c r="U40" s="6" t="s">
        <v>109</v>
      </c>
    </row>
    <row r="41" spans="1:21" x14ac:dyDescent="0.3">
      <c r="A41" t="s">
        <v>76</v>
      </c>
      <c r="B41" t="str">
        <f>LEFT(car_inventory[[#This Row],[Car ID]],2)</f>
        <v>HY</v>
      </c>
      <c r="C41" t="str">
        <f>VLOOKUP(car_inventory[[#This Row],[Make]],R$36:S$41,2)</f>
        <v>Hundai</v>
      </c>
      <c r="D41" t="str">
        <f>MID(car_inventory[[#This Row],[Car ID]],5,3)</f>
        <v>ELA</v>
      </c>
      <c r="E41" t="str">
        <f>VLOOKUP(car_inventory[[#This Row],[Model]],T$36:U$46,2)</f>
        <v>Elantra</v>
      </c>
      <c r="F41" t="str">
        <f>MID(car_inventory[[#This Row],[Car ID]],3,2)</f>
        <v>12</v>
      </c>
      <c r="G41">
        <f>IF(24-car_inventory[[#This Row],[Manufacture Year]]&lt;0, 24- car_inventory[[#This Row],[Manufacture Year]] +100,24-car_inventory[[#This Row],[Manufacture Year]])</f>
        <v>12</v>
      </c>
      <c r="H41" s="2">
        <v>22282</v>
      </c>
      <c r="I41" s="2">
        <f>IF(car_inventory[[#This Row],[Age (today 2024)]]=0,car_inventory[[#This Row],[Miles]],car_inventory[[#This Row],[Miles]]/car_inventory[[#This Row],[Age (today 2024)]])</f>
        <v>1856.8333333333333</v>
      </c>
      <c r="J41" t="s">
        <v>44</v>
      </c>
      <c r="K41" t="s">
        <v>15</v>
      </c>
      <c r="L41" s="2">
        <v>100000</v>
      </c>
      <c r="M41" t="str">
        <f>IF(car_inventory[[#This Row],[Warantee Miles]]&gt;=car_inventory[[#This Row],[Miles]], "YES"," NOT covered")</f>
        <v>YES</v>
      </c>
      <c r="N41" t="str">
        <f>CONCATENATE(LEFT(car_inventory[[#This Row],[Car ID]],7),UPPER(LEFT(car_inventory[[#This Row],[Color]],3)),RIGHT(car_inventory[[#This Row],[Car ID]],3))</f>
        <v>HY12ELABLU050</v>
      </c>
      <c r="R41" s="5" t="s">
        <v>89</v>
      </c>
      <c r="S41" s="5" t="s">
        <v>93</v>
      </c>
      <c r="T41" s="6" t="s">
        <v>96</v>
      </c>
      <c r="U41" s="6" t="s">
        <v>105</v>
      </c>
    </row>
    <row r="42" spans="1:21" x14ac:dyDescent="0.3">
      <c r="A42" t="s">
        <v>77</v>
      </c>
      <c r="B42" t="str">
        <f>LEFT(car_inventory[[#This Row],[Car ID]],2)</f>
        <v>HY</v>
      </c>
      <c r="C42" t="str">
        <f>VLOOKUP(car_inventory[[#This Row],[Make]],R$36:S$41,2)</f>
        <v>Hundai</v>
      </c>
      <c r="D42" t="str">
        <f>MID(car_inventory[[#This Row],[Car ID]],5,3)</f>
        <v>ELA</v>
      </c>
      <c r="E42" t="str">
        <f>VLOOKUP(car_inventory[[#This Row],[Model]],T$36:U$46,2)</f>
        <v>Elantra</v>
      </c>
      <c r="F42" t="str">
        <f>MID(car_inventory[[#This Row],[Car ID]],3,2)</f>
        <v>13</v>
      </c>
      <c r="G42">
        <f>IF(24-car_inventory[[#This Row],[Manufacture Year]]&lt;0, 24- car_inventory[[#This Row],[Manufacture Year]] +100,24-car_inventory[[#This Row],[Manufacture Year]])</f>
        <v>11</v>
      </c>
      <c r="H42" s="2">
        <v>20223.900000000001</v>
      </c>
      <c r="I42" s="2">
        <f>IF(car_inventory[[#This Row],[Age (today 2024)]]=0,car_inventory[[#This Row],[Miles]],car_inventory[[#This Row],[Miles]]/car_inventory[[#This Row],[Age (today 2024)]])</f>
        <v>1838.5363636363638</v>
      </c>
      <c r="J42" t="s">
        <v>12</v>
      </c>
      <c r="K42" t="s">
        <v>28</v>
      </c>
      <c r="L42" s="2">
        <v>100000</v>
      </c>
      <c r="M42" t="str">
        <f>IF(car_inventory[[#This Row],[Warantee Miles]]&gt;=car_inventory[[#This Row],[Miles]], "YES"," NOT covered")</f>
        <v>YES</v>
      </c>
      <c r="N42" t="str">
        <f>CONCATENATE(LEFT(car_inventory[[#This Row],[Car ID]],7),UPPER(LEFT(car_inventory[[#This Row],[Color]],3)),RIGHT(car_inventory[[#This Row],[Car ID]],3))</f>
        <v>HY13ELABLA051</v>
      </c>
      <c r="R42" s="5" t="s">
        <v>11</v>
      </c>
      <c r="S42" s="5" t="s">
        <v>11</v>
      </c>
      <c r="T42" s="6" t="s">
        <v>97</v>
      </c>
      <c r="U42" s="6" t="s">
        <v>107</v>
      </c>
    </row>
    <row r="43" spans="1:21" x14ac:dyDescent="0.3">
      <c r="A43" t="s">
        <v>78</v>
      </c>
      <c r="B43" t="str">
        <f>LEFT(car_inventory[[#This Row],[Car ID]],2)</f>
        <v>HY</v>
      </c>
      <c r="C43" t="str">
        <f>VLOOKUP(car_inventory[[#This Row],[Make]],R$36:S$41,2)</f>
        <v>Hundai</v>
      </c>
      <c r="D43" t="str">
        <f>MID(car_inventory[[#This Row],[Car ID]],5,3)</f>
        <v>ELA</v>
      </c>
      <c r="E43" t="str">
        <f>VLOOKUP(car_inventory[[#This Row],[Model]],T$36:U$46,2)</f>
        <v>Elantra</v>
      </c>
      <c r="F43" t="str">
        <f>MID(car_inventory[[#This Row],[Car ID]],3,2)</f>
        <v>13</v>
      </c>
      <c r="G43">
        <f>IF(24-car_inventory[[#This Row],[Manufacture Year]]&lt;0, 24- car_inventory[[#This Row],[Manufacture Year]] +100,24-car_inventory[[#This Row],[Manufacture Year]])</f>
        <v>11</v>
      </c>
      <c r="H43" s="2">
        <v>22188.5</v>
      </c>
      <c r="I43" s="2">
        <f>IF(car_inventory[[#This Row],[Age (today 2024)]]=0,car_inventory[[#This Row],[Miles]],car_inventory[[#This Row],[Miles]]/car_inventory[[#This Row],[Age (today 2024)]])</f>
        <v>2017.1363636363637</v>
      </c>
      <c r="J43" t="s">
        <v>44</v>
      </c>
      <c r="K43" t="s">
        <v>22</v>
      </c>
      <c r="L43" s="2">
        <v>100000</v>
      </c>
      <c r="M43" t="str">
        <f>IF(car_inventory[[#This Row],[Warantee Miles]]&gt;=car_inventory[[#This Row],[Miles]], "YES"," NOT covered")</f>
        <v>YES</v>
      </c>
      <c r="N43" t="str">
        <f>CONCATENATE(LEFT(car_inventory[[#This Row],[Car ID]],7),UPPER(LEFT(car_inventory[[#This Row],[Color]],3)),RIGHT(car_inventory[[#This Row],[Car ID]],3))</f>
        <v>HY13ELABLU052</v>
      </c>
      <c r="R43" s="5" t="s">
        <v>11</v>
      </c>
      <c r="S43" s="5" t="s">
        <v>11</v>
      </c>
      <c r="T43" s="6" t="s">
        <v>101</v>
      </c>
      <c r="U43" s="6" t="s">
        <v>112</v>
      </c>
    </row>
    <row r="44" spans="1:21" x14ac:dyDescent="0.3">
      <c r="A44" t="s">
        <v>49</v>
      </c>
      <c r="B44" t="str">
        <f>LEFT(car_inventory[[#This Row],[Car ID]],2)</f>
        <v>TY</v>
      </c>
      <c r="C44" t="str">
        <f>VLOOKUP(car_inventory[[#This Row],[Make]],R$36:S$41,2)</f>
        <v>Toyota</v>
      </c>
      <c r="D44" t="str">
        <f>MID(car_inventory[[#This Row],[Car ID]],5,3)</f>
        <v>CAM</v>
      </c>
      <c r="E44" t="str">
        <f>VLOOKUP(car_inventory[[#This Row],[Model]],T$36:U$46,2)</f>
        <v>Camrey</v>
      </c>
      <c r="F44" t="str">
        <f>MID(car_inventory[[#This Row],[Car ID]],3,2)</f>
        <v>00</v>
      </c>
      <c r="G44">
        <f>IF(24-car_inventory[[#This Row],[Manufacture Year]]&lt;0, 24- car_inventory[[#This Row],[Manufacture Year]] +100,24-car_inventory[[#This Row],[Manufacture Year]])</f>
        <v>24</v>
      </c>
      <c r="H44" s="2">
        <v>85928</v>
      </c>
      <c r="I44" s="2">
        <f>IF(car_inventory[[#This Row],[Age (today 2024)]]=0,car_inventory[[#This Row],[Miles]],car_inventory[[#This Row],[Miles]]/car_inventory[[#This Row],[Age (today 2024)]])</f>
        <v>3580.3333333333335</v>
      </c>
      <c r="J44" t="s">
        <v>17</v>
      </c>
      <c r="K44" t="s">
        <v>22</v>
      </c>
      <c r="L44" s="2">
        <v>100000</v>
      </c>
      <c r="M44" t="str">
        <f>IF(car_inventory[[#This Row],[Warantee Miles]]&gt;=car_inventory[[#This Row],[Miles]], "YES"," NOT covered")</f>
        <v>YES</v>
      </c>
      <c r="N44" t="str">
        <f>CONCATENATE(LEFT(car_inventory[[#This Row],[Car ID]],7),UPPER(LEFT(car_inventory[[#This Row],[Color]],3)),RIGHT(car_inventory[[#This Row],[Car ID]],3))</f>
        <v>TY00CAMGRE022</v>
      </c>
      <c r="R44" s="5" t="s">
        <v>11</v>
      </c>
      <c r="S44" s="5" t="s">
        <v>11</v>
      </c>
      <c r="T44" s="6" t="s">
        <v>102</v>
      </c>
      <c r="U44" s="6" t="s">
        <v>113</v>
      </c>
    </row>
    <row r="45" spans="1:21" x14ac:dyDescent="0.3">
      <c r="A45" t="s">
        <v>51</v>
      </c>
      <c r="B45" t="str">
        <f>LEFT(car_inventory[[#This Row],[Car ID]],2)</f>
        <v>TY</v>
      </c>
      <c r="C45" t="str">
        <f>VLOOKUP(car_inventory[[#This Row],[Make]],R$36:S$41,2)</f>
        <v>Toyota</v>
      </c>
      <c r="D45" t="str">
        <f>MID(car_inventory[[#This Row],[Car ID]],5,3)</f>
        <v>COR</v>
      </c>
      <c r="E45" t="str">
        <f>VLOOKUP(car_inventory[[#This Row],[Model]],T$36:U$46,2)</f>
        <v>Corola</v>
      </c>
      <c r="F45" t="str">
        <f>MID(car_inventory[[#This Row],[Car ID]],3,2)</f>
        <v>02</v>
      </c>
      <c r="G45">
        <f>IF(24-car_inventory[[#This Row],[Manufacture Year]]&lt;0, 24- car_inventory[[#This Row],[Manufacture Year]] +100,24-car_inventory[[#This Row],[Manufacture Year]])</f>
        <v>22</v>
      </c>
      <c r="H45" s="2">
        <v>64467.4</v>
      </c>
      <c r="I45" s="2">
        <f>IF(car_inventory[[#This Row],[Age (today 2024)]]=0,car_inventory[[#This Row],[Miles]],car_inventory[[#This Row],[Miles]]/car_inventory[[#This Row],[Age (today 2024)]])</f>
        <v>2930.3363636363638</v>
      </c>
      <c r="J45" t="s">
        <v>52</v>
      </c>
      <c r="K45" t="s">
        <v>53</v>
      </c>
      <c r="L45" s="2">
        <v>100000</v>
      </c>
      <c r="M45" t="str">
        <f>IF(car_inventory[[#This Row],[Warantee Miles]]&gt;=car_inventory[[#This Row],[Miles]], "YES"," NOT covered")</f>
        <v>YES</v>
      </c>
      <c r="N45" t="str">
        <f>CONCATENATE(LEFT(car_inventory[[#This Row],[Car ID]],7),UPPER(LEFT(car_inventory[[#This Row],[Color]],3)),RIGHT(car_inventory[[#This Row],[Car ID]],3))</f>
        <v>TY02CORRED025</v>
      </c>
      <c r="R45" s="5" t="s">
        <v>11</v>
      </c>
      <c r="S45" s="5" t="s">
        <v>11</v>
      </c>
      <c r="T45" s="6" t="s">
        <v>103</v>
      </c>
      <c r="U45" s="6" t="s">
        <v>114</v>
      </c>
    </row>
    <row r="46" spans="1:21" x14ac:dyDescent="0.3">
      <c r="A46" t="s">
        <v>54</v>
      </c>
      <c r="B46" t="str">
        <f>LEFT(car_inventory[[#This Row],[Car ID]],2)</f>
        <v>TY</v>
      </c>
      <c r="C46" t="str">
        <f>VLOOKUP(car_inventory[[#This Row],[Make]],R$36:S$41,2)</f>
        <v>Toyota</v>
      </c>
      <c r="D46" t="str">
        <f>MID(car_inventory[[#This Row],[Car ID]],5,3)</f>
        <v>COR</v>
      </c>
      <c r="E46" t="str">
        <f>VLOOKUP(car_inventory[[#This Row],[Model]],T$36:U$46,2)</f>
        <v>Corola</v>
      </c>
      <c r="F46" t="str">
        <f>MID(car_inventory[[#This Row],[Car ID]],3,2)</f>
        <v>03</v>
      </c>
      <c r="G46">
        <f>IF(24-car_inventory[[#This Row],[Manufacture Year]]&lt;0, 24- car_inventory[[#This Row],[Manufacture Year]] +100,24-car_inventory[[#This Row],[Manufacture Year]])</f>
        <v>21</v>
      </c>
      <c r="H46" s="2">
        <v>73444.399999999994</v>
      </c>
      <c r="I46" s="2">
        <f>IF(car_inventory[[#This Row],[Age (today 2024)]]=0,car_inventory[[#This Row],[Miles]],car_inventory[[#This Row],[Miles]]/car_inventory[[#This Row],[Age (today 2024)]])</f>
        <v>3497.3523809523808</v>
      </c>
      <c r="J46" t="s">
        <v>12</v>
      </c>
      <c r="K46" t="s">
        <v>53</v>
      </c>
      <c r="L46" s="2">
        <v>100000</v>
      </c>
      <c r="M46" t="str">
        <f>IF(car_inventory[[#This Row],[Warantee Miles]]&gt;=car_inventory[[#This Row],[Miles]], "YES"," NOT covered")</f>
        <v>YES</v>
      </c>
      <c r="N46" t="str">
        <f>CONCATENATE(LEFT(car_inventory[[#This Row],[Car ID]],7),UPPER(LEFT(car_inventory[[#This Row],[Color]],3)),RIGHT(car_inventory[[#This Row],[Car ID]],3))</f>
        <v>TY03CORBLA026</v>
      </c>
      <c r="R46" s="5"/>
      <c r="S46" s="5"/>
      <c r="T46" s="6" t="s">
        <v>104</v>
      </c>
      <c r="U46" s="6" t="s">
        <v>116</v>
      </c>
    </row>
    <row r="47" spans="1:21" x14ac:dyDescent="0.3">
      <c r="A47" t="s">
        <v>126</v>
      </c>
      <c r="B47" t="str">
        <f>LEFT(car_inventory[[#This Row],[Car ID]],2)</f>
        <v>TY</v>
      </c>
      <c r="C47" t="str">
        <f>VLOOKUP(car_inventory[[#This Row],[Make]],R$36:S$41,2)</f>
        <v>Toyota</v>
      </c>
      <c r="D47" t="str">
        <f>MID(car_inventory[[#This Row],[Car ID]],5,3)</f>
        <v>CAM</v>
      </c>
      <c r="E47" t="str">
        <f>VLOOKUP(car_inventory[[#This Row],[Model]],T$36:U$46,2)</f>
        <v>Camrey</v>
      </c>
      <c r="F47" t="str">
        <f>MID(car_inventory[[#This Row],[Car ID]],3,2)</f>
        <v>04</v>
      </c>
      <c r="G47">
        <f>IF(24-car_inventory[[#This Row],[Manufacture Year]]&lt;0, 24- car_inventory[[#This Row],[Manufacture Year]] +100,24-car_inventory[[#This Row],[Manufacture Year]])</f>
        <v>20</v>
      </c>
      <c r="H47" s="2">
        <v>67829.100000000006</v>
      </c>
      <c r="I47" s="2">
        <f>IF(car_inventory[[#This Row],[Age (today 2024)]]=0,car_inventory[[#This Row],[Miles]],car_inventory[[#This Row],[Miles]]/car_inventory[[#This Row],[Age (today 2024)]])</f>
        <v>3391.4550000000004</v>
      </c>
      <c r="J47" t="s">
        <v>12</v>
      </c>
      <c r="K47" t="s">
        <v>13</v>
      </c>
      <c r="L47" s="2">
        <v>100000</v>
      </c>
      <c r="M47" t="str">
        <f>IF(car_inventory[[#This Row],[Warantee Miles]]&gt;=car_inventory[[#This Row],[Miles]], "YES"," NOT covered")</f>
        <v>YES</v>
      </c>
      <c r="N47" t="str">
        <f>CONCATENATE(LEFT(car_inventory[[#This Row],[Car ID]],7),UPPER(LEFT(car_inventory[[#This Row],[Color]],3)),RIGHT(car_inventory[[#This Row],[Car ID]],3))</f>
        <v>TY04CAMBLA023</v>
      </c>
    </row>
    <row r="48" spans="1:21" x14ac:dyDescent="0.3">
      <c r="A48" t="s">
        <v>50</v>
      </c>
      <c r="B48" t="str">
        <f>LEFT(car_inventory[[#This Row],[Car ID]],2)</f>
        <v>TY</v>
      </c>
      <c r="C48" t="str">
        <f>VLOOKUP(car_inventory[[#This Row],[Make]],R$36:S$41,2)</f>
        <v>Toyota</v>
      </c>
      <c r="D48" t="str">
        <f>MID(car_inventory[[#This Row],[Car ID]],5,3)</f>
        <v>CAM</v>
      </c>
      <c r="E48" t="str">
        <f>VLOOKUP(car_inventory[[#This Row],[Model]],T$36:U$46,2)</f>
        <v>Camrey</v>
      </c>
      <c r="F48" t="str">
        <f>MID(car_inventory[[#This Row],[Car ID]],3,2)</f>
        <v>09</v>
      </c>
      <c r="G48">
        <f>IF(24-car_inventory[[#This Row],[Manufacture Year]]&lt;0, 24- car_inventory[[#This Row],[Manufacture Year]] +100,24-car_inventory[[#This Row],[Manufacture Year]])</f>
        <v>15</v>
      </c>
      <c r="H48" s="2">
        <v>48114.2</v>
      </c>
      <c r="I48" s="2">
        <f>IF(car_inventory[[#This Row],[Age (today 2024)]]=0,car_inventory[[#This Row],[Miles]],car_inventory[[#This Row],[Miles]]/car_inventory[[#This Row],[Age (today 2024)]])</f>
        <v>3207.6133333333332</v>
      </c>
      <c r="J48" t="s">
        <v>14</v>
      </c>
      <c r="K48" t="s">
        <v>25</v>
      </c>
      <c r="L48" s="2">
        <v>100000</v>
      </c>
      <c r="M48" t="str">
        <f>IF(car_inventory[[#This Row],[Warantee Miles]]&gt;=car_inventory[[#This Row],[Miles]], "YES"," NOT covered")</f>
        <v>YES</v>
      </c>
      <c r="N48" t="str">
        <f>CONCATENATE(LEFT(car_inventory[[#This Row],[Car ID]],7),UPPER(LEFT(car_inventory[[#This Row],[Color]],3)),RIGHT(car_inventory[[#This Row],[Car ID]],3))</f>
        <v>TY09CAMWHI024</v>
      </c>
    </row>
    <row r="49" spans="1:14" x14ac:dyDescent="0.3">
      <c r="A49" t="s">
        <v>57</v>
      </c>
      <c r="B49" t="str">
        <f>LEFT(car_inventory[[#This Row],[Car ID]],2)</f>
        <v>TY</v>
      </c>
      <c r="C49" t="str">
        <f>VLOOKUP(car_inventory[[#This Row],[Make]],R$36:S$41,2)</f>
        <v>Toyota</v>
      </c>
      <c r="D49" t="str">
        <f>MID(car_inventory[[#This Row],[Car ID]],5,3)</f>
        <v>CAM</v>
      </c>
      <c r="E49" t="str">
        <f>VLOOKUP(car_inventory[[#This Row],[Model]],T$36:U$46,2)</f>
        <v>Camrey</v>
      </c>
      <c r="F49" t="str">
        <f>MID(car_inventory[[#This Row],[Car ID]],3,2)</f>
        <v>12</v>
      </c>
      <c r="G49">
        <f>IF(24-car_inventory[[#This Row],[Manufacture Year]]&lt;0, 24- car_inventory[[#This Row],[Manufacture Year]] +100,24-car_inventory[[#This Row],[Manufacture Year]])</f>
        <v>12</v>
      </c>
      <c r="H49" s="2">
        <v>22128.2</v>
      </c>
      <c r="I49" s="2">
        <f>IF(car_inventory[[#This Row],[Age (today 2024)]]=0,car_inventory[[#This Row],[Miles]],car_inventory[[#This Row],[Miles]]/car_inventory[[#This Row],[Age (today 2024)]])</f>
        <v>1844.0166666666667</v>
      </c>
      <c r="J49" t="s">
        <v>44</v>
      </c>
      <c r="K49" t="s">
        <v>46</v>
      </c>
      <c r="L49" s="2">
        <v>100000</v>
      </c>
      <c r="M49" t="str">
        <f>IF(car_inventory[[#This Row],[Warantee Miles]]&gt;=car_inventory[[#This Row],[Miles]], "YES"," NOT covered")</f>
        <v>YES</v>
      </c>
      <c r="N49" t="str">
        <f>CONCATENATE(LEFT(car_inventory[[#This Row],[Car ID]],7),UPPER(LEFT(car_inventory[[#This Row],[Color]],3)),RIGHT(car_inventory[[#This Row],[Car ID]],3))</f>
        <v>TY12CAMBLU029</v>
      </c>
    </row>
    <row r="50" spans="1:14" x14ac:dyDescent="0.3">
      <c r="A50" t="s">
        <v>56</v>
      </c>
      <c r="B50" t="str">
        <f>LEFT(car_inventory[[#This Row],[Car ID]],2)</f>
        <v>TY</v>
      </c>
      <c r="C50" t="str">
        <f>VLOOKUP(car_inventory[[#This Row],[Make]],R$36:S$41,2)</f>
        <v>Toyota</v>
      </c>
      <c r="D50" t="str">
        <f>MID(car_inventory[[#This Row],[Car ID]],5,3)</f>
        <v>COR</v>
      </c>
      <c r="E50" t="str">
        <f>VLOOKUP(car_inventory[[#This Row],[Model]],T$36:U$46,2)</f>
        <v>Corola</v>
      </c>
      <c r="F50" t="str">
        <f>MID(car_inventory[[#This Row],[Car ID]],3,2)</f>
        <v>12</v>
      </c>
      <c r="G50">
        <f>IF(24-car_inventory[[#This Row],[Manufacture Year]]&lt;0, 24- car_inventory[[#This Row],[Manufacture Year]] +100,24-car_inventory[[#This Row],[Manufacture Year]])</f>
        <v>12</v>
      </c>
      <c r="H50" s="2">
        <v>29601.9</v>
      </c>
      <c r="I50" s="2">
        <f>IF(car_inventory[[#This Row],[Age (today 2024)]]=0,car_inventory[[#This Row],[Miles]],car_inventory[[#This Row],[Miles]]/car_inventory[[#This Row],[Age (today 2024)]])</f>
        <v>2466.8250000000003</v>
      </c>
      <c r="J50" t="s">
        <v>12</v>
      </c>
      <c r="K50" t="s">
        <v>35</v>
      </c>
      <c r="L50" s="2">
        <v>100000</v>
      </c>
      <c r="M50" t="str">
        <f>IF(car_inventory[[#This Row],[Warantee Miles]]&gt;=car_inventory[[#This Row],[Miles]], "YES"," NOT covered")</f>
        <v>YES</v>
      </c>
      <c r="N50" t="str">
        <f>CONCATENATE(LEFT(car_inventory[[#This Row],[Car ID]],7),UPPER(LEFT(car_inventory[[#This Row],[Color]],3)),RIGHT(car_inventory[[#This Row],[Car ID]],3))</f>
        <v>TY12CORBLA028</v>
      </c>
    </row>
    <row r="51" spans="1:14" x14ac:dyDescent="0.3">
      <c r="A51" t="s">
        <v>55</v>
      </c>
      <c r="B51" t="str">
        <f>LEFT(car_inventory[[#This Row],[Car ID]],2)</f>
        <v>TY</v>
      </c>
      <c r="C51" t="str">
        <f>VLOOKUP(car_inventory[[#This Row],[Make]],R$36:S$41,2)</f>
        <v>Toyota</v>
      </c>
      <c r="D51" t="str">
        <f>MID(car_inventory[[#This Row],[Car ID]],5,3)</f>
        <v>COR</v>
      </c>
      <c r="E51" t="str">
        <f>VLOOKUP(car_inventory[[#This Row],[Model]],T$36:U$46,2)</f>
        <v>Corola</v>
      </c>
      <c r="F51" t="str">
        <f>MID(car_inventory[[#This Row],[Car ID]],3,2)</f>
        <v>14</v>
      </c>
      <c r="G51">
        <f>IF(24-car_inventory[[#This Row],[Manufacture Year]]&lt;0, 24- car_inventory[[#This Row],[Manufacture Year]] +100,24-car_inventory[[#This Row],[Manufacture Year]])</f>
        <v>10</v>
      </c>
      <c r="H51" s="2">
        <v>17556.3</v>
      </c>
      <c r="I51" s="2">
        <f>IF(car_inventory[[#This Row],[Age (today 2024)]]=0,car_inventory[[#This Row],[Miles]],car_inventory[[#This Row],[Miles]]/car_inventory[[#This Row],[Age (today 2024)]])</f>
        <v>1755.6299999999999</v>
      </c>
      <c r="J51" t="s">
        <v>44</v>
      </c>
      <c r="K51" t="s">
        <v>28</v>
      </c>
      <c r="L51" s="2">
        <v>100000</v>
      </c>
      <c r="M51" t="str">
        <f>IF(car_inventory[[#This Row],[Warantee Miles]]&gt;=car_inventory[[#This Row],[Miles]], "YES"," NOT covered")</f>
        <v>YES</v>
      </c>
      <c r="N51" t="str">
        <f>CONCATENATE(LEFT(car_inventory[[#This Row],[Car ID]],7),UPPER(LEFT(car_inventory[[#This Row],[Color]],3)),RIGHT(car_inventory[[#This Row],[Car ID]],3))</f>
        <v>TY14CORBLU027</v>
      </c>
    </row>
    <row r="52" spans="1:14" x14ac:dyDescent="0.3">
      <c r="A52" t="s">
        <v>45</v>
      </c>
      <c r="B52" t="str">
        <f>LEFT(car_inventory[[#This Row],[Car ID]],2)</f>
        <v>TY</v>
      </c>
      <c r="C52" t="str">
        <f>VLOOKUP(car_inventory[[#This Row],[Make]],R$36:S$41,2)</f>
        <v>Toyota</v>
      </c>
      <c r="D52" t="str">
        <f>MID(car_inventory[[#This Row],[Car ID]],5,3)</f>
        <v>CAM</v>
      </c>
      <c r="E52" t="str">
        <f>VLOOKUP(car_inventory[[#This Row],[Model]],T$36:U$46,2)</f>
        <v>Camrey</v>
      </c>
      <c r="F52" t="str">
        <f>MID(car_inventory[[#This Row],[Car ID]],3,2)</f>
        <v>96</v>
      </c>
      <c r="G52">
        <f>IF(24-car_inventory[[#This Row],[Manufacture Year]]&lt;0, 24- car_inventory[[#This Row],[Manufacture Year]] +100,24-car_inventory[[#This Row],[Manufacture Year]])</f>
        <v>28</v>
      </c>
      <c r="H52" s="2">
        <v>114660.6</v>
      </c>
      <c r="I52" s="2">
        <f>IF(car_inventory[[#This Row],[Age (today 2024)]]=0,car_inventory[[#This Row],[Miles]],car_inventory[[#This Row],[Miles]]/car_inventory[[#This Row],[Age (today 2024)]])</f>
        <v>4095.0214285714287</v>
      </c>
      <c r="J52" t="s">
        <v>17</v>
      </c>
      <c r="K52" t="s">
        <v>46</v>
      </c>
      <c r="L52" s="2">
        <v>100000</v>
      </c>
      <c r="M52" t="str">
        <f>IF(car_inventory[[#This Row],[Warantee Miles]]&gt;=car_inventory[[#This Row],[Miles]], "YES"," NOT covered")</f>
        <v xml:space="preserve"> NOT covered</v>
      </c>
      <c r="N52" t="str">
        <f>CONCATENATE(LEFT(car_inventory[[#This Row],[Car ID]],7),UPPER(LEFT(car_inventory[[#This Row],[Color]],3)),RIGHT(car_inventory[[#This Row],[Car ID]],3))</f>
        <v>TY96CAMGRE020</v>
      </c>
    </row>
    <row r="53" spans="1:14" x14ac:dyDescent="0.3">
      <c r="A53" t="s">
        <v>47</v>
      </c>
      <c r="B53" t="str">
        <f>LEFT(car_inventory[[#This Row],[Car ID]],2)</f>
        <v>TY</v>
      </c>
      <c r="C53" t="str">
        <f>VLOOKUP(car_inventory[[#This Row],[Make]],R$36:S$41,2)</f>
        <v>Toyota</v>
      </c>
      <c r="D53" t="str">
        <f>MID(car_inventory[[#This Row],[Car ID]],5,3)</f>
        <v>CAM</v>
      </c>
      <c r="E53" t="str">
        <f>VLOOKUP(car_inventory[[#This Row],[Model]],T$36:U$46,2)</f>
        <v>Camrey</v>
      </c>
      <c r="F53" t="str">
        <f>MID(car_inventory[[#This Row],[Car ID]],3,2)</f>
        <v>98</v>
      </c>
      <c r="G53">
        <f>IF(24-car_inventory[[#This Row],[Manufacture Year]]&lt;0, 24- car_inventory[[#This Row],[Manufacture Year]] +100,24-car_inventory[[#This Row],[Manufacture Year]])</f>
        <v>26</v>
      </c>
      <c r="H53" s="2">
        <v>93382.6</v>
      </c>
      <c r="I53" s="2">
        <f>IF(car_inventory[[#This Row],[Age (today 2024)]]=0,car_inventory[[#This Row],[Miles]],car_inventory[[#This Row],[Miles]]/car_inventory[[#This Row],[Age (today 2024)]])</f>
        <v>3591.6384615384618</v>
      </c>
      <c r="J53" t="s">
        <v>12</v>
      </c>
      <c r="K53" t="s">
        <v>48</v>
      </c>
      <c r="L53" s="2">
        <v>100000</v>
      </c>
      <c r="M53" t="str">
        <f>IF(car_inventory[[#This Row],[Warantee Miles]]&gt;=car_inventory[[#This Row],[Miles]], "YES"," NOT covered")</f>
        <v>YES</v>
      </c>
      <c r="N53" t="str">
        <f>CONCATENATE(LEFT(car_inventory[[#This Row],[Car ID]],7),UPPER(LEFT(car_inventory[[#This Row],[Color]],3)),RIGHT(car_inventory[[#This Row],[Car ID]],3))</f>
        <v>TY98CAMBLA021</v>
      </c>
    </row>
    <row r="54" spans="1:14" x14ac:dyDescent="0.3">
      <c r="A54" t="s">
        <v>11</v>
      </c>
      <c r="B54" t="s">
        <v>11</v>
      </c>
      <c r="C54" t="s">
        <v>11</v>
      </c>
      <c r="D54" t="s">
        <v>11</v>
      </c>
      <c r="E54" t="s">
        <v>11</v>
      </c>
      <c r="F54" t="s">
        <v>11</v>
      </c>
      <c r="G54" t="s">
        <v>11</v>
      </c>
      <c r="I54" t="s">
        <v>11</v>
      </c>
      <c r="J54" t="s">
        <v>11</v>
      </c>
      <c r="K54" t="s">
        <v>11</v>
      </c>
      <c r="M54" t="s">
        <v>11</v>
      </c>
      <c r="N54" t="s">
        <v>11</v>
      </c>
    </row>
    <row r="55" spans="1:14" x14ac:dyDescent="0.3">
      <c r="A55" t="s">
        <v>11</v>
      </c>
      <c r="F55" t="s">
        <v>11</v>
      </c>
      <c r="G55" t="s">
        <v>11</v>
      </c>
      <c r="I55" t="s">
        <v>11</v>
      </c>
      <c r="J55" t="s">
        <v>11</v>
      </c>
      <c r="K55" t="s">
        <v>11</v>
      </c>
      <c r="M55" t="s">
        <v>11</v>
      </c>
      <c r="N55" t="s">
        <v>11</v>
      </c>
    </row>
    <row r="56" spans="1:14" x14ac:dyDescent="0.3">
      <c r="A56" t="s">
        <v>11</v>
      </c>
      <c r="F56" t="s">
        <v>11</v>
      </c>
      <c r="G56" t="s">
        <v>11</v>
      </c>
      <c r="I56" t="s">
        <v>11</v>
      </c>
      <c r="J56" t="s">
        <v>11</v>
      </c>
      <c r="K56" t="s">
        <v>11</v>
      </c>
      <c r="M56" t="s">
        <v>11</v>
      </c>
      <c r="N56" t="s">
        <v>11</v>
      </c>
    </row>
    <row r="57" spans="1:14" x14ac:dyDescent="0.3">
      <c r="A57" t="s">
        <v>11</v>
      </c>
      <c r="F57" t="s">
        <v>11</v>
      </c>
      <c r="G57" t="s">
        <v>11</v>
      </c>
      <c r="I57" t="s">
        <v>11</v>
      </c>
      <c r="J57" t="s">
        <v>11</v>
      </c>
      <c r="K57" t="s">
        <v>11</v>
      </c>
      <c r="M57" t="s">
        <v>11</v>
      </c>
      <c r="N57" t="s">
        <v>11</v>
      </c>
    </row>
    <row r="58" spans="1:14" x14ac:dyDescent="0.3">
      <c r="A58" t="s">
        <v>11</v>
      </c>
      <c r="F58" t="s">
        <v>11</v>
      </c>
      <c r="G58" t="s">
        <v>11</v>
      </c>
      <c r="I58" t="s">
        <v>11</v>
      </c>
      <c r="J58" t="s">
        <v>11</v>
      </c>
      <c r="M58" t="s">
        <v>11</v>
      </c>
      <c r="N58" t="s">
        <v>11</v>
      </c>
    </row>
    <row r="59" spans="1:14" x14ac:dyDescent="0.3">
      <c r="A59" t="s">
        <v>11</v>
      </c>
      <c r="G59" t="s">
        <v>11</v>
      </c>
      <c r="I59" t="s">
        <v>11</v>
      </c>
      <c r="J59" t="s">
        <v>11</v>
      </c>
      <c r="M59" t="s">
        <v>11</v>
      </c>
      <c r="N59" t="s">
        <v>11</v>
      </c>
    </row>
    <row r="60" spans="1:14" x14ac:dyDescent="0.3">
      <c r="A60" t="s">
        <v>11</v>
      </c>
      <c r="G60" t="s">
        <v>11</v>
      </c>
      <c r="I60" t="s">
        <v>11</v>
      </c>
      <c r="J60" t="s">
        <v>11</v>
      </c>
      <c r="M60" t="s">
        <v>11</v>
      </c>
      <c r="N60" t="s">
        <v>11</v>
      </c>
    </row>
    <row r="61" spans="1:14" x14ac:dyDescent="0.3">
      <c r="A61" t="s">
        <v>11</v>
      </c>
      <c r="G61" t="s">
        <v>11</v>
      </c>
      <c r="J61" t="s">
        <v>11</v>
      </c>
      <c r="M61" t="s">
        <v>11</v>
      </c>
      <c r="N61" t="s">
        <v>11</v>
      </c>
    </row>
    <row r="62" spans="1:14" x14ac:dyDescent="0.3">
      <c r="A62" t="s">
        <v>11</v>
      </c>
      <c r="G62" t="s">
        <v>11</v>
      </c>
      <c r="I62" t="s">
        <v>11</v>
      </c>
      <c r="J62" t="s">
        <v>11</v>
      </c>
      <c r="M62" t="s">
        <v>11</v>
      </c>
      <c r="N62" t="s">
        <v>11</v>
      </c>
    </row>
    <row r="63" spans="1:14" x14ac:dyDescent="0.3">
      <c r="A63" t="s">
        <v>11</v>
      </c>
      <c r="F63" t="s">
        <v>11</v>
      </c>
      <c r="G63" t="s">
        <v>11</v>
      </c>
      <c r="I63" t="s">
        <v>11</v>
      </c>
      <c r="J63" t="s">
        <v>11</v>
      </c>
      <c r="M63" t="s">
        <v>11</v>
      </c>
      <c r="N63" t="s">
        <v>11</v>
      </c>
    </row>
    <row r="64" spans="1:14" x14ac:dyDescent="0.3">
      <c r="A64" t="s">
        <v>11</v>
      </c>
      <c r="F64" t="s">
        <v>11</v>
      </c>
      <c r="G64" t="s">
        <v>11</v>
      </c>
      <c r="I64" t="s">
        <v>11</v>
      </c>
      <c r="J64" t="s">
        <v>11</v>
      </c>
      <c r="M64" t="s">
        <v>11</v>
      </c>
      <c r="N64" t="s">
        <v>11</v>
      </c>
    </row>
    <row r="65" spans="1:14" x14ac:dyDescent="0.3">
      <c r="A65" t="s">
        <v>11</v>
      </c>
      <c r="F65" t="s">
        <v>11</v>
      </c>
      <c r="G65" t="s">
        <v>11</v>
      </c>
      <c r="I65" t="s">
        <v>11</v>
      </c>
      <c r="J65" t="s">
        <v>11</v>
      </c>
      <c r="K65" t="s">
        <v>11</v>
      </c>
      <c r="M65" t="s">
        <v>11</v>
      </c>
      <c r="N65" t="s">
        <v>11</v>
      </c>
    </row>
    <row r="66" spans="1:14" x14ac:dyDescent="0.3">
      <c r="A66" t="s">
        <v>11</v>
      </c>
      <c r="F66" t="s">
        <v>11</v>
      </c>
      <c r="G66" t="s">
        <v>11</v>
      </c>
      <c r="I66" t="s">
        <v>11</v>
      </c>
      <c r="J66" t="s">
        <v>11</v>
      </c>
      <c r="K66" t="s">
        <v>11</v>
      </c>
      <c r="M66" t="s">
        <v>11</v>
      </c>
      <c r="N66" t="s">
        <v>11</v>
      </c>
    </row>
  </sheetData>
  <sortState xmlns:xlrd2="http://schemas.microsoft.com/office/spreadsheetml/2017/richdata2" ref="R36:S41">
    <sortCondition ref="R36:R41"/>
  </sortState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f1ae716-0de6-4d9c-b665-05bafdb27fd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DA81A3FCDBA54387E6359357A72912" ma:contentTypeVersion="17" ma:contentTypeDescription="Create a new document." ma:contentTypeScope="" ma:versionID="14fff60a71243d4da40825e81cc5a325">
  <xsd:schema xmlns:xsd="http://www.w3.org/2001/XMLSchema" xmlns:xs="http://www.w3.org/2001/XMLSchema" xmlns:p="http://schemas.microsoft.com/office/2006/metadata/properties" xmlns:ns3="1f1ae716-0de6-4d9c-b665-05bafdb27fd9" xmlns:ns4="b276ef11-b451-45ae-8d2e-3523693103af" targetNamespace="http://schemas.microsoft.com/office/2006/metadata/properties" ma:root="true" ma:fieldsID="8fb75ba1ca2e3b1eaf6eb07be2a21111" ns3:_="" ns4:_="">
    <xsd:import namespace="1f1ae716-0de6-4d9c-b665-05bafdb27fd9"/>
    <xsd:import namespace="b276ef11-b451-45ae-8d2e-3523693103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ae716-0de6-4d9c-b665-05bafdb27f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6ef11-b451-45ae-8d2e-3523693103a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G g E A A B Q S w M E F A A C A A g A d a i X V 3 O a A V y k A A A A 9 g A A A B I A H A B D b 2 5 m a W c v U G F j a 2 F n Z S 5 4 b W w g o h g A K K A U A A A A A A A A A A A A A A A A A A A A A A A A A A A A h Y 9 B D o I w F E S v Q r q n L S U m h n x K j F t J T E i M 2 w Y q N s L H 0 G K 5 m w u P 5 B X E K O r O 5 b x 5 i 5 n 7 9 Q b Z 2 D b B R f f W d J i S i H I S a C y 7 y m C d k s E d w i X J J G x V e V K 1 D i Y Z b T L a K i V H 5 8 4 J Y 9 5 7 6 m P a 9 T U T n E d s n 2 + K 8 q h b R T 6 y + S + H B q 1 T W G o i Y f c a I w W N R E w X X F A O b I a Q G / w K Y t r 7 b H 8 g r I f G D b 2 W G s N V A W y O w N 4 f 5 A N Q S w M E F A A C A A g A d a i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o l 1 e D a V D 0 Y g E A A O o C A A A T A B w A R m 9 y b X V s Y X M v U 2 V j d G l v b j E u b S C i G A A o o B Q A A A A A A A A A A A A A A A A A A A A A A A A A A A B 9 k V 1 r w j A U h u 8 L / Q + H e N N C 6 F D c L i Z l S D u Z F 5 O N C m P o L m J 7 1 L I 0 G f n w A 9 l / X 6 Q V N 1 q W m 6 b P e c + b N y c a c 1 N K A V n 9 7 Y 9 8 z / f 0 l i k s o E d y p q A U O x R G q i O B G D g a 3 w O 3 M m l V j o 4 k e h e l M r e V E w W T k m O U S G H c j w 5 I e r 8 s 5 F 5 w y Y r l H 6 v I H A w J 6 S J F X l a l Q R U T S i g k k t t K 6 L g / p P A o c l m U Y h P 3 B 7 c D C q 9 W G s z M k W N 8 3 U Y z K f A j p H W k H n l R s n K 1 A p 6 Q F a j 0 O f G c r Z y w q T Q 8 q N N T W D R 8 z H m W M 8 6 U j o 2 y v y 2 T L R M b 5 z g / f u H V b q 6 Y 0 G u p q j r x u a i D j v P p 6 U Q S d / F p 6 m 5 n n A o M H s w 3 h R N 5 Z p / Y C S G Y W M 5 h x i o M 2 w J Z I O + m / / c x Y d c s N 1 Y h v C N T L c F 4 0 5 H G v a a + U G G r F a o r h 5 t u I z c R 2 a a p K n f Y x m / M D d I g w u W o q T B 3 w + g 8 z 8 b M d W H x 0 G q c 4 R 4 6 B v s d + l 4 p O t 9 u 9 A N Q S w E C L Q A U A A I A C A B 1 q J d X c 5 o B X K Q A A A D 2 A A A A E g A A A A A A A A A A A A A A A A A A A A A A Q 2 9 u Z m l n L 1 B h Y 2 t h Z 2 U u e G 1 s U E s B A i 0 A F A A C A A g A d a i X V w / K 6 a u k A A A A 6 Q A A A B M A A A A A A A A A A A A A A A A A 8 A A A A F t D b 2 5 0 Z W 5 0 X 1 R 5 c G V z X S 5 4 b W x Q S w E C L Q A U A A I A C A B 1 q J d X g 2 l Q 9 G I B A A D q A g A A E w A A A A A A A A A A A A A A A A D h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E A A A A A A A A J c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J T I w a W 5 2 Z W 5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y X 2 l u d m V u d G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M 1 Q x O T o w M z o 0 M y 4 3 O D Y x N j g x W i I g L z 4 8 R W 5 0 c n k g V H l w Z T 0 i R m l s b E N v b H V t b l R 5 c G V z I i B W Y W x 1 Z T 0 i c 0 J n W U d C Z 1 l H Q m d V R 0 J n W U R C Z 1 k 9 I i A v P j x F b n R y e S B U e X B l P S J G a W x s Q 2 9 s d W 1 u T m F t Z X M i I F Z h b H V l P S J z W y Z x d W 9 0 O 0 N h c i B J R C Z x d W 9 0 O y w m c X V v d D t N Y W t l J n F 1 b 3 Q 7 L C Z x d W 9 0 O 0 1 h a 2 U g K E Z 1 b G w g T m F t Z S k m c X V v d D s s J n F 1 b 3 Q 7 T W 9 k Z W w m c X V v d D s s J n F 1 b 3 Q 7 T W 9 k Z W w g K E Z 1 b G w g T m F t Z S k m c X V v d D s s J n F 1 b 3 Q 7 T W F u d W Z h Y 3 R 1 c m U g W W V h c i Z x d W 9 0 O y w m c X V v d D t B Z 2 U m c X V v d D s s J n F 1 b 3 Q 7 T W l s Z X M m c X V v d D s s J n F 1 b 3 Q 7 T W l s Z X M g L y B Z Z W F y J n F 1 b 3 Q 7 L C Z x d W 9 0 O 0 N v b G 9 y J n F 1 b 3 Q 7 L C Z x d W 9 0 O 0 R y a X Z l c i Z x d W 9 0 O y w m c X V v d D t X Y X J h b n R l Z S B N a W x l c y Z x d W 9 0 O y w m c X V v d D t D b 3 Z l c m V k P y Z x d W 9 0 O y w m c X V v d D t O Z X c g Q 2 F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i B p b n Z l b n R v c n k v Q X V 0 b 1 J l b W 9 2 Z W R D b 2 x 1 b W 5 z M S 5 7 Q 2 F y I E l E L D B 9 J n F 1 b 3 Q 7 L C Z x d W 9 0 O 1 N l Y 3 R p b 2 4 x L 2 N h c i B p b n Z l b n R v c n k v Q X V 0 b 1 J l b W 9 2 Z W R D b 2 x 1 b W 5 z M S 5 7 T W F r Z S w x f S Z x d W 9 0 O y w m c X V v d D t T Z W N 0 a W 9 u M S 9 j Y X I g a W 5 2 Z W 5 0 b 3 J 5 L 0 F 1 d G 9 S Z W 1 v d m V k Q 2 9 s d W 1 u c z E u e 0 1 h a 2 U g K E Z 1 b G w g T m F t Z S k s M n 0 m c X V v d D s s J n F 1 b 3 Q 7 U 2 V j d G l v b j E v Y 2 F y I G l u d m V u d G 9 y e S 9 B d X R v U m V t b 3 Z l Z E N v b H V t b n M x L n t N b 2 R l b C w z f S Z x d W 9 0 O y w m c X V v d D t T Z W N 0 a W 9 u M S 9 j Y X I g a W 5 2 Z W 5 0 b 3 J 5 L 0 F 1 d G 9 S Z W 1 v d m V k Q 2 9 s d W 1 u c z E u e 0 1 v Z G V s I C h G d W x s I E 5 h b W U p L D R 9 J n F 1 b 3 Q 7 L C Z x d W 9 0 O 1 N l Y 3 R p b 2 4 x L 2 N h c i B p b n Z l b n R v c n k v Q X V 0 b 1 J l b W 9 2 Z W R D b 2 x 1 b W 5 z M S 5 7 T W F u d W Z h Y 3 R 1 c m U g W W V h c i w 1 f S Z x d W 9 0 O y w m c X V v d D t T Z W N 0 a W 9 u M S 9 j Y X I g a W 5 2 Z W 5 0 b 3 J 5 L 0 F 1 d G 9 S Z W 1 v d m V k Q 2 9 s d W 1 u c z E u e 0 F n Z S w 2 f S Z x d W 9 0 O y w m c X V v d D t T Z W N 0 a W 9 u M S 9 j Y X I g a W 5 2 Z W 5 0 b 3 J 5 L 0 F 1 d G 9 S Z W 1 v d m V k Q 2 9 s d W 1 u c z E u e 0 1 p b G V z L D d 9 J n F 1 b 3 Q 7 L C Z x d W 9 0 O 1 N l Y 3 R p b 2 4 x L 2 N h c i B p b n Z l b n R v c n k v Q X V 0 b 1 J l b W 9 2 Z W R D b 2 x 1 b W 5 z M S 5 7 T W l s Z X M g L y B Z Z W F y L D h 9 J n F 1 b 3 Q 7 L C Z x d W 9 0 O 1 N l Y 3 R p b 2 4 x L 2 N h c i B p b n Z l b n R v c n k v Q X V 0 b 1 J l b W 9 2 Z W R D b 2 x 1 b W 5 z M S 5 7 Q 2 9 s b 3 I s O X 0 m c X V v d D s s J n F 1 b 3 Q 7 U 2 V j d G l v b j E v Y 2 F y I G l u d m V u d G 9 y e S 9 B d X R v U m V t b 3 Z l Z E N v b H V t b n M x L n t E c m l 2 Z X I s M T B 9 J n F 1 b 3 Q 7 L C Z x d W 9 0 O 1 N l Y 3 R p b 2 4 x L 2 N h c i B p b n Z l b n R v c n k v Q X V 0 b 1 J l b W 9 2 Z W R D b 2 x 1 b W 5 z M S 5 7 V 2 F y Y W 5 0 Z W U g T W l s Z X M s M T F 9 J n F 1 b 3 Q 7 L C Z x d W 9 0 O 1 N l Y 3 R p b 2 4 x L 2 N h c i B p b n Z l b n R v c n k v Q X V 0 b 1 J l b W 9 2 Z W R D b 2 x 1 b W 5 z M S 5 7 Q 2 9 2 Z X J l Z D 8 s M T J 9 J n F 1 b 3 Q 7 L C Z x d W 9 0 O 1 N l Y 3 R p b 2 4 x L 2 N h c i B p b n Z l b n R v c n k v Q X V 0 b 1 J l b W 9 2 Z W R D b 2 x 1 b W 5 z M S 5 7 T m V 3 I E N h c i B J R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N h c i B p b n Z l b n R v c n k v Q X V 0 b 1 J l b W 9 2 Z W R D b 2 x 1 b W 5 z M S 5 7 Q 2 F y I E l E L D B 9 J n F 1 b 3 Q 7 L C Z x d W 9 0 O 1 N l Y 3 R p b 2 4 x L 2 N h c i B p b n Z l b n R v c n k v Q X V 0 b 1 J l b W 9 2 Z W R D b 2 x 1 b W 5 z M S 5 7 T W F r Z S w x f S Z x d W 9 0 O y w m c X V v d D t T Z W N 0 a W 9 u M S 9 j Y X I g a W 5 2 Z W 5 0 b 3 J 5 L 0 F 1 d G 9 S Z W 1 v d m V k Q 2 9 s d W 1 u c z E u e 0 1 h a 2 U g K E Z 1 b G w g T m F t Z S k s M n 0 m c X V v d D s s J n F 1 b 3 Q 7 U 2 V j d G l v b j E v Y 2 F y I G l u d m V u d G 9 y e S 9 B d X R v U m V t b 3 Z l Z E N v b H V t b n M x L n t N b 2 R l b C w z f S Z x d W 9 0 O y w m c X V v d D t T Z W N 0 a W 9 u M S 9 j Y X I g a W 5 2 Z W 5 0 b 3 J 5 L 0 F 1 d G 9 S Z W 1 v d m V k Q 2 9 s d W 1 u c z E u e 0 1 v Z G V s I C h G d W x s I E 5 h b W U p L D R 9 J n F 1 b 3 Q 7 L C Z x d W 9 0 O 1 N l Y 3 R p b 2 4 x L 2 N h c i B p b n Z l b n R v c n k v Q X V 0 b 1 J l b W 9 2 Z W R D b 2 x 1 b W 5 z M S 5 7 T W F u d W Z h Y 3 R 1 c m U g W W V h c i w 1 f S Z x d W 9 0 O y w m c X V v d D t T Z W N 0 a W 9 u M S 9 j Y X I g a W 5 2 Z W 5 0 b 3 J 5 L 0 F 1 d G 9 S Z W 1 v d m V k Q 2 9 s d W 1 u c z E u e 0 F n Z S w 2 f S Z x d W 9 0 O y w m c X V v d D t T Z W N 0 a W 9 u M S 9 j Y X I g a W 5 2 Z W 5 0 b 3 J 5 L 0 F 1 d G 9 S Z W 1 v d m V k Q 2 9 s d W 1 u c z E u e 0 1 p b G V z L D d 9 J n F 1 b 3 Q 7 L C Z x d W 9 0 O 1 N l Y 3 R p b 2 4 x L 2 N h c i B p b n Z l b n R v c n k v Q X V 0 b 1 J l b W 9 2 Z W R D b 2 x 1 b W 5 z M S 5 7 T W l s Z X M g L y B Z Z W F y L D h 9 J n F 1 b 3 Q 7 L C Z x d W 9 0 O 1 N l Y 3 R p b 2 4 x L 2 N h c i B p b n Z l b n R v c n k v Q X V 0 b 1 J l b W 9 2 Z W R D b 2 x 1 b W 5 z M S 5 7 Q 2 9 s b 3 I s O X 0 m c X V v d D s s J n F 1 b 3 Q 7 U 2 V j d G l v b j E v Y 2 F y I G l u d m V u d G 9 y e S 9 B d X R v U m V t b 3 Z l Z E N v b H V t b n M x L n t E c m l 2 Z X I s M T B 9 J n F 1 b 3 Q 7 L C Z x d W 9 0 O 1 N l Y 3 R p b 2 4 x L 2 N h c i B p b n Z l b n R v c n k v Q X V 0 b 1 J l b W 9 2 Z W R D b 2 x 1 b W 5 z M S 5 7 V 2 F y Y W 5 0 Z W U g T W l s Z X M s M T F 9 J n F 1 b 3 Q 7 L C Z x d W 9 0 O 1 N l Y 3 R p b 2 4 x L 2 N h c i B p b n Z l b n R v c n k v Q X V 0 b 1 J l b W 9 2 Z W R D b 2 x 1 b W 5 z M S 5 7 Q 2 9 2 Z X J l Z D 8 s M T J 9 J n F 1 b 3 Q 7 L C Z x d W 9 0 O 1 N l Y 3 R p b 2 4 x L 2 N h c i B p b n Z l b n R v c n k v Q X V 0 b 1 J l b W 9 2 Z W R D b 2 x 1 b W 5 z M S 5 7 T m V 3 I E N h c i B J R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i U y M G l u d m V u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p b n Z l b n R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J T I w a W 5 2 Z W 5 0 b 3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+ a n p j A W v N N n H T t p z o i Q J k A A A A A A g A A A A A A E G Y A A A A B A A A g A A A A Y + V R G V U Z g U Y 2 Y k 8 u / J K b 1 H M u A D 5 n / G n i + D i F 1 R Z L K h w A A A A A D o A A A A A C A A A g A A A A q p m 4 i F F X G M 1 9 8 W t 7 x O i N z N M f 1 n y I u o C + R I n 9 q w / v L y p Q A A A A k F 0 1 w / Z j 1 n n l b 5 N y O S N v F T 0 / J 6 G a I P + x A p j p x p R f U E 5 X w m Y N a H V Q v r G y u Y p L / o 2 9 7 8 1 D l 3 C d E + o U f K F t T y V Z P x T v 5 2 3 P P X I U a q 0 w f 0 5 e u 3 h A A A A A 9 g C F 2 t t d k p 0 K m P r Z g v L y t F B n W 7 H z W R 6 o L M T P G n e g n v W O P h i X J l 2 i c R I D K s k 6 r f 2 M e H c 0 B T O s c l U m M L / E J f B f m w = = < / D a t a M a s h u p > 
</file>

<file path=customXml/itemProps1.xml><?xml version="1.0" encoding="utf-8"?>
<ds:datastoreItem xmlns:ds="http://schemas.openxmlformats.org/officeDocument/2006/customXml" ds:itemID="{5F55580A-8761-4E46-AD1B-A7C0FFE565CD}">
  <ds:schemaRefs>
    <ds:schemaRef ds:uri="http://schemas.openxmlformats.org/package/2006/metadata/core-properties"/>
    <ds:schemaRef ds:uri="1f1ae716-0de6-4d9c-b665-05bafdb27fd9"/>
    <ds:schemaRef ds:uri="http://purl.org/dc/elements/1.1/"/>
    <ds:schemaRef ds:uri="http://purl.org/dc/terms/"/>
    <ds:schemaRef ds:uri="b276ef11-b451-45ae-8d2e-3523693103af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64FD6BD-0685-4916-B9AC-79CE8AB213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D7BAA9-1669-4BC9-AF48-0ABF1C670A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1ae716-0de6-4d9c-b665-05bafdb27fd9"/>
    <ds:schemaRef ds:uri="b276ef11-b451-45ae-8d2e-352369310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C2EC05A-9BA5-4D74-AE93-158EDCE97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I. Achaji</dc:creator>
  <cp:lastModifiedBy>Ahmad I. Achaji</cp:lastModifiedBy>
  <dcterms:created xsi:type="dcterms:W3CDTF">2023-12-23T19:02:50Z</dcterms:created>
  <dcterms:modified xsi:type="dcterms:W3CDTF">2023-12-29T07:00:16Z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0x0101007CDA81A3FCDBA54387E6359357A72912</vt:lpwstr>
  </property>
</Properties>
</file>