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ropbox/INFORMATIKA/Semester_7/daspro/praktikum/1/"/>
    </mc:Choice>
  </mc:AlternateContent>
  <xr:revisionPtr revIDLastSave="0" documentId="13_ncr:1_{F7B789F5-4E61-1C48-AFC5-B725226AA1BF}" xr6:coauthVersionLast="36" xr6:coauthVersionMax="36" xr10:uidLastSave="{00000000-0000-0000-0000-000000000000}"/>
  <bookViews>
    <workbookView xWindow="5020" yWindow="1940" windowWidth="19240" windowHeight="145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L4" i="1" l="1"/>
  <c r="L5" i="1"/>
  <c r="L6" i="1"/>
  <c r="L7" i="1"/>
  <c r="L8" i="1"/>
  <c r="L9" i="1"/>
  <c r="L10" i="1"/>
  <c r="L11" i="1"/>
  <c r="L12" i="1"/>
  <c r="L13" i="1"/>
  <c r="K5" i="1"/>
  <c r="M5" i="1" s="1"/>
  <c r="O5" i="1" s="1"/>
  <c r="K6" i="1"/>
  <c r="M6" i="1" s="1"/>
  <c r="O6" i="1" s="1"/>
  <c r="K7" i="1"/>
  <c r="M7" i="1" s="1"/>
  <c r="O7" i="1" s="1"/>
  <c r="K8" i="1"/>
  <c r="M8" i="1" s="1"/>
  <c r="O8" i="1" s="1"/>
  <c r="K9" i="1"/>
  <c r="M9" i="1" s="1"/>
  <c r="O9" i="1" s="1"/>
  <c r="K10" i="1"/>
  <c r="M10" i="1" s="1"/>
  <c r="O10" i="1" s="1"/>
  <c r="K11" i="1"/>
  <c r="M11" i="1" s="1"/>
  <c r="O11" i="1" s="1"/>
  <c r="K12" i="1"/>
  <c r="M12" i="1" s="1"/>
  <c r="O12" i="1" s="1"/>
  <c r="K13" i="1"/>
  <c r="M13" i="1" s="1"/>
  <c r="O13" i="1" s="1"/>
  <c r="K4" i="1"/>
  <c r="M4" i="1" s="1"/>
  <c r="O4" i="1" s="1"/>
  <c r="E4" i="1"/>
  <c r="D5" i="1"/>
  <c r="D6" i="1"/>
  <c r="D7" i="1"/>
  <c r="D8" i="1"/>
  <c r="D9" i="1"/>
  <c r="D10" i="1"/>
  <c r="D11" i="1"/>
  <c r="D12" i="1"/>
  <c r="D13" i="1"/>
  <c r="D4" i="1"/>
  <c r="E5" i="1"/>
  <c r="E6" i="1"/>
  <c r="E7" i="1"/>
  <c r="E8" i="1"/>
  <c r="E9" i="1"/>
  <c r="E10" i="1"/>
  <c r="E11" i="1"/>
  <c r="E12" i="1"/>
  <c r="E13" i="1"/>
  <c r="J5" i="1" l="1"/>
  <c r="J6" i="1"/>
  <c r="J7" i="1"/>
  <c r="J8" i="1"/>
  <c r="J9" i="1"/>
  <c r="J10" i="1"/>
  <c r="J11" i="1"/>
  <c r="J12" i="1"/>
  <c r="J13" i="1"/>
  <c r="H16" i="1"/>
  <c r="H15" i="1"/>
  <c r="H14" i="1"/>
  <c r="G16" i="1"/>
  <c r="G15" i="1"/>
  <c r="G14" i="1"/>
  <c r="F16" i="1"/>
  <c r="F15" i="1"/>
  <c r="F14" i="1"/>
  <c r="I5" i="1"/>
  <c r="I6" i="1"/>
  <c r="I7" i="1"/>
  <c r="I8" i="1"/>
  <c r="I9" i="1"/>
  <c r="I10" i="1"/>
  <c r="I11" i="1"/>
  <c r="I12" i="1"/>
  <c r="I13" i="1"/>
  <c r="I4" i="1"/>
  <c r="I14" i="1" s="1"/>
  <c r="I15" i="1" l="1"/>
  <c r="I16" i="1"/>
  <c r="J4" i="1"/>
  <c r="G19" i="1"/>
  <c r="G23" i="1"/>
  <c r="G20" i="1" l="1"/>
  <c r="G24" i="1" l="1"/>
  <c r="G25" i="1"/>
  <c r="G22" i="1"/>
  <c r="G21" i="1"/>
</calcChain>
</file>

<file path=xl/sharedStrings.xml><?xml version="1.0" encoding="utf-8"?>
<sst xmlns="http://schemas.openxmlformats.org/spreadsheetml/2006/main" count="83" uniqueCount="79">
  <si>
    <t>No</t>
  </si>
  <si>
    <t>NIP</t>
  </si>
  <si>
    <t>Nama</t>
  </si>
  <si>
    <t>Prestasi Kerja</t>
  </si>
  <si>
    <t>Perilaku</t>
  </si>
  <si>
    <t>Kedisplinan</t>
  </si>
  <si>
    <t>Nilai Akhir</t>
  </si>
  <si>
    <t>Predikat</t>
  </si>
  <si>
    <t>Masa Kerja</t>
  </si>
  <si>
    <t>Gaji Pokok</t>
  </si>
  <si>
    <t>Bonus</t>
  </si>
  <si>
    <t>Potongan</t>
  </si>
  <si>
    <t>Gaji Bersih</t>
  </si>
  <si>
    <t>1990020111003</t>
  </si>
  <si>
    <t>Alfa</t>
  </si>
  <si>
    <t>1</t>
  </si>
  <si>
    <t>2</t>
  </si>
  <si>
    <t>3</t>
  </si>
  <si>
    <t>Kantor Pusat</t>
  </si>
  <si>
    <t>Kantor Cabang Provinsi</t>
  </si>
  <si>
    <t>Kantor Cabang Kabupaten</t>
  </si>
  <si>
    <t>Kode</t>
  </si>
  <si>
    <t>Penempatan Kerja</t>
  </si>
  <si>
    <t>Penempatan</t>
  </si>
  <si>
    <t>2005080122004</t>
  </si>
  <si>
    <t>2001080113003</t>
  </si>
  <si>
    <t>1995010123002</t>
  </si>
  <si>
    <t>2005010121003</t>
  </si>
  <si>
    <t>Beta</t>
  </si>
  <si>
    <t>Jenis Kelamin</t>
  </si>
  <si>
    <t>Tabel Penempatan Kerja</t>
  </si>
  <si>
    <t>Tabel Bobot Penilaian</t>
  </si>
  <si>
    <t>Kedisiplinan</t>
  </si>
  <si>
    <t xml:space="preserve">Tabel Predikat </t>
  </si>
  <si>
    <t>Komponen</t>
  </si>
  <si>
    <t>Bobot</t>
  </si>
  <si>
    <t>Nilai Minimal</t>
  </si>
  <si>
    <t>A</t>
  </si>
  <si>
    <t>B</t>
  </si>
  <si>
    <t>C</t>
  </si>
  <si>
    <t>D</t>
  </si>
  <si>
    <t>Gama</t>
  </si>
  <si>
    <t>Delta</t>
  </si>
  <si>
    <t>Epsilon</t>
  </si>
  <si>
    <t>Zeta</t>
  </si>
  <si>
    <t>Teta</t>
  </si>
  <si>
    <t>Eta</t>
  </si>
  <si>
    <t>Kapa</t>
  </si>
  <si>
    <t>Lambda</t>
  </si>
  <si>
    <t>Rata-rata</t>
  </si>
  <si>
    <t>Tertinggi</t>
  </si>
  <si>
    <t>Terendah</t>
  </si>
  <si>
    <t>Nilai akhir adalah penjumlahan dari nilai prestasi kerja, perilaku dan kedisiplinan dikalikan dengan bobot masing-masing komponen.</t>
  </si>
  <si>
    <t>E</t>
  </si>
  <si>
    <t>&lt; 50</t>
  </si>
  <si>
    <t>Predikat adalah konversi nilai akhir ke dalam huruf A, B, C, D atau E sesuai aturan pada tabel predikat</t>
  </si>
  <si>
    <t>Masa kerja adalah selisih tahun antara tanggal saat ini dengan tanggal mulai kerja</t>
  </si>
  <si>
    <t>Bonus diberikan dengan aturan sbb:</t>
  </si>
  <si>
    <t>- Jika predikat 'A' dan masa kerja kurang dari 10 tahun, maka bonus sama dengan 10% dari gaji pokok</t>
  </si>
  <si>
    <t>- Selain kondisi di atas, tidak diberikan bonus</t>
  </si>
  <si>
    <t>Potongan diberikan dengan aturan sbb:</t>
  </si>
  <si>
    <t>- Jika prestasi kerja D atau E, maka potongan sama dengan 20% dari gaji pokok</t>
  </si>
  <si>
    <t>Gaji bersih adalah gaji pokok ditambah bonus, lalu dikurang potongan</t>
  </si>
  <si>
    <t>Jumlah karyawan yang mendapat nilai akhir &gt;= 80</t>
  </si>
  <si>
    <t>Jumlah karyawan yang mendapat nilai akhir antara 60 sampai dengan 80</t>
  </si>
  <si>
    <t>Jumlah karyawan yang mendapat nilai akir 'A'</t>
  </si>
  <si>
    <t>Jumlah karyawan yang mendapat nilai akhir 'D' atau 'E'</t>
  </si>
  <si>
    <t>Jumlah karyawan yang mendapat bonus</t>
  </si>
  <si>
    <t>Jumlah karyawan yang tidak mendapat bonus</t>
  </si>
  <si>
    <t>Hitunglah:</t>
  </si>
  <si>
    <t>NIP pegawai bertipe string terdiri atas 13 karakter (yyyymmddabccc): yyyymmdd menunjukkan tanggal mulai kerja, a menunjukkan jenis kelamin (1 = Pria, 2 = Wanita), b menunjukkan kode penempatan kerja, ccc menunjukkan urutan</t>
  </si>
  <si>
    <t>2012040121003</t>
  </si>
  <si>
    <t>2008040122001</t>
  </si>
  <si>
    <t>2017060113003</t>
  </si>
  <si>
    <t>20145040112001</t>
  </si>
  <si>
    <t>- Jika predikat 'A' dan masa kerja lebih dari sama dengan10, maka bonus sama dengan 15% dari gaji pokok.</t>
  </si>
  <si>
    <t>- Jika predikat 'B' dan masa kerja lebih dari sama dengan 10 tahun, maka bonus sama dengan 10% dari gaji pokok</t>
  </si>
  <si>
    <t>2014010122001</t>
  </si>
  <si>
    <t>Jumlah karyawan yang ditempatkan di Kantor Cabang Provinsi atau 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</si>
</sst>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quotePrefix="1"/>
    <xf numFmtId="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0" xfId="0" applyFont="1" applyBorder="1"/>
    <xf numFmtId="22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6"/>
  <sheetViews>
    <sheetView tabSelected="1" workbookViewId="0">
      <selection activeCell="O18" sqref="O18"/>
    </sheetView>
  </sheetViews>
  <sheetFormatPr baseColWidth="10" defaultColWidth="8.83203125" defaultRowHeight="15" x14ac:dyDescent="0.2"/>
  <cols>
    <col min="1" max="1" width="4.5" customWidth="1"/>
    <col min="2" max="2" width="16.5" style="1" customWidth="1"/>
    <col min="3" max="3" width="8.5" customWidth="1"/>
    <col min="4" max="4" width="8.1640625" customWidth="1"/>
    <col min="5" max="5" width="24.83203125" customWidth="1"/>
    <col min="6" max="6" width="8.5" customWidth="1"/>
    <col min="7" max="7" width="8.83203125" customWidth="1"/>
    <col min="8" max="8" width="12.5" customWidth="1"/>
    <col min="9" max="9" width="10.6640625" customWidth="1"/>
    <col min="11" max="11" width="14.33203125" customWidth="1"/>
    <col min="12" max="12" width="11" customWidth="1"/>
    <col min="15" max="15" width="11.5" customWidth="1"/>
  </cols>
  <sheetData>
    <row r="3" spans="1:15" ht="29.25" customHeight="1" x14ac:dyDescent="0.2">
      <c r="A3" s="4" t="s">
        <v>0</v>
      </c>
      <c r="B3" s="17" t="s">
        <v>1</v>
      </c>
      <c r="C3" s="5" t="s">
        <v>2</v>
      </c>
      <c r="D3" s="6" t="s">
        <v>29</v>
      </c>
      <c r="E3" s="5" t="s">
        <v>23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</row>
    <row r="4" spans="1:15" x14ac:dyDescent="0.2">
      <c r="A4" s="7">
        <v>1</v>
      </c>
      <c r="B4" s="8" t="s">
        <v>13</v>
      </c>
      <c r="C4" s="9" t="s">
        <v>14</v>
      </c>
      <c r="D4" s="9" t="str">
        <f>IF(MID(B4,9,1)="1","Pria","Wanita")</f>
        <v>Pria</v>
      </c>
      <c r="E4" s="9" t="str">
        <f>VLOOKUP(MID(B4,10,1), $A$31:$C$33,2,FALSE)</f>
        <v>Kantor Pusat</v>
      </c>
      <c r="F4" s="9">
        <v>90</v>
      </c>
      <c r="G4" s="9">
        <v>85</v>
      </c>
      <c r="H4" s="9">
        <v>87</v>
      </c>
      <c r="I4" s="9">
        <f>F4*$F$31+G4*$F$32+H4*$F$33</f>
        <v>87.6</v>
      </c>
      <c r="J4" s="7" t="str">
        <f>IF(I4&gt;79,"A",IF(I4&gt;69,"B",IF(I4&gt;59,"C",IF(I4&gt;49,"D","E"))))</f>
        <v>A</v>
      </c>
      <c r="K4" s="19">
        <f ca="1">DATEDIF(DATE(LEFT(B4,4), MID(B4,5,2), MID(B4,7,2)), NOW(), "y")</f>
        <v>29</v>
      </c>
      <c r="L4" s="9">
        <f>VLOOKUP(MID(B4,10,1), $A$31:$C$33,3,FALSE)</f>
        <v>5000000</v>
      </c>
      <c r="M4" s="9">
        <f ca="1">IF(AND(J4="A",K4&gt;9),(L4*15%),IF(AND(J4="B",K4&gt;9),(L4*10%),IF(AND(J4="A",K4&lt;10),(L4*10%), 0)))</f>
        <v>750000</v>
      </c>
      <c r="N4" s="9">
        <f>IF(OR(J4="D",J4="E"),L4*20%,L4*0)</f>
        <v>0</v>
      </c>
      <c r="O4" s="9">
        <f ca="1">L4+M4-N4</f>
        <v>5750000</v>
      </c>
    </row>
    <row r="5" spans="1:15" x14ac:dyDescent="0.2">
      <c r="A5" s="7">
        <v>2</v>
      </c>
      <c r="B5" s="8" t="s">
        <v>24</v>
      </c>
      <c r="C5" s="9" t="s">
        <v>28</v>
      </c>
      <c r="D5" s="9" t="str">
        <f t="shared" ref="D5:D13" si="0">IF(MID(B5,9,1)="1","Pria","Wanita")</f>
        <v>Wanita</v>
      </c>
      <c r="E5" s="9" t="str">
        <f t="shared" ref="E5:E13" si="1">VLOOKUP(MID(B5,10,1), $A$31:$C$33,2,FALSE)</f>
        <v>Kantor Cabang Provinsi</v>
      </c>
      <c r="F5" s="9">
        <v>78</v>
      </c>
      <c r="G5" s="9">
        <v>90</v>
      </c>
      <c r="H5" s="9">
        <v>60</v>
      </c>
      <c r="I5" s="9">
        <f t="shared" ref="I5:I13" si="2">F5*$F$31+G5*$F$32+H5*$F$33</f>
        <v>76.2</v>
      </c>
      <c r="J5" s="7" t="str">
        <f t="shared" ref="J5:J13" si="3">IF(I5&gt;79,"A",IF(I5&gt;69,"B",IF(I5&gt;59,"C",IF(I5&gt;49,"D","E"))))</f>
        <v>B</v>
      </c>
      <c r="K5" s="19">
        <f t="shared" ref="K5:K13" ca="1" si="4">DATEDIF(DATE(LEFT(B5,4), MID(B5,5,2), MID(B5,7,2)), NOW(), "y")</f>
        <v>14</v>
      </c>
      <c r="L5" s="9">
        <f t="shared" ref="L5:L13" si="5">VLOOKUP(MID(B5,10,1), $A$31:$C$33,3,FALSE)</f>
        <v>4000000</v>
      </c>
      <c r="M5" s="9">
        <f t="shared" ref="M5:M13" ca="1" si="6">IF(AND(J5="A",K5&gt;9),(L5*15%),IF(AND(J5="B",K5&gt;9),(L5*10%),IF(AND(J5="A",K5&lt;10),(L5*10%), 0)))</f>
        <v>400000</v>
      </c>
      <c r="N5" s="9">
        <f t="shared" ref="N5:N13" si="7">IF(OR(J5="D",J5="E"),L5*20%,L5*0)</f>
        <v>0</v>
      </c>
      <c r="O5" s="9">
        <f t="shared" ref="O5:O13" ca="1" si="8">L5+M5-N5</f>
        <v>4400000</v>
      </c>
    </row>
    <row r="6" spans="1:15" x14ac:dyDescent="0.2">
      <c r="A6" s="7">
        <v>3</v>
      </c>
      <c r="B6" s="8" t="s">
        <v>71</v>
      </c>
      <c r="C6" s="9" t="s">
        <v>41</v>
      </c>
      <c r="D6" s="9" t="str">
        <f t="shared" si="0"/>
        <v>Wanita</v>
      </c>
      <c r="E6" s="9" t="str">
        <f t="shared" si="1"/>
        <v>Kantor Pusat</v>
      </c>
      <c r="F6" s="9">
        <v>66</v>
      </c>
      <c r="G6" s="9">
        <v>60</v>
      </c>
      <c r="H6" s="9">
        <v>70</v>
      </c>
      <c r="I6" s="9">
        <f t="shared" si="2"/>
        <v>65.400000000000006</v>
      </c>
      <c r="J6" s="7" t="str">
        <f t="shared" si="3"/>
        <v>C</v>
      </c>
      <c r="K6" s="19">
        <f t="shared" ca="1" si="4"/>
        <v>7</v>
      </c>
      <c r="L6" s="9">
        <f t="shared" si="5"/>
        <v>5000000</v>
      </c>
      <c r="M6" s="9">
        <f t="shared" ca="1" si="6"/>
        <v>0</v>
      </c>
      <c r="N6" s="9">
        <f t="shared" si="7"/>
        <v>0</v>
      </c>
      <c r="O6" s="9">
        <f t="shared" ca="1" si="8"/>
        <v>5000000</v>
      </c>
    </row>
    <row r="7" spans="1:15" x14ac:dyDescent="0.2">
      <c r="A7" s="7">
        <v>4</v>
      </c>
      <c r="B7" s="8" t="s">
        <v>25</v>
      </c>
      <c r="C7" s="9" t="s">
        <v>42</v>
      </c>
      <c r="D7" s="9" t="str">
        <f t="shared" si="0"/>
        <v>Pria</v>
      </c>
      <c r="E7" s="9" t="str">
        <f t="shared" si="1"/>
        <v>Kantor Cabang Kabupaten</v>
      </c>
      <c r="F7" s="9">
        <v>50</v>
      </c>
      <c r="G7" s="9">
        <v>40</v>
      </c>
      <c r="H7" s="9">
        <v>55</v>
      </c>
      <c r="I7" s="9">
        <f t="shared" si="2"/>
        <v>48.5</v>
      </c>
      <c r="J7" s="7" t="str">
        <f t="shared" si="3"/>
        <v>E</v>
      </c>
      <c r="K7" s="19">
        <f t="shared" ca="1" si="4"/>
        <v>18</v>
      </c>
      <c r="L7" s="9">
        <f t="shared" si="5"/>
        <v>3000000</v>
      </c>
      <c r="M7" s="9">
        <f t="shared" ca="1" si="6"/>
        <v>0</v>
      </c>
      <c r="N7" s="9">
        <f t="shared" si="7"/>
        <v>600000</v>
      </c>
      <c r="O7" s="9">
        <f t="shared" ca="1" si="8"/>
        <v>2400000</v>
      </c>
    </row>
    <row r="8" spans="1:15" x14ac:dyDescent="0.2">
      <c r="A8" s="7">
        <v>5</v>
      </c>
      <c r="B8" s="8" t="s">
        <v>72</v>
      </c>
      <c r="C8" s="9" t="s">
        <v>43</v>
      </c>
      <c r="D8" s="9" t="str">
        <f t="shared" si="0"/>
        <v>Wanita</v>
      </c>
      <c r="E8" s="9" t="str">
        <f t="shared" si="1"/>
        <v>Kantor Cabang Provinsi</v>
      </c>
      <c r="F8" s="9">
        <v>86</v>
      </c>
      <c r="G8" s="9">
        <v>78</v>
      </c>
      <c r="H8" s="9">
        <v>80</v>
      </c>
      <c r="I8" s="9">
        <f t="shared" si="2"/>
        <v>81.8</v>
      </c>
      <c r="J8" s="7" t="str">
        <f t="shared" si="3"/>
        <v>A</v>
      </c>
      <c r="K8" s="19">
        <f t="shared" ca="1" si="4"/>
        <v>11</v>
      </c>
      <c r="L8" s="9">
        <f t="shared" si="5"/>
        <v>4000000</v>
      </c>
      <c r="M8" s="9">
        <f t="shared" ca="1" si="6"/>
        <v>600000</v>
      </c>
      <c r="N8" s="9">
        <f t="shared" si="7"/>
        <v>0</v>
      </c>
      <c r="O8" s="9">
        <f t="shared" ca="1" si="8"/>
        <v>4600000</v>
      </c>
    </row>
    <row r="9" spans="1:15" x14ac:dyDescent="0.2">
      <c r="A9" s="7">
        <v>6</v>
      </c>
      <c r="B9" s="8" t="s">
        <v>27</v>
      </c>
      <c r="C9" s="9" t="s">
        <v>44</v>
      </c>
      <c r="D9" s="9" t="str">
        <f t="shared" si="0"/>
        <v>Wanita</v>
      </c>
      <c r="E9" s="9" t="str">
        <f t="shared" si="1"/>
        <v>Kantor Pusat</v>
      </c>
      <c r="F9" s="9">
        <v>68</v>
      </c>
      <c r="G9" s="9">
        <v>76</v>
      </c>
      <c r="H9" s="9">
        <v>72</v>
      </c>
      <c r="I9" s="9">
        <f t="shared" si="2"/>
        <v>71.599999999999994</v>
      </c>
      <c r="J9" s="7" t="str">
        <f t="shared" si="3"/>
        <v>B</v>
      </c>
      <c r="K9" s="19">
        <f t="shared" ca="1" si="4"/>
        <v>14</v>
      </c>
      <c r="L9" s="9">
        <f t="shared" si="5"/>
        <v>5000000</v>
      </c>
      <c r="M9" s="9">
        <f t="shared" ca="1" si="6"/>
        <v>500000</v>
      </c>
      <c r="N9" s="9">
        <f t="shared" si="7"/>
        <v>0</v>
      </c>
      <c r="O9" s="9">
        <f t="shared" ca="1" si="8"/>
        <v>5500000</v>
      </c>
    </row>
    <row r="10" spans="1:15" x14ac:dyDescent="0.2">
      <c r="A10" s="7">
        <v>7</v>
      </c>
      <c r="B10" s="8" t="s">
        <v>73</v>
      </c>
      <c r="C10" s="9" t="s">
        <v>45</v>
      </c>
      <c r="D10" s="9" t="str">
        <f t="shared" si="0"/>
        <v>Pria</v>
      </c>
      <c r="E10" s="9" t="str">
        <f t="shared" si="1"/>
        <v>Kantor Cabang Kabupaten</v>
      </c>
      <c r="F10" s="9">
        <v>90</v>
      </c>
      <c r="G10" s="9">
        <v>88</v>
      </c>
      <c r="H10" s="9">
        <v>90</v>
      </c>
      <c r="I10" s="9">
        <f t="shared" si="2"/>
        <v>89.4</v>
      </c>
      <c r="J10" s="7" t="str">
        <f t="shared" si="3"/>
        <v>A</v>
      </c>
      <c r="K10" s="19">
        <f t="shared" ca="1" si="4"/>
        <v>2</v>
      </c>
      <c r="L10" s="9">
        <f t="shared" si="5"/>
        <v>3000000</v>
      </c>
      <c r="M10" s="9">
        <f t="shared" ca="1" si="6"/>
        <v>300000</v>
      </c>
      <c r="N10" s="9">
        <f t="shared" si="7"/>
        <v>0</v>
      </c>
      <c r="O10" s="9">
        <f t="shared" ca="1" si="8"/>
        <v>3300000</v>
      </c>
    </row>
    <row r="11" spans="1:15" x14ac:dyDescent="0.2">
      <c r="A11" s="7">
        <v>8</v>
      </c>
      <c r="B11" s="8" t="s">
        <v>26</v>
      </c>
      <c r="C11" s="9" t="s">
        <v>46</v>
      </c>
      <c r="D11" s="9" t="str">
        <f t="shared" si="0"/>
        <v>Wanita</v>
      </c>
      <c r="E11" s="9" t="str">
        <f t="shared" si="1"/>
        <v>Kantor Cabang Kabupaten</v>
      </c>
      <c r="F11" s="9">
        <v>60</v>
      </c>
      <c r="G11" s="9">
        <v>58</v>
      </c>
      <c r="H11" s="9">
        <v>57</v>
      </c>
      <c r="I11" s="9">
        <f t="shared" si="2"/>
        <v>58.5</v>
      </c>
      <c r="J11" s="7" t="str">
        <f t="shared" si="3"/>
        <v>D</v>
      </c>
      <c r="K11" s="19">
        <f t="shared" ca="1" si="4"/>
        <v>24</v>
      </c>
      <c r="L11" s="9">
        <f t="shared" si="5"/>
        <v>3000000</v>
      </c>
      <c r="M11" s="9">
        <f t="shared" ca="1" si="6"/>
        <v>0</v>
      </c>
      <c r="N11" s="9">
        <f t="shared" si="7"/>
        <v>600000</v>
      </c>
      <c r="O11" s="9">
        <f t="shared" ca="1" si="8"/>
        <v>2400000</v>
      </c>
    </row>
    <row r="12" spans="1:15" x14ac:dyDescent="0.2">
      <c r="A12" s="7">
        <v>9</v>
      </c>
      <c r="B12" s="8" t="s">
        <v>74</v>
      </c>
      <c r="C12" s="9" t="s">
        <v>47</v>
      </c>
      <c r="D12" s="9" t="str">
        <f t="shared" si="0"/>
        <v>Pria</v>
      </c>
      <c r="E12" s="9" t="str">
        <f t="shared" si="1"/>
        <v>Kantor Pusat</v>
      </c>
      <c r="F12" s="9">
        <v>82</v>
      </c>
      <c r="G12" s="9">
        <v>76</v>
      </c>
      <c r="H12" s="9">
        <v>80</v>
      </c>
      <c r="I12" s="9">
        <f t="shared" si="2"/>
        <v>79.600000000000009</v>
      </c>
      <c r="J12" s="7" t="str">
        <f t="shared" si="3"/>
        <v>A</v>
      </c>
      <c r="K12" s="19">
        <f t="shared" ca="1" si="4"/>
        <v>1</v>
      </c>
      <c r="L12" s="9">
        <f t="shared" si="5"/>
        <v>5000000</v>
      </c>
      <c r="M12" s="9">
        <f t="shared" ca="1" si="6"/>
        <v>500000</v>
      </c>
      <c r="N12" s="9">
        <f t="shared" si="7"/>
        <v>0</v>
      </c>
      <c r="O12" s="9">
        <f t="shared" ca="1" si="8"/>
        <v>5500000</v>
      </c>
    </row>
    <row r="13" spans="1:15" ht="15.75" customHeight="1" x14ac:dyDescent="0.2">
      <c r="A13" s="7">
        <v>10</v>
      </c>
      <c r="B13" s="8" t="s">
        <v>77</v>
      </c>
      <c r="C13" s="9" t="s">
        <v>48</v>
      </c>
      <c r="D13" s="9" t="str">
        <f t="shared" si="0"/>
        <v>Wanita</v>
      </c>
      <c r="E13" s="9" t="str">
        <f t="shared" si="1"/>
        <v>Kantor Cabang Provinsi</v>
      </c>
      <c r="F13" s="9">
        <v>76</v>
      </c>
      <c r="G13" s="9">
        <v>90</v>
      </c>
      <c r="H13" s="9">
        <v>88</v>
      </c>
      <c r="I13" s="9">
        <f t="shared" si="2"/>
        <v>83.800000000000011</v>
      </c>
      <c r="J13" s="7" t="str">
        <f t="shared" si="3"/>
        <v>A</v>
      </c>
      <c r="K13" s="19">
        <f t="shared" ca="1" si="4"/>
        <v>5</v>
      </c>
      <c r="L13" s="9">
        <f t="shared" si="5"/>
        <v>4000000</v>
      </c>
      <c r="M13" s="9">
        <f t="shared" ca="1" si="6"/>
        <v>400000</v>
      </c>
      <c r="N13" s="9">
        <f t="shared" si="7"/>
        <v>0</v>
      </c>
      <c r="O13" s="9">
        <f t="shared" ca="1" si="8"/>
        <v>4400000</v>
      </c>
    </row>
    <row r="14" spans="1:15" ht="15.75" customHeight="1" x14ac:dyDescent="0.2">
      <c r="A14" s="10"/>
      <c r="B14" s="11"/>
      <c r="C14" s="12"/>
      <c r="D14" s="12"/>
      <c r="E14" s="13" t="s">
        <v>49</v>
      </c>
      <c r="F14" s="9">
        <f>AVERAGE(F4:F13)</f>
        <v>74.599999999999994</v>
      </c>
      <c r="G14" s="9">
        <f>AVERAGE(G4:G13)</f>
        <v>74.099999999999994</v>
      </c>
      <c r="H14" s="9">
        <f>AVERAGE(H4:H13)</f>
        <v>73.900000000000006</v>
      </c>
      <c r="I14" s="9">
        <f>AVERAGE(I4:I13)</f>
        <v>74.240000000000009</v>
      </c>
      <c r="J14" s="12"/>
      <c r="K14" s="12"/>
      <c r="L14" s="12"/>
      <c r="M14" s="12"/>
      <c r="N14" s="12"/>
      <c r="O14" s="12"/>
    </row>
    <row r="15" spans="1:15" ht="15.75" customHeight="1" x14ac:dyDescent="0.2">
      <c r="E15" s="13" t="s">
        <v>50</v>
      </c>
      <c r="F15" s="9">
        <f>MAX(F4:F13)</f>
        <v>90</v>
      </c>
      <c r="G15" s="9">
        <f>MAX(G4:G13)</f>
        <v>90</v>
      </c>
      <c r="H15" s="9">
        <f>MAX(H4:H13)</f>
        <v>90</v>
      </c>
      <c r="I15" s="9">
        <f>MAX(I4:I13)</f>
        <v>89.4</v>
      </c>
    </row>
    <row r="16" spans="1:15" ht="15.75" customHeight="1" x14ac:dyDescent="0.2">
      <c r="E16" s="13" t="s">
        <v>51</v>
      </c>
      <c r="F16" s="9">
        <f>MIN(F4:F13)</f>
        <v>50</v>
      </c>
      <c r="G16" s="9">
        <f>MIN(G4:G13)</f>
        <v>40</v>
      </c>
      <c r="H16" s="9">
        <f>MIN(H4:H13)</f>
        <v>55</v>
      </c>
      <c r="I16" s="9">
        <f>MIN(I4:I13)</f>
        <v>48.5</v>
      </c>
    </row>
    <row r="17" spans="1:11" ht="15.75" customHeight="1" x14ac:dyDescent="0.2">
      <c r="E17" s="15"/>
      <c r="F17" s="12"/>
      <c r="G17" s="12"/>
      <c r="H17" s="12"/>
      <c r="I17" s="12"/>
    </row>
    <row r="18" spans="1:11" ht="15.75" customHeight="1" x14ac:dyDescent="0.2">
      <c r="A18" s="18" t="s">
        <v>69</v>
      </c>
      <c r="E18" s="15"/>
      <c r="F18" s="12"/>
      <c r="G18" s="12"/>
      <c r="H18" s="12"/>
      <c r="I18" s="12"/>
      <c r="K18" s="16"/>
    </row>
    <row r="19" spans="1:11" ht="15.75" customHeight="1" x14ac:dyDescent="0.2">
      <c r="A19" t="s">
        <v>63</v>
      </c>
      <c r="E19" s="15"/>
      <c r="F19" s="12"/>
      <c r="G19" s="12">
        <f>COUNTIF(I4:I13,"&gt;=80")</f>
        <v>4</v>
      </c>
      <c r="H19" s="12"/>
      <c r="I19" s="12"/>
    </row>
    <row r="20" spans="1:11" ht="15.75" customHeight="1" x14ac:dyDescent="0.2">
      <c r="A20" t="s">
        <v>64</v>
      </c>
      <c r="G20">
        <f>COUNTIF(I4:I13,"&gt;=60")-COUNTIF(I4:I13,"&gt;80")</f>
        <v>4</v>
      </c>
    </row>
    <row r="21" spans="1:11" ht="15.75" customHeight="1" x14ac:dyDescent="0.2">
      <c r="A21" t="s">
        <v>65</v>
      </c>
      <c r="G21">
        <f>COUNTIF(J4:J13,"A")</f>
        <v>5</v>
      </c>
    </row>
    <row r="22" spans="1:11" ht="15.75" customHeight="1" x14ac:dyDescent="0.2">
      <c r="A22" t="s">
        <v>66</v>
      </c>
      <c r="G22">
        <f>COUNTIF(J4:J13,"D")+COUNTIF(J4:J13,"E")</f>
        <v>2</v>
      </c>
    </row>
    <row r="23" spans="1:11" ht="15.75" customHeight="1" x14ac:dyDescent="0.2">
      <c r="A23" t="s">
        <v>78</v>
      </c>
      <c r="G23">
        <f>COUNTIF(E4:E13,"Kantor Cabang Provinsi") + COUNTIF(E4:E13,"Kantor Cabang Kabupaten")</f>
        <v>6</v>
      </c>
    </row>
    <row r="24" spans="1:11" ht="15.75" customHeight="1" x14ac:dyDescent="0.2">
      <c r="A24" t="s">
        <v>67</v>
      </c>
      <c r="G24">
        <f ca="1">COUNTIF(M4:M13,"&gt;0")</f>
        <v>7</v>
      </c>
    </row>
    <row r="25" spans="1:11" ht="15.75" customHeight="1" x14ac:dyDescent="0.2">
      <c r="A25" t="s">
        <v>68</v>
      </c>
      <c r="G25">
        <f ca="1">COUNTIF(M4:M13,0)</f>
        <v>3</v>
      </c>
    </row>
    <row r="26" spans="1:11" ht="15.75" customHeight="1" x14ac:dyDescent="0.2"/>
    <row r="27" spans="1:11" ht="15.75" customHeight="1" x14ac:dyDescent="0.2">
      <c r="A27" t="s">
        <v>70</v>
      </c>
    </row>
    <row r="28" spans="1:11" ht="15.75" customHeight="1" x14ac:dyDescent="0.2"/>
    <row r="29" spans="1:11" ht="15.75" customHeight="1" x14ac:dyDescent="0.2">
      <c r="A29" t="s">
        <v>30</v>
      </c>
      <c r="E29" t="s">
        <v>31</v>
      </c>
      <c r="H29" t="s">
        <v>33</v>
      </c>
    </row>
    <row r="30" spans="1:11" x14ac:dyDescent="0.2">
      <c r="A30" t="s">
        <v>21</v>
      </c>
      <c r="B30" s="1" t="s">
        <v>22</v>
      </c>
      <c r="C30" t="s">
        <v>9</v>
      </c>
      <c r="E30" t="s">
        <v>34</v>
      </c>
      <c r="F30" t="s">
        <v>35</v>
      </c>
      <c r="H30" t="s">
        <v>7</v>
      </c>
      <c r="I30" t="s">
        <v>36</v>
      </c>
    </row>
    <row r="31" spans="1:11" x14ac:dyDescent="0.2">
      <c r="A31" s="2" t="s">
        <v>15</v>
      </c>
      <c r="B31" s="1" t="s">
        <v>18</v>
      </c>
      <c r="C31">
        <v>5000000</v>
      </c>
      <c r="E31" t="s">
        <v>3</v>
      </c>
      <c r="F31" s="3">
        <v>0.4</v>
      </c>
      <c r="H31" t="s">
        <v>37</v>
      </c>
      <c r="I31">
        <v>80</v>
      </c>
    </row>
    <row r="32" spans="1:11" x14ac:dyDescent="0.2">
      <c r="A32" s="2" t="s">
        <v>16</v>
      </c>
      <c r="B32" s="1" t="s">
        <v>19</v>
      </c>
      <c r="C32">
        <v>4000000</v>
      </c>
      <c r="E32" t="s">
        <v>4</v>
      </c>
      <c r="F32" s="3">
        <v>0.3</v>
      </c>
      <c r="H32" t="s">
        <v>38</v>
      </c>
      <c r="I32">
        <v>70</v>
      </c>
    </row>
    <row r="33" spans="1:9" x14ac:dyDescent="0.2">
      <c r="A33" s="2" t="s">
        <v>17</v>
      </c>
      <c r="B33" s="1" t="s">
        <v>20</v>
      </c>
      <c r="C33">
        <v>3000000</v>
      </c>
      <c r="E33" t="s">
        <v>32</v>
      </c>
      <c r="F33" s="3">
        <v>0.3</v>
      </c>
      <c r="H33" t="s">
        <v>39</v>
      </c>
      <c r="I33">
        <v>60</v>
      </c>
    </row>
    <row r="34" spans="1:9" x14ac:dyDescent="0.2">
      <c r="A34" s="2"/>
      <c r="F34" s="3"/>
      <c r="H34" t="s">
        <v>40</v>
      </c>
      <c r="I34">
        <v>50</v>
      </c>
    </row>
    <row r="35" spans="1:9" x14ac:dyDescent="0.2">
      <c r="A35" s="2"/>
      <c r="H35" t="s">
        <v>53</v>
      </c>
      <c r="I35" s="14" t="s">
        <v>54</v>
      </c>
    </row>
    <row r="36" spans="1:9" x14ac:dyDescent="0.2">
      <c r="A36" t="s">
        <v>52</v>
      </c>
    </row>
    <row r="37" spans="1:9" x14ac:dyDescent="0.2">
      <c r="A37" t="s">
        <v>55</v>
      </c>
    </row>
    <row r="38" spans="1:9" x14ac:dyDescent="0.2">
      <c r="A38" t="s">
        <v>56</v>
      </c>
    </row>
    <row r="39" spans="1:9" x14ac:dyDescent="0.2">
      <c r="A39" t="s">
        <v>57</v>
      </c>
    </row>
    <row r="40" spans="1:9" x14ac:dyDescent="0.2">
      <c r="B40" s="1" t="s">
        <v>75</v>
      </c>
    </row>
    <row r="41" spans="1:9" x14ac:dyDescent="0.2">
      <c r="B41" s="1" t="s">
        <v>76</v>
      </c>
    </row>
    <row r="42" spans="1:9" x14ac:dyDescent="0.2">
      <c r="B42" s="1" t="s">
        <v>58</v>
      </c>
    </row>
    <row r="43" spans="1:9" x14ac:dyDescent="0.2">
      <c r="B43" s="1" t="s">
        <v>59</v>
      </c>
    </row>
    <row r="44" spans="1:9" x14ac:dyDescent="0.2">
      <c r="A44" t="s">
        <v>60</v>
      </c>
    </row>
    <row r="45" spans="1:9" x14ac:dyDescent="0.2">
      <c r="B45" s="1" t="s">
        <v>61</v>
      </c>
    </row>
    <row r="46" spans="1:9" x14ac:dyDescent="0.2">
      <c r="A46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ranakoes23@yahoo.com</cp:lastModifiedBy>
  <dcterms:created xsi:type="dcterms:W3CDTF">2019-08-23T22:44:55Z</dcterms:created>
  <dcterms:modified xsi:type="dcterms:W3CDTF">2019-08-28T22:15:04Z</dcterms:modified>
</cp:coreProperties>
</file>