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25.36.91\Maybank\Task Force Report\FY2021\3. March 2021\Task Force Report\"/>
    </mc:Choice>
  </mc:AlternateContent>
  <bookViews>
    <workbookView xWindow="0" yWindow="0" windowWidth="19200" windowHeight="10575" tabRatio="718" activeTab="1"/>
  </bookViews>
  <sheets>
    <sheet name="Value" sheetId="4" r:id="rId1"/>
    <sheet name="MAR21" sheetId="169" r:id="rId2"/>
    <sheet name="FEB21" sheetId="168" r:id="rId3"/>
    <sheet name="JAN21" sheetId="167" r:id="rId4"/>
    <sheet name="DEC20" sheetId="166" r:id="rId5"/>
    <sheet name="blank" sheetId="165" r:id="rId6"/>
    <sheet name="WS2012" sheetId="49" state="hidden" r:id="rId7"/>
    <sheet name="JUN11" sheetId="62" state="hidden" r:id="rId8"/>
    <sheet name="JUN10" sheetId="26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0" hidden="1">Value!$A$6:$O$46</definedName>
    <definedName name="_xlnm._FilterDatabase" localSheetId="6" hidden="1">'WS2012'!$A$4:$AF$53</definedName>
    <definedName name="_xlnm.Print_Area" localSheetId="5">blank!$A$1:$P$46</definedName>
    <definedName name="_xlnm.Print_Area" localSheetId="4">'DEC20'!$A$1:$P$46</definedName>
    <definedName name="_xlnm.Print_Area" localSheetId="2">'FEB21'!$A$1:$P$46</definedName>
    <definedName name="_xlnm.Print_Area" localSheetId="3">'JAN21'!$A$1:$P$46</definedName>
    <definedName name="_xlnm.Print_Area" localSheetId="8">'JUN10'!$A$1:$R$55</definedName>
    <definedName name="_xlnm.Print_Area" localSheetId="7">'JUN11'!$A$1:$N$57</definedName>
    <definedName name="_xlnm.Print_Area" localSheetId="1">'MAR21'!$A$1:$P$46</definedName>
    <definedName name="_xlnm.Print_Area" localSheetId="0">Value!$A$1:$O$48</definedName>
    <definedName name="_xlnm.Print_Area" localSheetId="6">'WS2012'!$A$1:$AF$53</definedName>
    <definedName name="_xlnm.Print_Area">#REF!</definedName>
    <definedName name="Recover" localSheetId="7">[1]Macro1!$A$76</definedName>
    <definedName name="Recover">[2]Macro1!$A$76</definedName>
    <definedName name="TableName">"Dummy"</definedName>
  </definedNames>
  <calcPr calcId="152511"/>
</workbook>
</file>

<file path=xl/calcChain.xml><?xml version="1.0" encoding="utf-8"?>
<calcChain xmlns="http://schemas.openxmlformats.org/spreadsheetml/2006/main">
  <c r="L37" i="169" l="1"/>
  <c r="L6" i="169"/>
  <c r="N44" i="4" l="1"/>
  <c r="M44" i="4"/>
  <c r="N43" i="4"/>
  <c r="M43" i="4"/>
  <c r="N42" i="4"/>
  <c r="M42" i="4"/>
  <c r="N41" i="4"/>
  <c r="M41" i="4"/>
  <c r="N39" i="4"/>
  <c r="M39" i="4"/>
  <c r="N38" i="4"/>
  <c r="M38" i="4"/>
  <c r="N37" i="4"/>
  <c r="M37" i="4"/>
  <c r="N35" i="4"/>
  <c r="M35" i="4"/>
  <c r="N34" i="4"/>
  <c r="M34" i="4"/>
  <c r="N33" i="4"/>
  <c r="M33" i="4"/>
  <c r="N32" i="4"/>
  <c r="M32" i="4"/>
  <c r="N31" i="4"/>
  <c r="M31" i="4"/>
  <c r="N29" i="4"/>
  <c r="M29" i="4"/>
  <c r="N28" i="4"/>
  <c r="M28" i="4"/>
  <c r="N26" i="4"/>
  <c r="M26" i="4"/>
  <c r="N25" i="4"/>
  <c r="M25" i="4"/>
  <c r="N24" i="4"/>
  <c r="M24" i="4"/>
  <c r="N23" i="4"/>
  <c r="M23" i="4"/>
  <c r="N21" i="4"/>
  <c r="M21" i="4"/>
  <c r="N20" i="4"/>
  <c r="M20" i="4"/>
  <c r="N19" i="4"/>
  <c r="M19" i="4"/>
  <c r="N18" i="4"/>
  <c r="M18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8" i="4"/>
  <c r="M8" i="4"/>
  <c r="N7" i="4"/>
  <c r="M7" i="4"/>
  <c r="N6" i="4"/>
  <c r="M6" i="4"/>
  <c r="K44" i="4"/>
  <c r="I44" i="4"/>
  <c r="G44" i="4"/>
  <c r="E44" i="4"/>
  <c r="C44" i="4"/>
  <c r="K43" i="4"/>
  <c r="I43" i="4"/>
  <c r="G43" i="4"/>
  <c r="E43" i="4"/>
  <c r="C43" i="4"/>
  <c r="K42" i="4"/>
  <c r="I42" i="4"/>
  <c r="G42" i="4"/>
  <c r="E42" i="4"/>
  <c r="C42" i="4"/>
  <c r="K41" i="4"/>
  <c r="I41" i="4"/>
  <c r="G41" i="4"/>
  <c r="E41" i="4"/>
  <c r="C41" i="4"/>
  <c r="K39" i="4"/>
  <c r="I39" i="4"/>
  <c r="G39" i="4"/>
  <c r="E39" i="4"/>
  <c r="C39" i="4"/>
  <c r="K38" i="4"/>
  <c r="I38" i="4"/>
  <c r="G38" i="4"/>
  <c r="E38" i="4"/>
  <c r="C38" i="4"/>
  <c r="K37" i="4"/>
  <c r="I37" i="4"/>
  <c r="G37" i="4"/>
  <c r="E37" i="4"/>
  <c r="C37" i="4"/>
  <c r="K35" i="4"/>
  <c r="I35" i="4"/>
  <c r="G35" i="4"/>
  <c r="E35" i="4"/>
  <c r="C35" i="4"/>
  <c r="K34" i="4"/>
  <c r="I34" i="4"/>
  <c r="G34" i="4"/>
  <c r="E34" i="4"/>
  <c r="C34" i="4"/>
  <c r="K33" i="4"/>
  <c r="I33" i="4"/>
  <c r="G33" i="4"/>
  <c r="E33" i="4"/>
  <c r="C33" i="4"/>
  <c r="K32" i="4"/>
  <c r="I32" i="4"/>
  <c r="G32" i="4"/>
  <c r="E32" i="4"/>
  <c r="C32" i="4"/>
  <c r="K31" i="4"/>
  <c r="I31" i="4"/>
  <c r="G31" i="4"/>
  <c r="E31" i="4"/>
  <c r="C31" i="4"/>
  <c r="K29" i="4"/>
  <c r="I29" i="4"/>
  <c r="G29" i="4"/>
  <c r="E29" i="4"/>
  <c r="C29" i="4"/>
  <c r="K28" i="4"/>
  <c r="I28" i="4"/>
  <c r="G28" i="4"/>
  <c r="E28" i="4"/>
  <c r="C28" i="4"/>
  <c r="K26" i="4"/>
  <c r="I26" i="4"/>
  <c r="G26" i="4"/>
  <c r="E26" i="4"/>
  <c r="C26" i="4"/>
  <c r="K25" i="4"/>
  <c r="I25" i="4"/>
  <c r="G25" i="4"/>
  <c r="E25" i="4"/>
  <c r="C25" i="4"/>
  <c r="K24" i="4"/>
  <c r="I24" i="4"/>
  <c r="G24" i="4"/>
  <c r="E24" i="4"/>
  <c r="C24" i="4"/>
  <c r="K23" i="4"/>
  <c r="I23" i="4"/>
  <c r="G23" i="4"/>
  <c r="E23" i="4"/>
  <c r="C23" i="4"/>
  <c r="K21" i="4"/>
  <c r="I21" i="4"/>
  <c r="G21" i="4"/>
  <c r="E21" i="4"/>
  <c r="C21" i="4"/>
  <c r="K20" i="4"/>
  <c r="I20" i="4"/>
  <c r="G20" i="4"/>
  <c r="E20" i="4"/>
  <c r="C20" i="4"/>
  <c r="K19" i="4"/>
  <c r="I19" i="4"/>
  <c r="G19" i="4"/>
  <c r="E19" i="4"/>
  <c r="C19" i="4"/>
  <c r="K18" i="4"/>
  <c r="I18" i="4"/>
  <c r="G18" i="4"/>
  <c r="E18" i="4"/>
  <c r="C18" i="4"/>
  <c r="K16" i="4"/>
  <c r="I16" i="4"/>
  <c r="G16" i="4"/>
  <c r="E16" i="4"/>
  <c r="C16" i="4"/>
  <c r="K15" i="4"/>
  <c r="I15" i="4"/>
  <c r="G15" i="4"/>
  <c r="E15" i="4"/>
  <c r="C15" i="4"/>
  <c r="K14" i="4"/>
  <c r="I14" i="4"/>
  <c r="G14" i="4"/>
  <c r="E14" i="4"/>
  <c r="C14" i="4"/>
  <c r="K13" i="4"/>
  <c r="I13" i="4"/>
  <c r="G13" i="4"/>
  <c r="E13" i="4"/>
  <c r="C13" i="4"/>
  <c r="K12" i="4"/>
  <c r="I12" i="4"/>
  <c r="G12" i="4"/>
  <c r="E12" i="4"/>
  <c r="C12" i="4"/>
  <c r="K11" i="4"/>
  <c r="I11" i="4"/>
  <c r="G11" i="4"/>
  <c r="E11" i="4"/>
  <c r="C11" i="4"/>
  <c r="K10" i="4"/>
  <c r="I10" i="4"/>
  <c r="G10" i="4"/>
  <c r="E10" i="4"/>
  <c r="C10" i="4"/>
  <c r="K8" i="4"/>
  <c r="I8" i="4"/>
  <c r="G8" i="4"/>
  <c r="E8" i="4"/>
  <c r="C8" i="4"/>
  <c r="K7" i="4"/>
  <c r="I7" i="4"/>
  <c r="G7" i="4"/>
  <c r="E7" i="4"/>
  <c r="C7" i="4"/>
  <c r="K6" i="4"/>
  <c r="I6" i="4"/>
  <c r="G6" i="4"/>
  <c r="E6" i="4"/>
  <c r="C6" i="4"/>
  <c r="G1" i="4"/>
  <c r="G17" i="169"/>
  <c r="R45" i="4" l="1"/>
  <c r="U44" i="4"/>
  <c r="Q44" i="4" s="1"/>
  <c r="U43" i="4"/>
  <c r="Q43" i="4" s="1"/>
  <c r="U42" i="4"/>
  <c r="Q42" i="4" s="1"/>
  <c r="U41" i="4"/>
  <c r="Q41" i="4"/>
  <c r="N45" i="4"/>
  <c r="I45" i="4"/>
  <c r="E45" i="4"/>
  <c r="R40" i="4"/>
  <c r="E40" i="4"/>
  <c r="U39" i="4"/>
  <c r="Q39" i="4" s="1"/>
  <c r="M40" i="4"/>
  <c r="I40" i="4"/>
  <c r="U38" i="4"/>
  <c r="Q38" i="4" s="1"/>
  <c r="U37" i="4"/>
  <c r="Q37" i="4" s="1"/>
  <c r="N40" i="4"/>
  <c r="R36" i="4"/>
  <c r="N36" i="4"/>
  <c r="M36" i="4"/>
  <c r="U35" i="4"/>
  <c r="Q35" i="4" s="1"/>
  <c r="U34" i="4"/>
  <c r="Q34" i="4" s="1"/>
  <c r="U33" i="4"/>
  <c r="Q33" i="4" s="1"/>
  <c r="U32" i="4"/>
  <c r="Q32" i="4" s="1"/>
  <c r="U31" i="4"/>
  <c r="Q31" i="4" s="1"/>
  <c r="K36" i="4"/>
  <c r="G36" i="4"/>
  <c r="C36" i="4"/>
  <c r="R30" i="4"/>
  <c r="C30" i="4"/>
  <c r="U29" i="4"/>
  <c r="Q29" i="4" s="1"/>
  <c r="U28" i="4"/>
  <c r="Q28" i="4" s="1"/>
  <c r="N30" i="4"/>
  <c r="I30" i="4"/>
  <c r="E30" i="4"/>
  <c r="R27" i="4"/>
  <c r="I27" i="4"/>
  <c r="U26" i="4"/>
  <c r="Q26" i="4"/>
  <c r="U25" i="4"/>
  <c r="Q25" i="4" s="1"/>
  <c r="U24" i="4"/>
  <c r="Q24" i="4" s="1"/>
  <c r="U23" i="4"/>
  <c r="Q23" i="4"/>
  <c r="M27" i="4"/>
  <c r="G27" i="4"/>
  <c r="C27" i="4"/>
  <c r="R22" i="4"/>
  <c r="K22" i="4"/>
  <c r="C22" i="4"/>
  <c r="U21" i="4"/>
  <c r="Q21" i="4" s="1"/>
  <c r="U20" i="4"/>
  <c r="Q20" i="4" s="1"/>
  <c r="U19" i="4"/>
  <c r="Q19" i="4" s="1"/>
  <c r="U18" i="4"/>
  <c r="Q18" i="4" s="1"/>
  <c r="N22" i="4"/>
  <c r="I22" i="4"/>
  <c r="G22" i="4"/>
  <c r="E22" i="4"/>
  <c r="R17" i="4"/>
  <c r="U16" i="4"/>
  <c r="Q16" i="4" s="1"/>
  <c r="N17" i="4"/>
  <c r="U15" i="4"/>
  <c r="Q15" i="4" s="1"/>
  <c r="U14" i="4"/>
  <c r="Q14" i="4"/>
  <c r="U13" i="4"/>
  <c r="Q13" i="4" s="1"/>
  <c r="U12" i="4"/>
  <c r="Q12" i="4" s="1"/>
  <c r="U11" i="4"/>
  <c r="Q11" i="4" s="1"/>
  <c r="U10" i="4"/>
  <c r="Q10" i="4" s="1"/>
  <c r="M17" i="4"/>
  <c r="I17" i="4"/>
  <c r="E17" i="4"/>
  <c r="R9" i="4"/>
  <c r="E9" i="4"/>
  <c r="U8" i="4"/>
  <c r="Q8" i="4"/>
  <c r="U7" i="4"/>
  <c r="Q7" i="4" s="1"/>
  <c r="M9" i="4"/>
  <c r="U6" i="4"/>
  <c r="Q6" i="4"/>
  <c r="N9" i="4"/>
  <c r="G9" i="4"/>
  <c r="C9" i="4"/>
  <c r="K3" i="4"/>
  <c r="L3" i="4" s="1"/>
  <c r="M3" i="4" s="1"/>
  <c r="N3" i="4" s="1"/>
  <c r="O3" i="4" s="1"/>
  <c r="B3" i="4"/>
  <c r="C3" i="4" s="1"/>
  <c r="D3" i="4" s="1"/>
  <c r="E3" i="4" s="1"/>
  <c r="F3" i="4" s="1"/>
  <c r="G3" i="4" s="1"/>
  <c r="H3" i="4" s="1"/>
  <c r="I3" i="4" s="1"/>
  <c r="J3" i="4" s="1"/>
  <c r="S45" i="169"/>
  <c r="R45" i="169"/>
  <c r="O45" i="169"/>
  <c r="N45" i="169"/>
  <c r="M45" i="169"/>
  <c r="L45" i="169"/>
  <c r="K45" i="169"/>
  <c r="J45" i="169"/>
  <c r="I45" i="169"/>
  <c r="H45" i="169"/>
  <c r="G45" i="169"/>
  <c r="F45" i="169"/>
  <c r="E45" i="169"/>
  <c r="D45" i="169"/>
  <c r="C45" i="169"/>
  <c r="V44" i="169"/>
  <c r="P44" i="169" s="1"/>
  <c r="O44" i="4" s="1"/>
  <c r="V43" i="169"/>
  <c r="P43" i="169" s="1"/>
  <c r="O43" i="4" s="1"/>
  <c r="V42" i="169"/>
  <c r="P42" i="169" s="1"/>
  <c r="O42" i="4" s="1"/>
  <c r="V41" i="169"/>
  <c r="P41" i="169" s="1"/>
  <c r="S40" i="169"/>
  <c r="R40" i="169"/>
  <c r="O40" i="169"/>
  <c r="N40" i="169"/>
  <c r="M40" i="169"/>
  <c r="L40" i="169"/>
  <c r="K40" i="169"/>
  <c r="J40" i="169"/>
  <c r="I40" i="169"/>
  <c r="H40" i="169"/>
  <c r="G40" i="169"/>
  <c r="F40" i="169"/>
  <c r="E40" i="169"/>
  <c r="D40" i="169"/>
  <c r="C40" i="169"/>
  <c r="V39" i="169"/>
  <c r="P39" i="169" s="1"/>
  <c r="O39" i="4" s="1"/>
  <c r="V38" i="169"/>
  <c r="P38" i="169" s="1"/>
  <c r="O38" i="4" s="1"/>
  <c r="V37" i="169"/>
  <c r="P37" i="169" s="1"/>
  <c r="S36" i="169"/>
  <c r="R36" i="169"/>
  <c r="O36" i="169"/>
  <c r="N36" i="169"/>
  <c r="M36" i="169"/>
  <c r="L36" i="169"/>
  <c r="K36" i="169"/>
  <c r="J36" i="169"/>
  <c r="I36" i="169"/>
  <c r="H36" i="169"/>
  <c r="G36" i="169"/>
  <c r="F36" i="169"/>
  <c r="E36" i="169"/>
  <c r="D36" i="169"/>
  <c r="C36" i="169"/>
  <c r="V35" i="169"/>
  <c r="P35" i="169" s="1"/>
  <c r="O35" i="4" s="1"/>
  <c r="V34" i="169"/>
  <c r="P34" i="169"/>
  <c r="O34" i="4" s="1"/>
  <c r="V33" i="169"/>
  <c r="P33" i="169" s="1"/>
  <c r="O33" i="4" s="1"/>
  <c r="V32" i="169"/>
  <c r="P32" i="169" s="1"/>
  <c r="O32" i="4" s="1"/>
  <c r="V31" i="169"/>
  <c r="P31" i="169" s="1"/>
  <c r="S30" i="169"/>
  <c r="R30" i="169"/>
  <c r="O30" i="169"/>
  <c r="N30" i="169"/>
  <c r="M30" i="169"/>
  <c r="L30" i="169"/>
  <c r="K30" i="169"/>
  <c r="J30" i="169"/>
  <c r="I30" i="169"/>
  <c r="H30" i="169"/>
  <c r="G30" i="169"/>
  <c r="F30" i="169"/>
  <c r="E30" i="169"/>
  <c r="D30" i="169"/>
  <c r="C30" i="169"/>
  <c r="V29" i="169"/>
  <c r="P29" i="169" s="1"/>
  <c r="O29" i="4" s="1"/>
  <c r="V28" i="169"/>
  <c r="P28" i="169" s="1"/>
  <c r="S27" i="169"/>
  <c r="R27" i="169"/>
  <c r="O27" i="169"/>
  <c r="N27" i="169"/>
  <c r="M27" i="169"/>
  <c r="L27" i="169"/>
  <c r="K27" i="169"/>
  <c r="J27" i="169"/>
  <c r="I27" i="169"/>
  <c r="H27" i="169"/>
  <c r="G27" i="169"/>
  <c r="F27" i="169"/>
  <c r="E27" i="169"/>
  <c r="D27" i="169"/>
  <c r="C27" i="169"/>
  <c r="V26" i="169"/>
  <c r="P26" i="169" s="1"/>
  <c r="O26" i="4" s="1"/>
  <c r="V25" i="169"/>
  <c r="P25" i="169" s="1"/>
  <c r="O25" i="4" s="1"/>
  <c r="L25" i="4" s="1"/>
  <c r="V24" i="169"/>
  <c r="P24" i="169" s="1"/>
  <c r="O24" i="4" s="1"/>
  <c r="V23" i="169"/>
  <c r="P23" i="169"/>
  <c r="S22" i="169"/>
  <c r="R22" i="169"/>
  <c r="O22" i="169"/>
  <c r="N22" i="169"/>
  <c r="M22" i="169"/>
  <c r="L22" i="169"/>
  <c r="K22" i="169"/>
  <c r="J22" i="169"/>
  <c r="I22" i="169"/>
  <c r="H22" i="169"/>
  <c r="G22" i="169"/>
  <c r="F22" i="169"/>
  <c r="E22" i="169"/>
  <c r="D22" i="169"/>
  <c r="C22" i="169"/>
  <c r="V21" i="169"/>
  <c r="P21" i="169" s="1"/>
  <c r="O21" i="4" s="1"/>
  <c r="V20" i="169"/>
  <c r="P20" i="169" s="1"/>
  <c r="O20" i="4" s="1"/>
  <c r="V19" i="169"/>
  <c r="P19" i="169" s="1"/>
  <c r="O19" i="4" s="1"/>
  <c r="V18" i="169"/>
  <c r="P18" i="169" s="1"/>
  <c r="S17" i="169"/>
  <c r="S46" i="169" s="1"/>
  <c r="R17" i="169"/>
  <c r="R46" i="169" s="1"/>
  <c r="O17" i="169"/>
  <c r="O46" i="169" s="1"/>
  <c r="N17" i="169"/>
  <c r="N46" i="169" s="1"/>
  <c r="M17" i="169"/>
  <c r="L17" i="169"/>
  <c r="K17" i="169"/>
  <c r="I17" i="169"/>
  <c r="H17" i="169"/>
  <c r="F17" i="169"/>
  <c r="E17" i="169"/>
  <c r="D17" i="169"/>
  <c r="C17" i="169"/>
  <c r="V16" i="169"/>
  <c r="P16" i="169" s="1"/>
  <c r="O16" i="4" s="1"/>
  <c r="J16" i="169"/>
  <c r="J17" i="169" s="1"/>
  <c r="V15" i="169"/>
  <c r="P15" i="169" s="1"/>
  <c r="O15" i="4" s="1"/>
  <c r="V14" i="169"/>
  <c r="P14" i="169" s="1"/>
  <c r="O14" i="4" s="1"/>
  <c r="L14" i="4" s="1"/>
  <c r="V13" i="169"/>
  <c r="P13" i="169" s="1"/>
  <c r="O13" i="4" s="1"/>
  <c r="L13" i="4" s="1"/>
  <c r="V12" i="169"/>
  <c r="P12" i="169" s="1"/>
  <c r="O12" i="4" s="1"/>
  <c r="V11" i="169"/>
  <c r="P11" i="169" s="1"/>
  <c r="O11" i="4" s="1"/>
  <c r="V10" i="169"/>
  <c r="P10" i="169" s="1"/>
  <c r="O10" i="4" s="1"/>
  <c r="S9" i="169"/>
  <c r="R9" i="169"/>
  <c r="O9" i="169"/>
  <c r="N9" i="169"/>
  <c r="M9" i="169"/>
  <c r="L9" i="169"/>
  <c r="K9" i="169"/>
  <c r="J9" i="169"/>
  <c r="I9" i="169"/>
  <c r="H9" i="169"/>
  <c r="G9" i="169"/>
  <c r="F9" i="169"/>
  <c r="E9" i="169"/>
  <c r="D9" i="169"/>
  <c r="C9" i="169"/>
  <c r="V8" i="169"/>
  <c r="P8" i="169" s="1"/>
  <c r="O8" i="4" s="1"/>
  <c r="V7" i="169"/>
  <c r="P7" i="169" s="1"/>
  <c r="O7" i="4" s="1"/>
  <c r="L7" i="4" s="1"/>
  <c r="V6" i="169"/>
  <c r="P6" i="169" s="1"/>
  <c r="O6" i="4" s="1"/>
  <c r="F6" i="4" s="1"/>
  <c r="E46" i="169" l="1"/>
  <c r="F46" i="169"/>
  <c r="D46" i="169"/>
  <c r="C46" i="169"/>
  <c r="I46" i="169"/>
  <c r="J46" i="169"/>
  <c r="L6" i="4"/>
  <c r="P36" i="169"/>
  <c r="O31" i="4"/>
  <c r="D26" i="4"/>
  <c r="F26" i="4"/>
  <c r="L26" i="4"/>
  <c r="D42" i="4"/>
  <c r="F42" i="4"/>
  <c r="L42" i="4"/>
  <c r="D35" i="4"/>
  <c r="F35" i="4"/>
  <c r="L35" i="4"/>
  <c r="D44" i="4"/>
  <c r="F44" i="4"/>
  <c r="L44" i="4"/>
  <c r="F24" i="4"/>
  <c r="D24" i="4"/>
  <c r="D16" i="4"/>
  <c r="F16" i="4"/>
  <c r="F33" i="4"/>
  <c r="D33" i="4"/>
  <c r="L33" i="4"/>
  <c r="D10" i="4"/>
  <c r="F10" i="4"/>
  <c r="P30" i="169"/>
  <c r="O28" i="4"/>
  <c r="D39" i="4"/>
  <c r="F39" i="4"/>
  <c r="L10" i="4"/>
  <c r="D11" i="4"/>
  <c r="F11" i="4"/>
  <c r="D34" i="4"/>
  <c r="F34" i="4"/>
  <c r="F43" i="4"/>
  <c r="D43" i="4"/>
  <c r="D12" i="4"/>
  <c r="F12" i="4"/>
  <c r="P22" i="169"/>
  <c r="O18" i="4"/>
  <c r="D20" i="4"/>
  <c r="F20" i="4"/>
  <c r="F29" i="4"/>
  <c r="D29" i="4"/>
  <c r="D38" i="4"/>
  <c r="F38" i="4"/>
  <c r="L20" i="4"/>
  <c r="L38" i="4"/>
  <c r="D8" i="4"/>
  <c r="F8" i="4"/>
  <c r="F14" i="4"/>
  <c r="D14" i="4"/>
  <c r="F19" i="4"/>
  <c r="D19" i="4"/>
  <c r="D21" i="4"/>
  <c r="F21" i="4"/>
  <c r="P40" i="169"/>
  <c r="O37" i="4"/>
  <c r="L37" i="4" s="1"/>
  <c r="L8" i="4"/>
  <c r="O17" i="4"/>
  <c r="F17" i="4" s="1"/>
  <c r="L19" i="4"/>
  <c r="D15" i="4"/>
  <c r="F15" i="4"/>
  <c r="P27" i="169"/>
  <c r="O23" i="4"/>
  <c r="D25" i="4"/>
  <c r="F25" i="4"/>
  <c r="F32" i="4"/>
  <c r="D32" i="4"/>
  <c r="P45" i="169"/>
  <c r="O41" i="4"/>
  <c r="L41" i="4" s="1"/>
  <c r="D7" i="4"/>
  <c r="F7" i="4"/>
  <c r="D13" i="4"/>
  <c r="F13" i="4"/>
  <c r="L11" i="4"/>
  <c r="L15" i="4"/>
  <c r="L29" i="4"/>
  <c r="L32" i="4"/>
  <c r="L34" i="4"/>
  <c r="L43" i="4"/>
  <c r="H11" i="4"/>
  <c r="J11" i="4"/>
  <c r="J43" i="4"/>
  <c r="H43" i="4"/>
  <c r="H37" i="4"/>
  <c r="J37" i="4"/>
  <c r="J33" i="4"/>
  <c r="H33" i="4"/>
  <c r="J18" i="4"/>
  <c r="H18" i="4"/>
  <c r="J8" i="4"/>
  <c r="H8" i="4"/>
  <c r="H10" i="4"/>
  <c r="J10" i="4"/>
  <c r="J15" i="4"/>
  <c r="H15" i="4"/>
  <c r="H20" i="4"/>
  <c r="J20" i="4"/>
  <c r="J24" i="4"/>
  <c r="H24" i="4"/>
  <c r="H26" i="4"/>
  <c r="J26" i="4"/>
  <c r="H42" i="4"/>
  <c r="J42" i="4"/>
  <c r="H12" i="4"/>
  <c r="J12" i="4"/>
  <c r="J14" i="4"/>
  <c r="H14" i="4"/>
  <c r="H21" i="4"/>
  <c r="J21" i="4"/>
  <c r="J32" i="4"/>
  <c r="H32" i="4"/>
  <c r="H35" i="4"/>
  <c r="J35" i="4"/>
  <c r="J41" i="4"/>
  <c r="H41" i="4"/>
  <c r="H7" i="4"/>
  <c r="J7" i="4"/>
  <c r="J19" i="4"/>
  <c r="H19" i="4"/>
  <c r="J23" i="4"/>
  <c r="H23" i="4"/>
  <c r="H25" i="4"/>
  <c r="J25" i="4"/>
  <c r="Q30" i="4"/>
  <c r="H29" i="4"/>
  <c r="J29" i="4"/>
  <c r="H31" i="4"/>
  <c r="J31" i="4"/>
  <c r="H34" i="4"/>
  <c r="J34" i="4"/>
  <c r="H38" i="4"/>
  <c r="J38" i="4"/>
  <c r="J39" i="4"/>
  <c r="H39" i="4"/>
  <c r="J44" i="4"/>
  <c r="H44" i="4"/>
  <c r="H13" i="4"/>
  <c r="J13" i="4"/>
  <c r="H16" i="4"/>
  <c r="J16" i="4"/>
  <c r="J28" i="4"/>
  <c r="H28" i="4"/>
  <c r="H46" i="169"/>
  <c r="G46" i="169"/>
  <c r="L46" i="169"/>
  <c r="K46" i="169"/>
  <c r="M46" i="169"/>
  <c r="Q22" i="4"/>
  <c r="H22" i="4" s="1"/>
  <c r="O9" i="4"/>
  <c r="F9" i="4" s="1"/>
  <c r="Q27" i="4"/>
  <c r="J27" i="4" s="1"/>
  <c r="E36" i="4"/>
  <c r="D6" i="4"/>
  <c r="Q9" i="4"/>
  <c r="H9" i="4" s="1"/>
  <c r="K9" i="4"/>
  <c r="G17" i="4"/>
  <c r="K30" i="4"/>
  <c r="J6" i="4"/>
  <c r="I9" i="4"/>
  <c r="Q17" i="4"/>
  <c r="L16" i="4"/>
  <c r="C17" i="4"/>
  <c r="K17" i="4"/>
  <c r="M22" i="4"/>
  <c r="L21" i="4"/>
  <c r="K27" i="4"/>
  <c r="E27" i="4"/>
  <c r="J30" i="4"/>
  <c r="G30" i="4"/>
  <c r="H30" i="4" s="1"/>
  <c r="C40" i="4"/>
  <c r="L39" i="4"/>
  <c r="M45" i="4"/>
  <c r="G45" i="4"/>
  <c r="J22" i="4"/>
  <c r="H6" i="4"/>
  <c r="Q36" i="4"/>
  <c r="H36" i="4" s="1"/>
  <c r="K40" i="4"/>
  <c r="Q40" i="4"/>
  <c r="J40" i="4" s="1"/>
  <c r="C45" i="4"/>
  <c r="L12" i="4"/>
  <c r="R46" i="4"/>
  <c r="O22" i="4"/>
  <c r="F22" i="4" s="1"/>
  <c r="N27" i="4"/>
  <c r="N46" i="4" s="1"/>
  <c r="L24" i="4"/>
  <c r="M30" i="4"/>
  <c r="L28" i="4"/>
  <c r="I36" i="4"/>
  <c r="J36" i="4" s="1"/>
  <c r="G40" i="4"/>
  <c r="K45" i="4"/>
  <c r="Q45" i="4"/>
  <c r="J45" i="4" s="1"/>
  <c r="P9" i="169"/>
  <c r="P17" i="169"/>
  <c r="H40" i="4" l="1"/>
  <c r="H27" i="4"/>
  <c r="F18" i="4"/>
  <c r="D18" i="4"/>
  <c r="L18" i="4"/>
  <c r="L22" i="4"/>
  <c r="D41" i="4"/>
  <c r="F41" i="4"/>
  <c r="O45" i="4"/>
  <c r="F45" i="4" s="1"/>
  <c r="D31" i="4"/>
  <c r="F31" i="4"/>
  <c r="L31" i="4"/>
  <c r="O36" i="4"/>
  <c r="F23" i="4"/>
  <c r="D23" i="4"/>
  <c r="L23" i="4"/>
  <c r="O27" i="4"/>
  <c r="D27" i="4" s="1"/>
  <c r="P46" i="169"/>
  <c r="D37" i="4"/>
  <c r="F37" i="4"/>
  <c r="O40" i="4"/>
  <c r="F40" i="4" s="1"/>
  <c r="F28" i="4"/>
  <c r="D28" i="4"/>
  <c r="O30" i="4"/>
  <c r="Q46" i="4"/>
  <c r="J9" i="4"/>
  <c r="M46" i="4"/>
  <c r="D9" i="4"/>
  <c r="E46" i="4"/>
  <c r="L17" i="4"/>
  <c r="K46" i="4"/>
  <c r="J17" i="4"/>
  <c r="H17" i="4"/>
  <c r="G46" i="4"/>
  <c r="I46" i="4"/>
  <c r="L9" i="4"/>
  <c r="D22" i="4"/>
  <c r="H45" i="4"/>
  <c r="D17" i="4"/>
  <c r="C46" i="4"/>
  <c r="J16" i="168"/>
  <c r="J46" i="4" l="1"/>
  <c r="H46" i="4"/>
  <c r="L27" i="4"/>
  <c r="F27" i="4"/>
  <c r="L36" i="4"/>
  <c r="D36" i="4"/>
  <c r="F30" i="4"/>
  <c r="D30" i="4"/>
  <c r="L30" i="4"/>
  <c r="L40" i="4"/>
  <c r="O46" i="4"/>
  <c r="D46" i="4" s="1"/>
  <c r="L45" i="4"/>
  <c r="F36" i="4"/>
  <c r="D45" i="4"/>
  <c r="D40" i="4"/>
  <c r="L46" i="4"/>
  <c r="V44" i="168"/>
  <c r="V43" i="168"/>
  <c r="V42" i="168"/>
  <c r="V41" i="168"/>
  <c r="V39" i="168"/>
  <c r="V38" i="168"/>
  <c r="V37" i="168"/>
  <c r="V35" i="168"/>
  <c r="V34" i="168"/>
  <c r="V33" i="168"/>
  <c r="V32" i="168"/>
  <c r="V31" i="168"/>
  <c r="V29" i="168"/>
  <c r="V28" i="168"/>
  <c r="V26" i="168"/>
  <c r="V25" i="168"/>
  <c r="V24" i="168"/>
  <c r="V23" i="168"/>
  <c r="V21" i="168"/>
  <c r="V20" i="168"/>
  <c r="V19" i="168"/>
  <c r="V18" i="168"/>
  <c r="V16" i="168"/>
  <c r="V15" i="168"/>
  <c r="V14" i="168"/>
  <c r="V13" i="168"/>
  <c r="V12" i="168"/>
  <c r="V11" i="168"/>
  <c r="V10" i="168"/>
  <c r="V8" i="168"/>
  <c r="V7" i="168"/>
  <c r="V6" i="168"/>
  <c r="F46" i="4" l="1"/>
  <c r="S45" i="168"/>
  <c r="R45" i="168"/>
  <c r="O45" i="168"/>
  <c r="N45" i="168"/>
  <c r="M45" i="168"/>
  <c r="L45" i="168"/>
  <c r="K45" i="168"/>
  <c r="J45" i="168"/>
  <c r="I45" i="168"/>
  <c r="H45" i="168"/>
  <c r="G45" i="168"/>
  <c r="F45" i="168"/>
  <c r="E45" i="168"/>
  <c r="D45" i="168"/>
  <c r="C45" i="168"/>
  <c r="P44" i="168"/>
  <c r="P43" i="168"/>
  <c r="P42" i="168"/>
  <c r="P41" i="168"/>
  <c r="S40" i="168"/>
  <c r="R40" i="168"/>
  <c r="O40" i="168"/>
  <c r="N40" i="168"/>
  <c r="M40" i="168"/>
  <c r="L40" i="168"/>
  <c r="K40" i="168"/>
  <c r="J40" i="168"/>
  <c r="I40" i="168"/>
  <c r="H40" i="168"/>
  <c r="G40" i="168"/>
  <c r="F40" i="168"/>
  <c r="E40" i="168"/>
  <c r="D40" i="168"/>
  <c r="C40" i="168"/>
  <c r="P39" i="168"/>
  <c r="P38" i="168"/>
  <c r="P37" i="168"/>
  <c r="S36" i="168"/>
  <c r="R36" i="168"/>
  <c r="O36" i="168"/>
  <c r="N36" i="168"/>
  <c r="M36" i="168"/>
  <c r="L36" i="168"/>
  <c r="K36" i="168"/>
  <c r="J36" i="168"/>
  <c r="I36" i="168"/>
  <c r="H36" i="168"/>
  <c r="G36" i="168"/>
  <c r="F36" i="168"/>
  <c r="E36" i="168"/>
  <c r="D36" i="168"/>
  <c r="C36" i="168"/>
  <c r="P35" i="168"/>
  <c r="P34" i="168"/>
  <c r="P33" i="168"/>
  <c r="P32" i="168"/>
  <c r="P31" i="168"/>
  <c r="S30" i="168"/>
  <c r="S46" i="168" s="1"/>
  <c r="R30" i="168"/>
  <c r="O30" i="168"/>
  <c r="N30" i="168"/>
  <c r="M30" i="168"/>
  <c r="L30" i="168"/>
  <c r="K30" i="168"/>
  <c r="J30" i="168"/>
  <c r="I30" i="168"/>
  <c r="H30" i="168"/>
  <c r="G30" i="168"/>
  <c r="F30" i="168"/>
  <c r="F46" i="168" s="1"/>
  <c r="E30" i="168"/>
  <c r="D30" i="168"/>
  <c r="C30" i="168"/>
  <c r="C46" i="168" s="1"/>
  <c r="P29" i="168"/>
  <c r="P28" i="168"/>
  <c r="P30" i="168" s="1"/>
  <c r="S27" i="168"/>
  <c r="R27" i="168"/>
  <c r="O27" i="168"/>
  <c r="N27" i="168"/>
  <c r="M27" i="168"/>
  <c r="L27" i="168"/>
  <c r="K27" i="168"/>
  <c r="J27" i="168"/>
  <c r="I27" i="168"/>
  <c r="H27" i="168"/>
  <c r="G27" i="168"/>
  <c r="F27" i="168"/>
  <c r="E27" i="168"/>
  <c r="D27" i="168"/>
  <c r="C27" i="168"/>
  <c r="P26" i="168"/>
  <c r="P25" i="168"/>
  <c r="P24" i="168"/>
  <c r="P23" i="168"/>
  <c r="S22" i="168"/>
  <c r="R22" i="168"/>
  <c r="O22" i="168"/>
  <c r="N22" i="168"/>
  <c r="M22" i="168"/>
  <c r="L22" i="168"/>
  <c r="K22" i="168"/>
  <c r="J22" i="168"/>
  <c r="I22" i="168"/>
  <c r="H22" i="168"/>
  <c r="G22" i="168"/>
  <c r="F22" i="168"/>
  <c r="E22" i="168"/>
  <c r="D22" i="168"/>
  <c r="C22" i="168"/>
  <c r="P21" i="168"/>
  <c r="P20" i="168"/>
  <c r="P19" i="168"/>
  <c r="P18" i="168"/>
  <c r="S17" i="168"/>
  <c r="R17" i="168"/>
  <c r="R46" i="168" s="1"/>
  <c r="O17" i="168"/>
  <c r="N17" i="168"/>
  <c r="M17" i="168"/>
  <c r="L17" i="168"/>
  <c r="K17" i="168"/>
  <c r="J17" i="168"/>
  <c r="I17" i="168"/>
  <c r="H17" i="168"/>
  <c r="G17" i="168"/>
  <c r="F17" i="168"/>
  <c r="E17" i="168"/>
  <c r="E46" i="168" s="1"/>
  <c r="D17" i="168"/>
  <c r="D46" i="168" s="1"/>
  <c r="C17" i="168"/>
  <c r="P16" i="168"/>
  <c r="P15" i="168"/>
  <c r="P14" i="168"/>
  <c r="P13" i="168"/>
  <c r="P12" i="168"/>
  <c r="P11" i="168"/>
  <c r="P10" i="168"/>
  <c r="S9" i="168"/>
  <c r="R9" i="168"/>
  <c r="O9" i="168"/>
  <c r="N9" i="168"/>
  <c r="M9" i="168"/>
  <c r="L9" i="168"/>
  <c r="K9" i="168"/>
  <c r="J9" i="168"/>
  <c r="I9" i="168"/>
  <c r="H9" i="168"/>
  <c r="G9" i="168"/>
  <c r="F9" i="168"/>
  <c r="E9" i="168"/>
  <c r="D9" i="168"/>
  <c r="C9" i="168"/>
  <c r="P8" i="168"/>
  <c r="P7" i="168"/>
  <c r="P6" i="168"/>
  <c r="G46" i="168" l="1"/>
  <c r="H46" i="168"/>
  <c r="I46" i="168"/>
  <c r="J46" i="168"/>
  <c r="P45" i="168"/>
  <c r="K46" i="168"/>
  <c r="L46" i="168"/>
  <c r="M46" i="168"/>
  <c r="N46" i="168"/>
  <c r="P17" i="168"/>
  <c r="P27" i="168"/>
  <c r="P36" i="168"/>
  <c r="P40" i="168"/>
  <c r="P22" i="168"/>
  <c r="P9" i="168"/>
  <c r="O46" i="168"/>
  <c r="L9" i="167"/>
  <c r="P46" i="168" l="1"/>
  <c r="P44" i="167"/>
  <c r="P43" i="167"/>
  <c r="P42" i="167"/>
  <c r="P41" i="167"/>
  <c r="P45" i="167" s="1"/>
  <c r="P39" i="167"/>
  <c r="P40" i="167" s="1"/>
  <c r="P38" i="167"/>
  <c r="P37" i="167"/>
  <c r="P35" i="167"/>
  <c r="P34" i="167"/>
  <c r="P33" i="167"/>
  <c r="P32" i="167"/>
  <c r="P36" i="167" s="1"/>
  <c r="P31" i="167"/>
  <c r="P29" i="167"/>
  <c r="P28" i="167"/>
  <c r="P26" i="167"/>
  <c r="P25" i="167"/>
  <c r="P24" i="167"/>
  <c r="P23" i="167"/>
  <c r="P21" i="167"/>
  <c r="P20" i="167"/>
  <c r="P19" i="167"/>
  <c r="P18" i="167"/>
  <c r="P22" i="167" s="1"/>
  <c r="P16" i="167"/>
  <c r="P15" i="167"/>
  <c r="P14" i="167"/>
  <c r="P13" i="167"/>
  <c r="P12" i="167"/>
  <c r="P11" i="167"/>
  <c r="P10" i="167"/>
  <c r="P8" i="167"/>
  <c r="P7" i="167"/>
  <c r="P6" i="167"/>
  <c r="P44" i="165"/>
  <c r="P43" i="165"/>
  <c r="P42" i="165"/>
  <c r="P41" i="165"/>
  <c r="P39" i="165"/>
  <c r="P38" i="165"/>
  <c r="P37" i="165"/>
  <c r="P35" i="165"/>
  <c r="P34" i="165"/>
  <c r="P33" i="165"/>
  <c r="P32" i="165"/>
  <c r="P31" i="165"/>
  <c r="P29" i="165"/>
  <c r="P28" i="165"/>
  <c r="P26" i="165"/>
  <c r="P25" i="165"/>
  <c r="P24" i="165"/>
  <c r="P23" i="165"/>
  <c r="P21" i="165"/>
  <c r="P20" i="165"/>
  <c r="P19" i="165"/>
  <c r="P18" i="165"/>
  <c r="P16" i="165"/>
  <c r="P15" i="165"/>
  <c r="P14" i="165"/>
  <c r="P13" i="165"/>
  <c r="P12" i="165"/>
  <c r="P11" i="165"/>
  <c r="P10" i="165"/>
  <c r="P8" i="165"/>
  <c r="P7" i="165"/>
  <c r="P6" i="165"/>
  <c r="S45" i="167"/>
  <c r="R45" i="167"/>
  <c r="S40" i="167"/>
  <c r="R40" i="167"/>
  <c r="S36" i="167"/>
  <c r="R36" i="167"/>
  <c r="S30" i="167"/>
  <c r="R30" i="167"/>
  <c r="S27" i="167"/>
  <c r="R27" i="167"/>
  <c r="S22" i="167"/>
  <c r="R22" i="167"/>
  <c r="S17" i="167"/>
  <c r="R17" i="167"/>
  <c r="S9" i="167"/>
  <c r="R9" i="167"/>
  <c r="S45" i="165"/>
  <c r="S40" i="165"/>
  <c r="S36" i="165"/>
  <c r="S30" i="165"/>
  <c r="S27" i="165"/>
  <c r="S22" i="165"/>
  <c r="S17" i="165"/>
  <c r="S9" i="165"/>
  <c r="R45" i="165"/>
  <c r="R40" i="165"/>
  <c r="R36" i="165"/>
  <c r="R30" i="165"/>
  <c r="R27" i="165"/>
  <c r="R22" i="165"/>
  <c r="R17" i="165"/>
  <c r="R9" i="165"/>
  <c r="V44" i="167"/>
  <c r="V43" i="167"/>
  <c r="V42" i="167"/>
  <c r="V41" i="167"/>
  <c r="V39" i="167"/>
  <c r="V38" i="167"/>
  <c r="V37" i="167"/>
  <c r="V35" i="167"/>
  <c r="V34" i="167"/>
  <c r="V33" i="167"/>
  <c r="V32" i="167"/>
  <c r="V31" i="167"/>
  <c r="V29" i="167"/>
  <c r="V28" i="167"/>
  <c r="V26" i="167"/>
  <c r="V25" i="167"/>
  <c r="V24" i="167"/>
  <c r="V23" i="167"/>
  <c r="V21" i="167"/>
  <c r="V20" i="167"/>
  <c r="V19" i="167"/>
  <c r="V18" i="167"/>
  <c r="V16" i="167"/>
  <c r="V15" i="167"/>
  <c r="V14" i="167"/>
  <c r="V13" i="167"/>
  <c r="V12" i="167"/>
  <c r="V11" i="167"/>
  <c r="V10" i="167"/>
  <c r="V8" i="167"/>
  <c r="V7" i="167"/>
  <c r="V6" i="167"/>
  <c r="O45" i="167"/>
  <c r="N45" i="167"/>
  <c r="M45" i="167"/>
  <c r="L45" i="167"/>
  <c r="K45" i="167"/>
  <c r="J45" i="167"/>
  <c r="I45" i="167"/>
  <c r="H45" i="167"/>
  <c r="G45" i="167"/>
  <c r="F45" i="167"/>
  <c r="E45" i="167"/>
  <c r="D45" i="167"/>
  <c r="C45" i="167"/>
  <c r="O40" i="167"/>
  <c r="N40" i="167"/>
  <c r="M40" i="167"/>
  <c r="L40" i="167"/>
  <c r="K40" i="167"/>
  <c r="J40" i="167"/>
  <c r="I40" i="167"/>
  <c r="H40" i="167"/>
  <c r="G40" i="167"/>
  <c r="F40" i="167"/>
  <c r="E40" i="167"/>
  <c r="D40" i="167"/>
  <c r="C40" i="167"/>
  <c r="O36" i="167"/>
  <c r="N36" i="167"/>
  <c r="M36" i="167"/>
  <c r="L36" i="167"/>
  <c r="K36" i="167"/>
  <c r="J36" i="167"/>
  <c r="I36" i="167"/>
  <c r="H36" i="167"/>
  <c r="G36" i="167"/>
  <c r="F36" i="167"/>
  <c r="E36" i="167"/>
  <c r="D36" i="167"/>
  <c r="C36" i="167"/>
  <c r="P30" i="167"/>
  <c r="O30" i="167"/>
  <c r="N30" i="167"/>
  <c r="M30" i="167"/>
  <c r="L30" i="167"/>
  <c r="K30" i="167"/>
  <c r="J30" i="167"/>
  <c r="I30" i="167"/>
  <c r="H30" i="167"/>
  <c r="G30" i="167"/>
  <c r="F30" i="167"/>
  <c r="F46" i="167" s="1"/>
  <c r="E30" i="167"/>
  <c r="D30" i="167"/>
  <c r="C30" i="167"/>
  <c r="P27" i="167"/>
  <c r="O27" i="167"/>
  <c r="N27" i="167"/>
  <c r="M27" i="167"/>
  <c r="L27" i="167"/>
  <c r="K27" i="167"/>
  <c r="J27" i="167"/>
  <c r="I27" i="167"/>
  <c r="H27" i="167"/>
  <c r="G27" i="167"/>
  <c r="F27" i="167"/>
  <c r="E27" i="167"/>
  <c r="D27" i="167"/>
  <c r="C27" i="167"/>
  <c r="O22" i="167"/>
  <c r="N22" i="167"/>
  <c r="M22" i="167"/>
  <c r="L22" i="167"/>
  <c r="K22" i="167"/>
  <c r="J22" i="167"/>
  <c r="I22" i="167"/>
  <c r="H22" i="167"/>
  <c r="G22" i="167"/>
  <c r="F22" i="167"/>
  <c r="E22" i="167"/>
  <c r="D22" i="167"/>
  <c r="C22" i="167"/>
  <c r="P17" i="167"/>
  <c r="O17" i="167"/>
  <c r="N17" i="167"/>
  <c r="M17" i="167"/>
  <c r="L17" i="167"/>
  <c r="K17" i="167"/>
  <c r="J17" i="167"/>
  <c r="I17" i="167"/>
  <c r="H17" i="167"/>
  <c r="G17" i="167"/>
  <c r="F17" i="167"/>
  <c r="E17" i="167"/>
  <c r="E46" i="167" s="1"/>
  <c r="D17" i="167"/>
  <c r="D46" i="167" s="1"/>
  <c r="C17" i="167"/>
  <c r="C46" i="167" s="1"/>
  <c r="P9" i="167"/>
  <c r="O9" i="167"/>
  <c r="N9" i="167"/>
  <c r="M9" i="167"/>
  <c r="K9" i="167"/>
  <c r="J9" i="167"/>
  <c r="I9" i="167"/>
  <c r="H9" i="167"/>
  <c r="G9" i="167"/>
  <c r="F9" i="167"/>
  <c r="E9" i="167"/>
  <c r="D9" i="167"/>
  <c r="C9" i="167"/>
  <c r="I46" i="167" l="1"/>
  <c r="H46" i="167"/>
  <c r="G46" i="167"/>
  <c r="J46" i="167"/>
  <c r="K46" i="167"/>
  <c r="L46" i="167"/>
  <c r="M46" i="167"/>
  <c r="N46" i="167"/>
  <c r="O46" i="167"/>
  <c r="P46" i="167"/>
  <c r="S46" i="167"/>
  <c r="R46" i="167"/>
  <c r="I45" i="166" l="1"/>
  <c r="I40" i="166"/>
  <c r="I36" i="166"/>
  <c r="I30" i="166"/>
  <c r="I27" i="166"/>
  <c r="I22" i="166"/>
  <c r="I17" i="166"/>
  <c r="I9" i="166"/>
  <c r="P44" i="166"/>
  <c r="P43" i="166"/>
  <c r="P42" i="166"/>
  <c r="P41" i="166"/>
  <c r="P45" i="166" s="1"/>
  <c r="P39" i="166"/>
  <c r="P38" i="166"/>
  <c r="P37" i="166"/>
  <c r="P35" i="166"/>
  <c r="P34" i="166"/>
  <c r="P33" i="166"/>
  <c r="P32" i="166"/>
  <c r="P31" i="166"/>
  <c r="P29" i="166"/>
  <c r="P28" i="166"/>
  <c r="P26" i="166"/>
  <c r="P25" i="166"/>
  <c r="P24" i="166"/>
  <c r="P23" i="166"/>
  <c r="P27" i="166" s="1"/>
  <c r="P21" i="166"/>
  <c r="P20" i="166"/>
  <c r="P19" i="166"/>
  <c r="P18" i="166"/>
  <c r="P22" i="166" s="1"/>
  <c r="P16" i="166"/>
  <c r="P15" i="166"/>
  <c r="P14" i="166"/>
  <c r="P13" i="166"/>
  <c r="P12" i="166"/>
  <c r="P11" i="166"/>
  <c r="P10" i="166"/>
  <c r="P17" i="166" s="1"/>
  <c r="P8" i="166"/>
  <c r="P7" i="166"/>
  <c r="P6" i="166"/>
  <c r="V44" i="166"/>
  <c r="V43" i="166"/>
  <c r="V42" i="166"/>
  <c r="V41" i="166"/>
  <c r="V39" i="166"/>
  <c r="V38" i="166"/>
  <c r="V37" i="166"/>
  <c r="V35" i="166"/>
  <c r="V34" i="166"/>
  <c r="V33" i="166"/>
  <c r="V32" i="166"/>
  <c r="V31" i="166"/>
  <c r="V29" i="166"/>
  <c r="V28" i="166"/>
  <c r="V26" i="166"/>
  <c r="V25" i="166"/>
  <c r="V24" i="166"/>
  <c r="V23" i="166"/>
  <c r="V21" i="166"/>
  <c r="V20" i="166"/>
  <c r="V19" i="166"/>
  <c r="V18" i="166"/>
  <c r="V16" i="166"/>
  <c r="V15" i="166"/>
  <c r="V14" i="166"/>
  <c r="V13" i="166"/>
  <c r="V12" i="166"/>
  <c r="V11" i="166"/>
  <c r="V10" i="166"/>
  <c r="V8" i="166"/>
  <c r="V7" i="166"/>
  <c r="V6" i="166"/>
  <c r="S45" i="166"/>
  <c r="R45" i="166"/>
  <c r="O45" i="166"/>
  <c r="N45" i="166"/>
  <c r="M45" i="166"/>
  <c r="L45" i="166"/>
  <c r="K45" i="166"/>
  <c r="J45" i="166"/>
  <c r="H45" i="166"/>
  <c r="G45" i="166"/>
  <c r="F45" i="166"/>
  <c r="E45" i="166"/>
  <c r="D45" i="166"/>
  <c r="C45" i="166"/>
  <c r="S40" i="166"/>
  <c r="R40" i="166"/>
  <c r="P40" i="166"/>
  <c r="O40" i="166"/>
  <c r="N40" i="166"/>
  <c r="M40" i="166"/>
  <c r="L40" i="166"/>
  <c r="K40" i="166"/>
  <c r="J40" i="166"/>
  <c r="H40" i="166"/>
  <c r="G40" i="166"/>
  <c r="F40" i="166"/>
  <c r="E40" i="166"/>
  <c r="D40" i="166"/>
  <c r="C40" i="166"/>
  <c r="S36" i="166"/>
  <c r="R36" i="166"/>
  <c r="P36" i="166"/>
  <c r="O36" i="166"/>
  <c r="N36" i="166"/>
  <c r="M36" i="166"/>
  <c r="L36" i="166"/>
  <c r="K36" i="166"/>
  <c r="J36" i="166"/>
  <c r="H36" i="166"/>
  <c r="G36" i="166"/>
  <c r="F36" i="166"/>
  <c r="E36" i="166"/>
  <c r="D36" i="166"/>
  <c r="C36" i="166"/>
  <c r="S30" i="166"/>
  <c r="R30" i="166"/>
  <c r="P30" i="166"/>
  <c r="O30" i="166"/>
  <c r="N30" i="166"/>
  <c r="M30" i="166"/>
  <c r="L30" i="166"/>
  <c r="K30" i="166"/>
  <c r="J30" i="166"/>
  <c r="H30" i="166"/>
  <c r="G30" i="166"/>
  <c r="F30" i="166"/>
  <c r="E30" i="166"/>
  <c r="D30" i="166"/>
  <c r="D46" i="166" s="1"/>
  <c r="C30" i="166"/>
  <c r="C46" i="166" s="1"/>
  <c r="S27" i="166"/>
  <c r="R27" i="166"/>
  <c r="O27" i="166"/>
  <c r="N27" i="166"/>
  <c r="M27" i="166"/>
  <c r="L27" i="166"/>
  <c r="K27" i="166"/>
  <c r="J27" i="166"/>
  <c r="H27" i="166"/>
  <c r="G27" i="166"/>
  <c r="F27" i="166"/>
  <c r="E27" i="166"/>
  <c r="D27" i="166"/>
  <c r="C27" i="166"/>
  <c r="S22" i="166"/>
  <c r="R22" i="166"/>
  <c r="O22" i="166"/>
  <c r="N22" i="166"/>
  <c r="M22" i="166"/>
  <c r="L22" i="166"/>
  <c r="K22" i="166"/>
  <c r="J22" i="166"/>
  <c r="H22" i="166"/>
  <c r="G22" i="166"/>
  <c r="F22" i="166"/>
  <c r="E22" i="166"/>
  <c r="D22" i="166"/>
  <c r="C22" i="166"/>
  <c r="S17" i="166"/>
  <c r="S46" i="166" s="1"/>
  <c r="R17" i="166"/>
  <c r="R46" i="166" s="1"/>
  <c r="O17" i="166"/>
  <c r="N17" i="166"/>
  <c r="M17" i="166"/>
  <c r="L17" i="166"/>
  <c r="K17" i="166"/>
  <c r="J17" i="166"/>
  <c r="H17" i="166"/>
  <c r="G17" i="166"/>
  <c r="F17" i="166"/>
  <c r="F46" i="166" s="1"/>
  <c r="E17" i="166"/>
  <c r="E46" i="166" s="1"/>
  <c r="D17" i="166"/>
  <c r="C17" i="166"/>
  <c r="S9" i="166"/>
  <c r="R9" i="166"/>
  <c r="P9" i="166"/>
  <c r="O9" i="166"/>
  <c r="N9" i="166"/>
  <c r="M9" i="166"/>
  <c r="L9" i="166"/>
  <c r="K9" i="166"/>
  <c r="J9" i="166"/>
  <c r="H9" i="166"/>
  <c r="G9" i="166"/>
  <c r="F9" i="166"/>
  <c r="E9" i="166"/>
  <c r="D9" i="166"/>
  <c r="C9" i="166"/>
  <c r="I46" i="166" l="1"/>
  <c r="H46" i="166"/>
  <c r="G46" i="166"/>
  <c r="J46" i="166"/>
  <c r="L46" i="166"/>
  <c r="K46" i="166"/>
  <c r="M46" i="166"/>
  <c r="N46" i="166"/>
  <c r="P46" i="166"/>
  <c r="O46" i="166"/>
  <c r="P45" i="165" l="1"/>
  <c r="O45" i="165"/>
  <c r="N45" i="165"/>
  <c r="M45" i="165"/>
  <c r="L45" i="165"/>
  <c r="K45" i="165"/>
  <c r="J45" i="165"/>
  <c r="I45" i="165"/>
  <c r="H45" i="165"/>
  <c r="G45" i="165"/>
  <c r="F45" i="165"/>
  <c r="E45" i="165"/>
  <c r="D45" i="165"/>
  <c r="C45" i="165"/>
  <c r="P40" i="165"/>
  <c r="O40" i="165"/>
  <c r="N40" i="165"/>
  <c r="M40" i="165"/>
  <c r="L40" i="165"/>
  <c r="K40" i="165"/>
  <c r="J40" i="165"/>
  <c r="I40" i="165"/>
  <c r="H40" i="165"/>
  <c r="G40" i="165"/>
  <c r="F40" i="165"/>
  <c r="E40" i="165"/>
  <c r="D40" i="165"/>
  <c r="C40" i="165"/>
  <c r="P36" i="165"/>
  <c r="O36" i="165"/>
  <c r="N36" i="165"/>
  <c r="M36" i="165"/>
  <c r="L36" i="165"/>
  <c r="K36" i="165"/>
  <c r="J36" i="165"/>
  <c r="I36" i="165"/>
  <c r="H36" i="165"/>
  <c r="G36" i="165"/>
  <c r="F36" i="165"/>
  <c r="E36" i="165"/>
  <c r="D36" i="165"/>
  <c r="C36" i="165"/>
  <c r="P30" i="165"/>
  <c r="O30" i="165"/>
  <c r="N30" i="165"/>
  <c r="M30" i="165"/>
  <c r="L30" i="165"/>
  <c r="K30" i="165"/>
  <c r="J30" i="165"/>
  <c r="I30" i="165"/>
  <c r="H30" i="165"/>
  <c r="G30" i="165"/>
  <c r="F30" i="165"/>
  <c r="E30" i="165"/>
  <c r="D30" i="165"/>
  <c r="C30" i="165"/>
  <c r="P27" i="165"/>
  <c r="O27" i="165"/>
  <c r="N27" i="165"/>
  <c r="M27" i="165"/>
  <c r="L27" i="165"/>
  <c r="K27" i="165"/>
  <c r="J27" i="165"/>
  <c r="I27" i="165"/>
  <c r="H27" i="165"/>
  <c r="G27" i="165"/>
  <c r="F27" i="165"/>
  <c r="E27" i="165"/>
  <c r="D27" i="165"/>
  <c r="C27" i="165"/>
  <c r="P22" i="165"/>
  <c r="O22" i="165"/>
  <c r="N22" i="165"/>
  <c r="M22" i="165"/>
  <c r="L22" i="165"/>
  <c r="K22" i="165"/>
  <c r="J22" i="165"/>
  <c r="I22" i="165"/>
  <c r="H22" i="165"/>
  <c r="G22" i="165"/>
  <c r="F22" i="165"/>
  <c r="E22" i="165"/>
  <c r="D22" i="165"/>
  <c r="C22" i="165"/>
  <c r="R46" i="165"/>
  <c r="P17" i="165"/>
  <c r="O17" i="165"/>
  <c r="N17" i="165"/>
  <c r="M17" i="165"/>
  <c r="M46" i="165" s="1"/>
  <c r="L17" i="165"/>
  <c r="K17" i="165"/>
  <c r="J17" i="165"/>
  <c r="I17" i="165"/>
  <c r="I46" i="165" s="1"/>
  <c r="H17" i="165"/>
  <c r="G17" i="165"/>
  <c r="F17" i="165"/>
  <c r="E17" i="165"/>
  <c r="E46" i="165" s="1"/>
  <c r="D17" i="165"/>
  <c r="C17" i="165"/>
  <c r="P9" i="165"/>
  <c r="O9" i="165"/>
  <c r="N9" i="165"/>
  <c r="M9" i="165"/>
  <c r="L9" i="165"/>
  <c r="K9" i="165"/>
  <c r="J9" i="165"/>
  <c r="I9" i="165"/>
  <c r="H9" i="165"/>
  <c r="G9" i="165"/>
  <c r="F9" i="165"/>
  <c r="E9" i="165"/>
  <c r="D9" i="165"/>
  <c r="C9" i="165"/>
  <c r="C46" i="165" l="1"/>
  <c r="G46" i="165"/>
  <c r="K46" i="165"/>
  <c r="O46" i="165"/>
  <c r="F46" i="165"/>
  <c r="J46" i="165"/>
  <c r="N46" i="165"/>
  <c r="S46" i="165"/>
  <c r="D46" i="165"/>
  <c r="H46" i="165"/>
  <c r="L46" i="165"/>
  <c r="P46" i="165"/>
  <c r="G6" i="26" l="1"/>
  <c r="H6" i="26"/>
  <c r="G7" i="26"/>
  <c r="H7" i="26"/>
  <c r="G8" i="26"/>
  <c r="H8" i="26"/>
  <c r="G9" i="26"/>
  <c r="H9" i="26"/>
  <c r="G10" i="26"/>
  <c r="H10" i="26"/>
  <c r="G11" i="26"/>
  <c r="H11" i="26"/>
  <c r="C12" i="26"/>
  <c r="D12" i="26"/>
  <c r="E12" i="26"/>
  <c r="F12" i="26"/>
  <c r="I12" i="26"/>
  <c r="J12" i="26"/>
  <c r="K12" i="26"/>
  <c r="L12" i="26"/>
  <c r="M12" i="26"/>
  <c r="N12" i="26"/>
  <c r="O12" i="26"/>
  <c r="P12" i="26"/>
  <c r="Q12" i="26"/>
  <c r="R12" i="26"/>
  <c r="T12" i="26"/>
  <c r="G13" i="26"/>
  <c r="H13" i="26"/>
  <c r="G14" i="26"/>
  <c r="H14" i="26"/>
  <c r="G15" i="26"/>
  <c r="H15" i="26"/>
  <c r="G16" i="26"/>
  <c r="H16" i="26"/>
  <c r="G17" i="26"/>
  <c r="H17" i="26"/>
  <c r="G18" i="26"/>
  <c r="H18" i="26"/>
  <c r="G19" i="26"/>
  <c r="H19" i="26"/>
  <c r="C20" i="26"/>
  <c r="D20" i="26"/>
  <c r="E20" i="26"/>
  <c r="E53" i="26" s="1"/>
  <c r="F20" i="26"/>
  <c r="I20" i="26"/>
  <c r="J20" i="26"/>
  <c r="K20" i="26"/>
  <c r="K53" i="26" s="1"/>
  <c r="L20" i="26"/>
  <c r="M20" i="26"/>
  <c r="N20" i="26"/>
  <c r="O20" i="26"/>
  <c r="P20" i="26"/>
  <c r="Q20" i="26"/>
  <c r="R20" i="26"/>
  <c r="T20" i="26"/>
  <c r="G21" i="26"/>
  <c r="H21" i="26"/>
  <c r="G22" i="26"/>
  <c r="H22" i="26"/>
  <c r="G23" i="26"/>
  <c r="H23" i="26"/>
  <c r="G24" i="26"/>
  <c r="H24" i="26"/>
  <c r="G25" i="26"/>
  <c r="H25" i="26"/>
  <c r="G26" i="26"/>
  <c r="H26" i="26"/>
  <c r="C27" i="26"/>
  <c r="D27" i="26"/>
  <c r="E27" i="26"/>
  <c r="F27" i="26"/>
  <c r="I27" i="26"/>
  <c r="J27" i="26"/>
  <c r="K27" i="26"/>
  <c r="L27" i="26"/>
  <c r="M27" i="26"/>
  <c r="N27" i="26"/>
  <c r="O27" i="26"/>
  <c r="P27" i="26"/>
  <c r="Q27" i="26"/>
  <c r="R27" i="26"/>
  <c r="T27" i="26"/>
  <c r="G28" i="26"/>
  <c r="H28" i="26"/>
  <c r="G29" i="26"/>
  <c r="H29" i="26"/>
  <c r="G30" i="26"/>
  <c r="H30" i="26"/>
  <c r="G31" i="26"/>
  <c r="H31" i="26"/>
  <c r="H32" i="26" s="1"/>
  <c r="C32" i="26"/>
  <c r="D32" i="26"/>
  <c r="E32" i="26"/>
  <c r="F32" i="26"/>
  <c r="I32" i="26"/>
  <c r="J32" i="26"/>
  <c r="K32" i="26"/>
  <c r="L32" i="26"/>
  <c r="M32" i="26"/>
  <c r="N32" i="26"/>
  <c r="O32" i="26"/>
  <c r="P32" i="26"/>
  <c r="Q32" i="26"/>
  <c r="R32" i="26"/>
  <c r="T32" i="26"/>
  <c r="G33" i="26"/>
  <c r="H33" i="26"/>
  <c r="G34" i="26"/>
  <c r="H34" i="26"/>
  <c r="G35" i="26"/>
  <c r="H35" i="26"/>
  <c r="G36" i="26"/>
  <c r="H36" i="26"/>
  <c r="C37" i="26"/>
  <c r="D37" i="26"/>
  <c r="E37" i="26"/>
  <c r="F37" i="26"/>
  <c r="I37" i="26"/>
  <c r="J37" i="26"/>
  <c r="K37" i="26"/>
  <c r="L37" i="26"/>
  <c r="M37" i="26"/>
  <c r="N37" i="26"/>
  <c r="O37" i="26"/>
  <c r="P37" i="26"/>
  <c r="Q37" i="26"/>
  <c r="R37" i="26"/>
  <c r="T37" i="26"/>
  <c r="G38" i="26"/>
  <c r="H38" i="26"/>
  <c r="G39" i="26"/>
  <c r="H39" i="26"/>
  <c r="G40" i="26"/>
  <c r="H40" i="26"/>
  <c r="G41" i="26"/>
  <c r="H41" i="26"/>
  <c r="G42" i="26"/>
  <c r="H42" i="26"/>
  <c r="C43" i="26"/>
  <c r="D43" i="26"/>
  <c r="E43" i="26"/>
  <c r="F43" i="26"/>
  <c r="I43" i="26"/>
  <c r="J43" i="26"/>
  <c r="K43" i="26"/>
  <c r="L43" i="26"/>
  <c r="M43" i="26"/>
  <c r="N43" i="26"/>
  <c r="O43" i="26"/>
  <c r="P43" i="26"/>
  <c r="Q43" i="26"/>
  <c r="R43" i="26"/>
  <c r="T43" i="26"/>
  <c r="G44" i="26"/>
  <c r="H44" i="26"/>
  <c r="G45" i="26"/>
  <c r="H45" i="26"/>
  <c r="G46" i="26"/>
  <c r="H46" i="26"/>
  <c r="G47" i="26"/>
  <c r="H47" i="26"/>
  <c r="C48" i="26"/>
  <c r="D48" i="26"/>
  <c r="E48" i="26"/>
  <c r="F48" i="26"/>
  <c r="I48" i="26"/>
  <c r="J48" i="26"/>
  <c r="K48" i="26"/>
  <c r="L48" i="26"/>
  <c r="M48" i="26"/>
  <c r="N48" i="26"/>
  <c r="O48" i="26"/>
  <c r="P48" i="26"/>
  <c r="Q48" i="26"/>
  <c r="R48" i="26"/>
  <c r="T48" i="26"/>
  <c r="G49" i="26"/>
  <c r="H49" i="26"/>
  <c r="G50" i="26"/>
  <c r="H50" i="26"/>
  <c r="G51" i="26"/>
  <c r="H51" i="26"/>
  <c r="C52" i="26"/>
  <c r="D52" i="26"/>
  <c r="E52" i="26"/>
  <c r="F52" i="26"/>
  <c r="I52" i="26"/>
  <c r="J52" i="26"/>
  <c r="K52" i="26"/>
  <c r="L52" i="26"/>
  <c r="M52" i="26"/>
  <c r="N52" i="26"/>
  <c r="O52" i="26"/>
  <c r="P52" i="26"/>
  <c r="Q52" i="26"/>
  <c r="R52" i="26"/>
  <c r="T52" i="26"/>
  <c r="C12" i="62"/>
  <c r="D12" i="62"/>
  <c r="E12" i="62"/>
  <c r="F12" i="62"/>
  <c r="G12" i="62"/>
  <c r="H12" i="62"/>
  <c r="I12" i="62"/>
  <c r="J12" i="62"/>
  <c r="K12" i="62"/>
  <c r="L12" i="62"/>
  <c r="M12" i="62"/>
  <c r="N12" i="62"/>
  <c r="P12" i="62"/>
  <c r="C20" i="62"/>
  <c r="D20" i="62"/>
  <c r="E20" i="62"/>
  <c r="F20" i="62"/>
  <c r="G20" i="62"/>
  <c r="H20" i="62"/>
  <c r="I20" i="62"/>
  <c r="J20" i="62"/>
  <c r="K20" i="62"/>
  <c r="L20" i="62"/>
  <c r="M20" i="62"/>
  <c r="N20" i="62"/>
  <c r="P20" i="62"/>
  <c r="C27" i="62"/>
  <c r="D27" i="62"/>
  <c r="E27" i="62"/>
  <c r="F27" i="62"/>
  <c r="G27" i="62"/>
  <c r="H27" i="62"/>
  <c r="I27" i="62"/>
  <c r="J27" i="62"/>
  <c r="K27" i="62"/>
  <c r="L27" i="62"/>
  <c r="M27" i="62"/>
  <c r="N27" i="62"/>
  <c r="P27" i="62"/>
  <c r="C32" i="62"/>
  <c r="D32" i="62"/>
  <c r="E32" i="62"/>
  <c r="F32" i="62"/>
  <c r="G32" i="62"/>
  <c r="H32" i="62"/>
  <c r="I32" i="62"/>
  <c r="J32" i="62"/>
  <c r="K32" i="62"/>
  <c r="L32" i="62"/>
  <c r="M32" i="62"/>
  <c r="N32" i="62"/>
  <c r="P32" i="62"/>
  <c r="C37" i="62"/>
  <c r="D37" i="62"/>
  <c r="E37" i="62"/>
  <c r="F37" i="62"/>
  <c r="G37" i="62"/>
  <c r="H37" i="62"/>
  <c r="I37" i="62"/>
  <c r="J37" i="62"/>
  <c r="K37" i="62"/>
  <c r="L37" i="62"/>
  <c r="L53" i="62" s="1"/>
  <c r="M37" i="62"/>
  <c r="N37" i="62"/>
  <c r="P37" i="62"/>
  <c r="C43" i="62"/>
  <c r="D43" i="62"/>
  <c r="E43" i="62"/>
  <c r="F43" i="62"/>
  <c r="G43" i="62"/>
  <c r="H43" i="62"/>
  <c r="I43" i="62"/>
  <c r="J43" i="62"/>
  <c r="K43" i="62"/>
  <c r="L43" i="62"/>
  <c r="M43" i="62"/>
  <c r="N43" i="62"/>
  <c r="P43" i="62"/>
  <c r="C48" i="62"/>
  <c r="D48" i="62"/>
  <c r="E48" i="62"/>
  <c r="F48" i="62"/>
  <c r="G48" i="62"/>
  <c r="H48" i="62"/>
  <c r="I48" i="62"/>
  <c r="J48" i="62"/>
  <c r="K48" i="62"/>
  <c r="L48" i="62"/>
  <c r="M48" i="62"/>
  <c r="N48" i="62"/>
  <c r="P48" i="62"/>
  <c r="C52" i="62"/>
  <c r="D52" i="62"/>
  <c r="E52" i="62"/>
  <c r="F52" i="62"/>
  <c r="G52" i="62"/>
  <c r="H52" i="62"/>
  <c r="I52" i="62"/>
  <c r="J52" i="62"/>
  <c r="K52" i="62"/>
  <c r="L52" i="62"/>
  <c r="M52" i="62"/>
  <c r="N52" i="62"/>
  <c r="P52" i="62"/>
  <c r="C6" i="49"/>
  <c r="D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Z6" i="49"/>
  <c r="AA6" i="49"/>
  <c r="AB6" i="49"/>
  <c r="AC6" i="49"/>
  <c r="AF6" i="49" s="1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S12" i="49" s="1"/>
  <c r="T8" i="49"/>
  <c r="U8" i="49"/>
  <c r="V8" i="49"/>
  <c r="W8" i="49"/>
  <c r="X8" i="49"/>
  <c r="Y8" i="49"/>
  <c r="Z8" i="49"/>
  <c r="AA8" i="49"/>
  <c r="AA12" i="49" s="1"/>
  <c r="AB8" i="49"/>
  <c r="AC8" i="49"/>
  <c r="AF8" i="49" s="1"/>
  <c r="C9" i="49"/>
  <c r="D9" i="49"/>
  <c r="E9" i="49" s="1"/>
  <c r="F9" i="49"/>
  <c r="G9" i="49"/>
  <c r="H9" i="49"/>
  <c r="H12" i="49" s="1"/>
  <c r="I9" i="49"/>
  <c r="J9" i="49"/>
  <c r="K9" i="49"/>
  <c r="L9" i="49"/>
  <c r="L12" i="49" s="1"/>
  <c r="M9" i="49"/>
  <c r="N9" i="49"/>
  <c r="O9" i="49"/>
  <c r="P9" i="49"/>
  <c r="P12" i="49" s="1"/>
  <c r="Q9" i="49"/>
  <c r="R9" i="49"/>
  <c r="S9" i="49"/>
  <c r="T9" i="49"/>
  <c r="T12" i="49" s="1"/>
  <c r="U9" i="49"/>
  <c r="V9" i="49"/>
  <c r="W9" i="49"/>
  <c r="X9" i="49"/>
  <c r="Y9" i="49"/>
  <c r="Z9" i="49"/>
  <c r="AA9" i="49"/>
  <c r="AB9" i="49"/>
  <c r="AC9" i="49"/>
  <c r="AF9" i="49" s="1"/>
  <c r="C10" i="49"/>
  <c r="D10" i="49"/>
  <c r="E10" i="49"/>
  <c r="F10" i="49"/>
  <c r="G10" i="49"/>
  <c r="H10" i="49"/>
  <c r="I10" i="49"/>
  <c r="J10" i="49"/>
  <c r="K10" i="49"/>
  <c r="L10" i="49"/>
  <c r="M10" i="49"/>
  <c r="M12" i="49" s="1"/>
  <c r="N10" i="49"/>
  <c r="O10" i="49"/>
  <c r="P10" i="49"/>
  <c r="Q10" i="49"/>
  <c r="R10" i="49"/>
  <c r="S10" i="49"/>
  <c r="T10" i="49"/>
  <c r="U10" i="49"/>
  <c r="V10" i="49"/>
  <c r="W10" i="49"/>
  <c r="X10" i="49"/>
  <c r="Y10" i="49"/>
  <c r="Z10" i="49"/>
  <c r="AA10" i="49"/>
  <c r="AB10" i="49"/>
  <c r="AC10" i="49"/>
  <c r="AF10" i="49" s="1"/>
  <c r="C11" i="49"/>
  <c r="D11" i="49"/>
  <c r="E11" i="49"/>
  <c r="F11" i="49"/>
  <c r="F12" i="49" s="1"/>
  <c r="G11" i="49"/>
  <c r="H11" i="49"/>
  <c r="I11" i="49"/>
  <c r="J11" i="49"/>
  <c r="K11" i="49"/>
  <c r="L11" i="49"/>
  <c r="M11" i="49"/>
  <c r="N11" i="49"/>
  <c r="N12" i="49" s="1"/>
  <c r="O11" i="49"/>
  <c r="P11" i="49"/>
  <c r="Q11" i="49"/>
  <c r="R11" i="49"/>
  <c r="R12" i="49" s="1"/>
  <c r="S11" i="49"/>
  <c r="T11" i="49"/>
  <c r="U11" i="49"/>
  <c r="V11" i="49"/>
  <c r="V12" i="49" s="1"/>
  <c r="W11" i="49"/>
  <c r="X11" i="49"/>
  <c r="Y11" i="49"/>
  <c r="Z11" i="49"/>
  <c r="AA11" i="49"/>
  <c r="AB11" i="49"/>
  <c r="AC11" i="49"/>
  <c r="AF11" i="49" s="1"/>
  <c r="AD12" i="49"/>
  <c r="AD53" i="49" s="1"/>
  <c r="AE12" i="49"/>
  <c r="AH12" i="49"/>
  <c r="AI12" i="49"/>
  <c r="C13" i="49"/>
  <c r="D13" i="49"/>
  <c r="E13" i="49" s="1"/>
  <c r="F13" i="49"/>
  <c r="G13" i="49"/>
  <c r="H13" i="49"/>
  <c r="I13" i="49"/>
  <c r="J13" i="49"/>
  <c r="K13" i="49"/>
  <c r="L13" i="49"/>
  <c r="M13" i="49"/>
  <c r="N13" i="49"/>
  <c r="O13" i="49"/>
  <c r="P13" i="49"/>
  <c r="Q13" i="49"/>
  <c r="R13" i="49"/>
  <c r="S13" i="49"/>
  <c r="T13" i="49"/>
  <c r="U13" i="49"/>
  <c r="V13" i="49"/>
  <c r="W13" i="49"/>
  <c r="X13" i="49"/>
  <c r="Y13" i="49"/>
  <c r="Z13" i="49"/>
  <c r="AA13" i="49"/>
  <c r="AB13" i="49"/>
  <c r="AC13" i="49"/>
  <c r="C14" i="49"/>
  <c r="D14" i="49"/>
  <c r="E14" i="49" s="1"/>
  <c r="F14" i="49"/>
  <c r="G14" i="49"/>
  <c r="H14" i="49"/>
  <c r="I14" i="49"/>
  <c r="J14" i="49"/>
  <c r="K14" i="49"/>
  <c r="L14" i="49"/>
  <c r="M14" i="49"/>
  <c r="N14" i="49"/>
  <c r="O14" i="49"/>
  <c r="P14" i="49"/>
  <c r="Q14" i="49"/>
  <c r="R14" i="49"/>
  <c r="S14" i="49"/>
  <c r="T14" i="49"/>
  <c r="U14" i="49"/>
  <c r="V14" i="49"/>
  <c r="W14" i="49"/>
  <c r="X14" i="49"/>
  <c r="Y14" i="49"/>
  <c r="Z14" i="49"/>
  <c r="AA14" i="49"/>
  <c r="AB14" i="49"/>
  <c r="AC14" i="49"/>
  <c r="AF14" i="49" s="1"/>
  <c r="C15" i="49"/>
  <c r="D15" i="49"/>
  <c r="E15" i="49"/>
  <c r="F15" i="49"/>
  <c r="G15" i="49"/>
  <c r="H15" i="49"/>
  <c r="I15" i="49"/>
  <c r="J15" i="49"/>
  <c r="K15" i="49"/>
  <c r="L15" i="49"/>
  <c r="M15" i="49"/>
  <c r="N15" i="49"/>
  <c r="O15" i="49"/>
  <c r="P15" i="49"/>
  <c r="Q15" i="49"/>
  <c r="R15" i="49"/>
  <c r="S15" i="49"/>
  <c r="T15" i="49"/>
  <c r="U15" i="49"/>
  <c r="V15" i="49"/>
  <c r="W15" i="49"/>
  <c r="X15" i="49"/>
  <c r="Y15" i="49"/>
  <c r="Z15" i="49"/>
  <c r="AA15" i="49"/>
  <c r="AB15" i="49"/>
  <c r="AC15" i="49"/>
  <c r="AF15" i="49" s="1"/>
  <c r="C16" i="49"/>
  <c r="D16" i="49"/>
  <c r="E16" i="49"/>
  <c r="F16" i="49"/>
  <c r="G16" i="49"/>
  <c r="H16" i="49"/>
  <c r="I16" i="49"/>
  <c r="J16" i="49"/>
  <c r="K16" i="49"/>
  <c r="L16" i="49"/>
  <c r="M16" i="49"/>
  <c r="N16" i="49"/>
  <c r="O16" i="49"/>
  <c r="P16" i="49"/>
  <c r="Q16" i="49"/>
  <c r="R16" i="49"/>
  <c r="S16" i="49"/>
  <c r="T16" i="49"/>
  <c r="U16" i="49"/>
  <c r="V16" i="49"/>
  <c r="W16" i="49"/>
  <c r="X16" i="49"/>
  <c r="Y16" i="49"/>
  <c r="Z16" i="49"/>
  <c r="AA16" i="49"/>
  <c r="AB16" i="49"/>
  <c r="AC16" i="49"/>
  <c r="AF16" i="49"/>
  <c r="C17" i="49"/>
  <c r="D17" i="49"/>
  <c r="E17" i="49" s="1"/>
  <c r="F17" i="49"/>
  <c r="G17" i="49"/>
  <c r="H17" i="49"/>
  <c r="I17" i="49"/>
  <c r="J17" i="49"/>
  <c r="K17" i="49"/>
  <c r="L17" i="49"/>
  <c r="M17" i="49"/>
  <c r="N17" i="49"/>
  <c r="O17" i="49"/>
  <c r="P17" i="49"/>
  <c r="Q17" i="49"/>
  <c r="R17" i="49"/>
  <c r="S17" i="49"/>
  <c r="T17" i="49"/>
  <c r="U17" i="49"/>
  <c r="V17" i="49"/>
  <c r="W17" i="49"/>
  <c r="X17" i="49"/>
  <c r="Y17" i="49"/>
  <c r="Z17" i="49"/>
  <c r="AA17" i="49"/>
  <c r="AB17" i="49"/>
  <c r="AC17" i="49"/>
  <c r="AF17" i="49" s="1"/>
  <c r="C18" i="49"/>
  <c r="D18" i="49"/>
  <c r="F18" i="49"/>
  <c r="G18" i="49"/>
  <c r="H18" i="49"/>
  <c r="I18" i="49"/>
  <c r="J18" i="49"/>
  <c r="K18" i="49"/>
  <c r="L18" i="49"/>
  <c r="M18" i="49"/>
  <c r="N18" i="49"/>
  <c r="O18" i="49"/>
  <c r="P18" i="49"/>
  <c r="Q18" i="49"/>
  <c r="R18" i="49"/>
  <c r="S18" i="49"/>
  <c r="T18" i="49"/>
  <c r="U18" i="49"/>
  <c r="V18" i="49"/>
  <c r="W18" i="49"/>
  <c r="X18" i="49"/>
  <c r="Y18" i="49"/>
  <c r="Z18" i="49"/>
  <c r="AA18" i="49"/>
  <c r="AB18" i="49"/>
  <c r="AC18" i="49"/>
  <c r="AF18" i="49" s="1"/>
  <c r="C19" i="49"/>
  <c r="D19" i="49"/>
  <c r="E19" i="49"/>
  <c r="F19" i="49"/>
  <c r="G19" i="49"/>
  <c r="H19" i="49"/>
  <c r="I19" i="49"/>
  <c r="J19" i="49"/>
  <c r="K19" i="49"/>
  <c r="L19" i="49"/>
  <c r="M19" i="49"/>
  <c r="N19" i="49"/>
  <c r="O19" i="49"/>
  <c r="P19" i="49"/>
  <c r="Q19" i="49"/>
  <c r="R19" i="49"/>
  <c r="S19" i="49"/>
  <c r="T19" i="49"/>
  <c r="U19" i="49"/>
  <c r="V19" i="49"/>
  <c r="W19" i="49"/>
  <c r="X19" i="49"/>
  <c r="Y19" i="49"/>
  <c r="Z19" i="49"/>
  <c r="AA19" i="49"/>
  <c r="AB19" i="49"/>
  <c r="AC19" i="49"/>
  <c r="AF19" i="49" s="1"/>
  <c r="AD20" i="49"/>
  <c r="AE20" i="49"/>
  <c r="AH20" i="49"/>
  <c r="AI20" i="49"/>
  <c r="C21" i="49"/>
  <c r="D21" i="49"/>
  <c r="E21" i="49"/>
  <c r="F21" i="49"/>
  <c r="G21" i="49"/>
  <c r="H21" i="49"/>
  <c r="I21" i="49"/>
  <c r="J21" i="49"/>
  <c r="K21" i="49"/>
  <c r="L21" i="49"/>
  <c r="M21" i="49"/>
  <c r="N21" i="49"/>
  <c r="O21" i="49"/>
  <c r="P21" i="49"/>
  <c r="Q21" i="49"/>
  <c r="R21" i="49"/>
  <c r="S21" i="49"/>
  <c r="T21" i="49"/>
  <c r="U21" i="49"/>
  <c r="V21" i="49"/>
  <c r="W21" i="49"/>
  <c r="X21" i="49"/>
  <c r="Y21" i="49"/>
  <c r="Z21" i="49"/>
  <c r="AA21" i="49"/>
  <c r="AB21" i="49"/>
  <c r="AC21" i="49"/>
  <c r="AF21" i="49" s="1"/>
  <c r="C22" i="49"/>
  <c r="D22" i="49"/>
  <c r="E22" i="49" s="1"/>
  <c r="F22" i="49"/>
  <c r="G22" i="49"/>
  <c r="H22" i="49"/>
  <c r="H27" i="49" s="1"/>
  <c r="I22" i="49"/>
  <c r="J22" i="49"/>
  <c r="K22" i="49"/>
  <c r="L22" i="49"/>
  <c r="M22" i="49"/>
  <c r="N22" i="49"/>
  <c r="O22" i="49"/>
  <c r="P22" i="49"/>
  <c r="Q22" i="49"/>
  <c r="R22" i="49"/>
  <c r="S22" i="49"/>
  <c r="T22" i="49"/>
  <c r="T27" i="49" s="1"/>
  <c r="U22" i="49"/>
  <c r="V22" i="49"/>
  <c r="W22" i="49"/>
  <c r="X22" i="49"/>
  <c r="X27" i="49" s="1"/>
  <c r="Y22" i="49"/>
  <c r="Z22" i="49"/>
  <c r="AA22" i="49"/>
  <c r="AB22" i="49"/>
  <c r="AC22" i="49"/>
  <c r="AF22" i="49" s="1"/>
  <c r="C23" i="49"/>
  <c r="D23" i="49"/>
  <c r="E23" i="49" s="1"/>
  <c r="F23" i="49"/>
  <c r="G23" i="49"/>
  <c r="H23" i="49"/>
  <c r="I23" i="49"/>
  <c r="J23" i="49"/>
  <c r="K23" i="49"/>
  <c r="L23" i="49"/>
  <c r="M23" i="49"/>
  <c r="M27" i="49" s="1"/>
  <c r="N23" i="49"/>
  <c r="O23" i="49"/>
  <c r="P23" i="49"/>
  <c r="Q23" i="49"/>
  <c r="Q27" i="49" s="1"/>
  <c r="R23" i="49"/>
  <c r="S23" i="49"/>
  <c r="T23" i="49"/>
  <c r="U23" i="49"/>
  <c r="U27" i="49" s="1"/>
  <c r="V23" i="49"/>
  <c r="W23" i="49"/>
  <c r="X23" i="49"/>
  <c r="Y23" i="49"/>
  <c r="Y27" i="49" s="1"/>
  <c r="Z23" i="49"/>
  <c r="AA23" i="49"/>
  <c r="AB23" i="49"/>
  <c r="AC23" i="49"/>
  <c r="AF23" i="49" s="1"/>
  <c r="C24" i="49"/>
  <c r="D24" i="49"/>
  <c r="F24" i="49"/>
  <c r="G24" i="49"/>
  <c r="H24" i="49"/>
  <c r="I24" i="49"/>
  <c r="J24" i="49"/>
  <c r="K24" i="49"/>
  <c r="L24" i="49"/>
  <c r="M24" i="49"/>
  <c r="N24" i="49"/>
  <c r="O24" i="49"/>
  <c r="O27" i="49" s="1"/>
  <c r="P24" i="49"/>
  <c r="Q24" i="49"/>
  <c r="R24" i="49"/>
  <c r="S24" i="49"/>
  <c r="S27" i="49" s="1"/>
  <c r="T24" i="49"/>
  <c r="U24" i="49"/>
  <c r="V24" i="49"/>
  <c r="W24" i="49"/>
  <c r="X24" i="49"/>
  <c r="Y24" i="49"/>
  <c r="Z24" i="49"/>
  <c r="AA24" i="49"/>
  <c r="AA27" i="49" s="1"/>
  <c r="AB24" i="49"/>
  <c r="AC24" i="49"/>
  <c r="AF24" i="49" s="1"/>
  <c r="C25" i="49"/>
  <c r="D25" i="49"/>
  <c r="E25" i="49" s="1"/>
  <c r="F25" i="49"/>
  <c r="G25" i="49"/>
  <c r="H25" i="49"/>
  <c r="I25" i="49"/>
  <c r="J25" i="49"/>
  <c r="K25" i="49"/>
  <c r="L25" i="49"/>
  <c r="M25" i="49"/>
  <c r="N25" i="49"/>
  <c r="O25" i="49"/>
  <c r="P25" i="49"/>
  <c r="Q25" i="49"/>
  <c r="R25" i="49"/>
  <c r="S25" i="49"/>
  <c r="T25" i="49"/>
  <c r="U25" i="49"/>
  <c r="V25" i="49"/>
  <c r="W25" i="49"/>
  <c r="X25" i="49"/>
  <c r="Y25" i="49"/>
  <c r="Z25" i="49"/>
  <c r="AA25" i="49"/>
  <c r="AB25" i="49"/>
  <c r="AC25" i="49"/>
  <c r="AF25" i="49" s="1"/>
  <c r="C26" i="49"/>
  <c r="D26" i="49"/>
  <c r="E26" i="49" s="1"/>
  <c r="F26" i="49"/>
  <c r="G26" i="49"/>
  <c r="H26" i="49"/>
  <c r="I26" i="49"/>
  <c r="J26" i="49"/>
  <c r="K26" i="49"/>
  <c r="L26" i="49"/>
  <c r="M26" i="49"/>
  <c r="N26" i="49"/>
  <c r="O26" i="49"/>
  <c r="P26" i="49"/>
  <c r="Q26" i="49"/>
  <c r="R26" i="49"/>
  <c r="S26" i="49"/>
  <c r="T26" i="49"/>
  <c r="U26" i="49"/>
  <c r="V26" i="49"/>
  <c r="W26" i="49"/>
  <c r="X26" i="49"/>
  <c r="Y26" i="49"/>
  <c r="Z26" i="49"/>
  <c r="AA26" i="49"/>
  <c r="AB26" i="49"/>
  <c r="AC26" i="49"/>
  <c r="AF26" i="49" s="1"/>
  <c r="AD27" i="49"/>
  <c r="AE27" i="49"/>
  <c r="AH27" i="49"/>
  <c r="AI27" i="49"/>
  <c r="C28" i="49"/>
  <c r="D28" i="49"/>
  <c r="E28" i="49" s="1"/>
  <c r="F28" i="49"/>
  <c r="G28" i="49"/>
  <c r="H28" i="49"/>
  <c r="I28" i="49"/>
  <c r="J28" i="49"/>
  <c r="K28" i="49"/>
  <c r="L28" i="49"/>
  <c r="M28" i="49"/>
  <c r="N28" i="49"/>
  <c r="O28" i="49"/>
  <c r="P28" i="49"/>
  <c r="Q28" i="49"/>
  <c r="R28" i="49"/>
  <c r="S28" i="49"/>
  <c r="T28" i="49"/>
  <c r="U28" i="49"/>
  <c r="V28" i="49"/>
  <c r="W28" i="49"/>
  <c r="X28" i="49"/>
  <c r="X32" i="49" s="1"/>
  <c r="Y28" i="49"/>
  <c r="Y32" i="49" s="1"/>
  <c r="Z28" i="49"/>
  <c r="AA28" i="49"/>
  <c r="AB28" i="49"/>
  <c r="AC28" i="49"/>
  <c r="AF28" i="49" s="1"/>
  <c r="C29" i="49"/>
  <c r="D29" i="49"/>
  <c r="E29" i="49" s="1"/>
  <c r="F29" i="49"/>
  <c r="G29" i="49"/>
  <c r="H29" i="49"/>
  <c r="I29" i="49"/>
  <c r="J29" i="49"/>
  <c r="K29" i="49"/>
  <c r="K32" i="49" s="1"/>
  <c r="L29" i="49"/>
  <c r="M29" i="49"/>
  <c r="N29" i="49"/>
  <c r="O29" i="49"/>
  <c r="P29" i="49"/>
  <c r="Q29" i="49"/>
  <c r="R29" i="49"/>
  <c r="S29" i="49"/>
  <c r="S32" i="49" s="1"/>
  <c r="T29" i="49"/>
  <c r="U29" i="49"/>
  <c r="V29" i="49"/>
  <c r="W29" i="49"/>
  <c r="X29" i="49"/>
  <c r="Y29" i="49"/>
  <c r="Z29" i="49"/>
  <c r="AA29" i="49"/>
  <c r="AB29" i="49"/>
  <c r="AC29" i="49"/>
  <c r="C30" i="49"/>
  <c r="D30" i="49"/>
  <c r="E30" i="49"/>
  <c r="F30" i="49"/>
  <c r="G30" i="49"/>
  <c r="H30" i="49"/>
  <c r="I30" i="49"/>
  <c r="J30" i="49"/>
  <c r="K30" i="49"/>
  <c r="L30" i="49"/>
  <c r="M30" i="49"/>
  <c r="N30" i="49"/>
  <c r="O30" i="49"/>
  <c r="P30" i="49"/>
  <c r="Q30" i="49"/>
  <c r="R30" i="49"/>
  <c r="S30" i="49"/>
  <c r="T30" i="49"/>
  <c r="U30" i="49"/>
  <c r="V30" i="49"/>
  <c r="W30" i="49"/>
  <c r="X30" i="49"/>
  <c r="Y30" i="49"/>
  <c r="Z30" i="49"/>
  <c r="AA30" i="49"/>
  <c r="AB30" i="49"/>
  <c r="AC30" i="49"/>
  <c r="AF30" i="49"/>
  <c r="C31" i="49"/>
  <c r="D31" i="49"/>
  <c r="E31" i="49"/>
  <c r="F31" i="49"/>
  <c r="G31" i="49"/>
  <c r="H31" i="49"/>
  <c r="I31" i="49"/>
  <c r="J31" i="49"/>
  <c r="K31" i="49"/>
  <c r="L31" i="49"/>
  <c r="M31" i="49"/>
  <c r="N31" i="49"/>
  <c r="N32" i="49" s="1"/>
  <c r="O31" i="49"/>
  <c r="P31" i="49"/>
  <c r="Q31" i="49"/>
  <c r="R31" i="49"/>
  <c r="S31" i="49"/>
  <c r="T31" i="49"/>
  <c r="U31" i="49"/>
  <c r="V31" i="49"/>
  <c r="W31" i="49"/>
  <c r="X31" i="49"/>
  <c r="Y31" i="49"/>
  <c r="Z31" i="49"/>
  <c r="AA31" i="49"/>
  <c r="AB31" i="49"/>
  <c r="AC31" i="49"/>
  <c r="AD32" i="49"/>
  <c r="AE32" i="49"/>
  <c r="AH32" i="49"/>
  <c r="AI32" i="49"/>
  <c r="C33" i="49"/>
  <c r="D33" i="49"/>
  <c r="E33" i="49" s="1"/>
  <c r="F33" i="49"/>
  <c r="G33" i="49"/>
  <c r="H33" i="49"/>
  <c r="I33" i="49"/>
  <c r="J33" i="49"/>
  <c r="K33" i="49"/>
  <c r="L33" i="49"/>
  <c r="M33" i="49"/>
  <c r="N33" i="49"/>
  <c r="O33" i="49"/>
  <c r="P33" i="49"/>
  <c r="Q33" i="49"/>
  <c r="R33" i="49"/>
  <c r="S33" i="49"/>
  <c r="T33" i="49"/>
  <c r="U33" i="49"/>
  <c r="V33" i="49"/>
  <c r="W33" i="49"/>
  <c r="W37" i="49" s="1"/>
  <c r="X33" i="49"/>
  <c r="Y33" i="49"/>
  <c r="Z33" i="49"/>
  <c r="AA33" i="49"/>
  <c r="AB33" i="49"/>
  <c r="AC33" i="49"/>
  <c r="C34" i="49"/>
  <c r="D34" i="49"/>
  <c r="E34" i="49" s="1"/>
  <c r="F34" i="49"/>
  <c r="G34" i="49"/>
  <c r="H34" i="49"/>
  <c r="I34" i="49"/>
  <c r="J34" i="49"/>
  <c r="K34" i="49"/>
  <c r="L34" i="49"/>
  <c r="M34" i="49"/>
  <c r="N34" i="49"/>
  <c r="O34" i="49"/>
  <c r="P34" i="49"/>
  <c r="Q34" i="49"/>
  <c r="R34" i="49"/>
  <c r="S34" i="49"/>
  <c r="T34" i="49"/>
  <c r="U34" i="49"/>
  <c r="V34" i="49"/>
  <c r="W34" i="49"/>
  <c r="X34" i="49"/>
  <c r="Y34" i="49"/>
  <c r="Z34" i="49"/>
  <c r="AA34" i="49"/>
  <c r="AB34" i="49"/>
  <c r="AC34" i="49"/>
  <c r="AF34" i="49" s="1"/>
  <c r="C35" i="49"/>
  <c r="D35" i="49"/>
  <c r="F35" i="49"/>
  <c r="G35" i="49"/>
  <c r="H35" i="49"/>
  <c r="I35" i="49"/>
  <c r="I37" i="49"/>
  <c r="J35" i="49"/>
  <c r="K35" i="49"/>
  <c r="L35" i="49"/>
  <c r="M35" i="49"/>
  <c r="M37" i="49" s="1"/>
  <c r="N35" i="49"/>
  <c r="O35" i="49"/>
  <c r="P35" i="49"/>
  <c r="Q35" i="49"/>
  <c r="R35" i="49"/>
  <c r="S35" i="49"/>
  <c r="T35" i="49"/>
  <c r="U35" i="49"/>
  <c r="U37" i="49" s="1"/>
  <c r="V35" i="49"/>
  <c r="W35" i="49"/>
  <c r="X35" i="49"/>
  <c r="Y35" i="49"/>
  <c r="Z35" i="49"/>
  <c r="AA35" i="49"/>
  <c r="AB35" i="49"/>
  <c r="AC35" i="49"/>
  <c r="AF35" i="49" s="1"/>
  <c r="C36" i="49"/>
  <c r="D36" i="49"/>
  <c r="E36" i="49" s="1"/>
  <c r="F36" i="49"/>
  <c r="G36" i="49"/>
  <c r="H36" i="49"/>
  <c r="I36" i="49"/>
  <c r="J36" i="49"/>
  <c r="J37" i="49" s="1"/>
  <c r="K36" i="49"/>
  <c r="L36" i="49"/>
  <c r="M36" i="49"/>
  <c r="N36" i="49"/>
  <c r="O36" i="49"/>
  <c r="P36" i="49"/>
  <c r="Q36" i="49"/>
  <c r="R36" i="49"/>
  <c r="S36" i="49"/>
  <c r="T36" i="49"/>
  <c r="U36" i="49"/>
  <c r="V36" i="49"/>
  <c r="W36" i="49"/>
  <c r="X36" i="49"/>
  <c r="Y36" i="49"/>
  <c r="Z36" i="49"/>
  <c r="AA36" i="49"/>
  <c r="AB36" i="49"/>
  <c r="AC36" i="49"/>
  <c r="AD37" i="49"/>
  <c r="AE37" i="49"/>
  <c r="AH37" i="49"/>
  <c r="AI37" i="49"/>
  <c r="C38" i="49"/>
  <c r="D38" i="49"/>
  <c r="F38" i="49"/>
  <c r="G38" i="49"/>
  <c r="H38" i="49"/>
  <c r="I38" i="49"/>
  <c r="J38" i="49"/>
  <c r="K38" i="49"/>
  <c r="L38" i="49"/>
  <c r="L43" i="49" s="1"/>
  <c r="M38" i="49"/>
  <c r="N38" i="49"/>
  <c r="O38" i="49"/>
  <c r="P38" i="49"/>
  <c r="P43" i="49" s="1"/>
  <c r="Q38" i="49"/>
  <c r="R38" i="49"/>
  <c r="S38" i="49"/>
  <c r="T38" i="49"/>
  <c r="T43" i="49" s="1"/>
  <c r="U38" i="49"/>
  <c r="V38" i="49"/>
  <c r="W38" i="49"/>
  <c r="W43" i="49" s="1"/>
  <c r="X38" i="49"/>
  <c r="Y38" i="49"/>
  <c r="Z38" i="49"/>
  <c r="AA38" i="49"/>
  <c r="AB38" i="49"/>
  <c r="AC38" i="49"/>
  <c r="C39" i="49"/>
  <c r="D39" i="49"/>
  <c r="F39" i="49"/>
  <c r="G39" i="49"/>
  <c r="H39" i="49"/>
  <c r="I39" i="49"/>
  <c r="J39" i="49"/>
  <c r="K39" i="49"/>
  <c r="L39" i="49"/>
  <c r="M39" i="49"/>
  <c r="N39" i="49"/>
  <c r="O39" i="49"/>
  <c r="P39" i="49"/>
  <c r="Q39" i="49"/>
  <c r="R39" i="49"/>
  <c r="S39" i="49"/>
  <c r="T39" i="49"/>
  <c r="U39" i="49"/>
  <c r="V39" i="49"/>
  <c r="W39" i="49"/>
  <c r="X39" i="49"/>
  <c r="Y39" i="49"/>
  <c r="Z39" i="49"/>
  <c r="AA39" i="49"/>
  <c r="AB39" i="49"/>
  <c r="AC39" i="49"/>
  <c r="AF39" i="49" s="1"/>
  <c r="C40" i="49"/>
  <c r="D40" i="49"/>
  <c r="E40" i="49"/>
  <c r="F40" i="49"/>
  <c r="G40" i="49"/>
  <c r="H40" i="49"/>
  <c r="I40" i="49"/>
  <c r="J40" i="49"/>
  <c r="K40" i="49"/>
  <c r="L40" i="49"/>
  <c r="M40" i="49"/>
  <c r="N40" i="49"/>
  <c r="O40" i="49"/>
  <c r="P40" i="49"/>
  <c r="Q40" i="49"/>
  <c r="R40" i="49"/>
  <c r="S40" i="49"/>
  <c r="T40" i="49"/>
  <c r="U40" i="49"/>
  <c r="V40" i="49"/>
  <c r="W40" i="49"/>
  <c r="X40" i="49"/>
  <c r="Y40" i="49"/>
  <c r="Z40" i="49"/>
  <c r="AA40" i="49"/>
  <c r="AB40" i="49"/>
  <c r="AC40" i="49"/>
  <c r="AF40" i="49" s="1"/>
  <c r="C41" i="49"/>
  <c r="D41" i="49"/>
  <c r="E41" i="49"/>
  <c r="F41" i="49"/>
  <c r="G41" i="49"/>
  <c r="H41" i="49"/>
  <c r="I41" i="49"/>
  <c r="J41" i="49"/>
  <c r="K41" i="49"/>
  <c r="L41" i="49"/>
  <c r="M41" i="49"/>
  <c r="N41" i="49"/>
  <c r="O41" i="49"/>
  <c r="P41" i="49"/>
  <c r="Q41" i="49"/>
  <c r="R41" i="49"/>
  <c r="S41" i="49"/>
  <c r="T41" i="49"/>
  <c r="U41" i="49"/>
  <c r="V41" i="49"/>
  <c r="W41" i="49"/>
  <c r="X41" i="49"/>
  <c r="Y41" i="49"/>
  <c r="Z41" i="49"/>
  <c r="AA41" i="49"/>
  <c r="AB41" i="49"/>
  <c r="AC41" i="49"/>
  <c r="C42" i="49"/>
  <c r="D42" i="49"/>
  <c r="E42" i="49" s="1"/>
  <c r="F42" i="49"/>
  <c r="G42" i="49"/>
  <c r="H42" i="49"/>
  <c r="I42" i="49"/>
  <c r="J42" i="49"/>
  <c r="K42" i="49"/>
  <c r="L42" i="49"/>
  <c r="M42" i="49"/>
  <c r="N42" i="49"/>
  <c r="O42" i="49"/>
  <c r="P42" i="49"/>
  <c r="Q42" i="49"/>
  <c r="R42" i="49"/>
  <c r="S42" i="49"/>
  <c r="T42" i="49"/>
  <c r="U42" i="49"/>
  <c r="V42" i="49"/>
  <c r="W42" i="49"/>
  <c r="X42" i="49"/>
  <c r="Y42" i="49"/>
  <c r="Z42" i="49"/>
  <c r="AA42" i="49"/>
  <c r="AB42" i="49"/>
  <c r="AC42" i="49"/>
  <c r="AF42" i="49"/>
  <c r="AD43" i="49"/>
  <c r="AE43" i="49"/>
  <c r="AH43" i="49"/>
  <c r="AH53" i="49" s="1"/>
  <c r="AI43" i="49"/>
  <c r="C44" i="49"/>
  <c r="D44" i="49"/>
  <c r="F44" i="49"/>
  <c r="G44" i="49"/>
  <c r="H44" i="49"/>
  <c r="I44" i="49"/>
  <c r="J44" i="49"/>
  <c r="K44" i="49"/>
  <c r="L44" i="49"/>
  <c r="M44" i="49"/>
  <c r="N44" i="49"/>
  <c r="O44" i="49"/>
  <c r="P44" i="49"/>
  <c r="Q44" i="49"/>
  <c r="R44" i="49"/>
  <c r="S44" i="49"/>
  <c r="T44" i="49"/>
  <c r="U44" i="49"/>
  <c r="V44" i="49"/>
  <c r="W44" i="49"/>
  <c r="X44" i="49"/>
  <c r="Y44" i="49"/>
  <c r="Z44" i="49"/>
  <c r="AA44" i="49"/>
  <c r="AB44" i="49"/>
  <c r="AC44" i="49"/>
  <c r="C45" i="49"/>
  <c r="D45" i="49"/>
  <c r="E45" i="49" s="1"/>
  <c r="F45" i="49"/>
  <c r="G45" i="49"/>
  <c r="H45" i="49"/>
  <c r="I45" i="49"/>
  <c r="J45" i="49"/>
  <c r="K45" i="49"/>
  <c r="L45" i="49"/>
  <c r="M45" i="49"/>
  <c r="N45" i="49"/>
  <c r="O45" i="49"/>
  <c r="P45" i="49"/>
  <c r="Q45" i="49"/>
  <c r="R45" i="49"/>
  <c r="S45" i="49"/>
  <c r="T45" i="49"/>
  <c r="U45" i="49"/>
  <c r="V45" i="49"/>
  <c r="W45" i="49"/>
  <c r="X45" i="49"/>
  <c r="Y45" i="49"/>
  <c r="Z45" i="49"/>
  <c r="AA45" i="49"/>
  <c r="AB45" i="49"/>
  <c r="AC45" i="49"/>
  <c r="AF45" i="49" s="1"/>
  <c r="C46" i="49"/>
  <c r="D46" i="49"/>
  <c r="E46" i="49"/>
  <c r="F46" i="49"/>
  <c r="G46" i="49"/>
  <c r="H46" i="49"/>
  <c r="I46" i="49"/>
  <c r="J46" i="49"/>
  <c r="K46" i="49"/>
  <c r="L46" i="49"/>
  <c r="M46" i="49"/>
  <c r="N46" i="49"/>
  <c r="O46" i="49"/>
  <c r="P46" i="49"/>
  <c r="Q46" i="49"/>
  <c r="R46" i="49"/>
  <c r="S46" i="49"/>
  <c r="T46" i="49"/>
  <c r="U46" i="49"/>
  <c r="V46" i="49"/>
  <c r="W46" i="49"/>
  <c r="X46" i="49"/>
  <c r="Y46" i="49"/>
  <c r="Z46" i="49"/>
  <c r="AA46" i="49"/>
  <c r="AA48" i="49" s="1"/>
  <c r="AB46" i="49"/>
  <c r="AC46" i="49"/>
  <c r="AF46" i="49"/>
  <c r="C47" i="49"/>
  <c r="D47" i="49"/>
  <c r="E47" i="49"/>
  <c r="F47" i="49"/>
  <c r="G47" i="49"/>
  <c r="H47" i="49"/>
  <c r="I47" i="49"/>
  <c r="J47" i="49"/>
  <c r="K47" i="49"/>
  <c r="L47" i="49"/>
  <c r="M47" i="49"/>
  <c r="N47" i="49"/>
  <c r="O47" i="49"/>
  <c r="P47" i="49"/>
  <c r="Q47" i="49"/>
  <c r="R47" i="49"/>
  <c r="S47" i="49"/>
  <c r="T47" i="49"/>
  <c r="U47" i="49"/>
  <c r="V47" i="49"/>
  <c r="W47" i="49"/>
  <c r="X47" i="49"/>
  <c r="Y47" i="49"/>
  <c r="Z47" i="49"/>
  <c r="AA47" i="49"/>
  <c r="AB47" i="49"/>
  <c r="AC47" i="49"/>
  <c r="AF47" i="49"/>
  <c r="AD48" i="49"/>
  <c r="AE48" i="49"/>
  <c r="AH48" i="49"/>
  <c r="AI48" i="49"/>
  <c r="C49" i="49"/>
  <c r="D49" i="49"/>
  <c r="F49" i="49"/>
  <c r="G49" i="49"/>
  <c r="H49" i="49"/>
  <c r="I49" i="49"/>
  <c r="J49" i="49"/>
  <c r="K49" i="49"/>
  <c r="L49" i="49"/>
  <c r="L52" i="49" s="1"/>
  <c r="M49" i="49"/>
  <c r="N49" i="49"/>
  <c r="O49" i="49"/>
  <c r="P49" i="49"/>
  <c r="Q49" i="49"/>
  <c r="R49" i="49"/>
  <c r="S49" i="49"/>
  <c r="S52" i="49" s="1"/>
  <c r="T49" i="49"/>
  <c r="U49" i="49"/>
  <c r="V49" i="49"/>
  <c r="W49" i="49"/>
  <c r="X49" i="49"/>
  <c r="Y49" i="49"/>
  <c r="Z49" i="49"/>
  <c r="AA49" i="49"/>
  <c r="AB49" i="49"/>
  <c r="AC49" i="49"/>
  <c r="AF49" i="49" s="1"/>
  <c r="C50" i="49"/>
  <c r="D50" i="49"/>
  <c r="E50" i="49" s="1"/>
  <c r="F50" i="49"/>
  <c r="G50" i="49"/>
  <c r="H50" i="49"/>
  <c r="I50" i="49"/>
  <c r="J50" i="49"/>
  <c r="K50" i="49"/>
  <c r="L50" i="49"/>
  <c r="M50" i="49"/>
  <c r="N50" i="49"/>
  <c r="O50" i="49"/>
  <c r="P50" i="49"/>
  <c r="Q50" i="49"/>
  <c r="R50" i="49"/>
  <c r="S50" i="49"/>
  <c r="T50" i="49"/>
  <c r="U50" i="49"/>
  <c r="V50" i="49"/>
  <c r="W50" i="49"/>
  <c r="X50" i="49"/>
  <c r="Y50" i="49"/>
  <c r="Z50" i="49"/>
  <c r="AA50" i="49"/>
  <c r="AB50" i="49"/>
  <c r="AC50" i="49"/>
  <c r="AF50" i="49" s="1"/>
  <c r="C51" i="49"/>
  <c r="D51" i="49"/>
  <c r="F51" i="49"/>
  <c r="G51" i="49"/>
  <c r="H51" i="49"/>
  <c r="I51" i="49"/>
  <c r="I52" i="49" s="1"/>
  <c r="J51" i="49"/>
  <c r="K51" i="49"/>
  <c r="L51" i="49"/>
  <c r="M51" i="49"/>
  <c r="M52" i="49" s="1"/>
  <c r="N51" i="49"/>
  <c r="O51" i="49"/>
  <c r="P51" i="49"/>
  <c r="Q51" i="49"/>
  <c r="R51" i="49"/>
  <c r="S51" i="49"/>
  <c r="T51" i="49"/>
  <c r="U51" i="49"/>
  <c r="V51" i="49"/>
  <c r="W51" i="49"/>
  <c r="X51" i="49"/>
  <c r="Y51" i="49"/>
  <c r="Z51" i="49"/>
  <c r="AA51" i="49"/>
  <c r="AB51" i="49"/>
  <c r="AC51" i="49"/>
  <c r="AF51" i="49" s="1"/>
  <c r="AD52" i="49"/>
  <c r="AE52" i="49"/>
  <c r="AH52" i="49"/>
  <c r="AI52" i="49"/>
  <c r="E58" i="49"/>
  <c r="AF58" i="49"/>
  <c r="E59" i="49"/>
  <c r="AF59" i="49"/>
  <c r="E60" i="49"/>
  <c r="AF60" i="49"/>
  <c r="E61" i="49"/>
  <c r="AF61" i="49"/>
  <c r="E62" i="49"/>
  <c r="AF62" i="49"/>
  <c r="E63" i="49"/>
  <c r="AF63" i="49"/>
  <c r="C64" i="49"/>
  <c r="D64" i="49"/>
  <c r="F64" i="49"/>
  <c r="G64" i="49"/>
  <c r="H64" i="49"/>
  <c r="I64" i="49"/>
  <c r="J64" i="49"/>
  <c r="K64" i="49"/>
  <c r="L64" i="49"/>
  <c r="M64" i="49"/>
  <c r="N64" i="49"/>
  <c r="O64" i="49"/>
  <c r="P64" i="49"/>
  <c r="Q64" i="49"/>
  <c r="R64" i="49"/>
  <c r="S64" i="49"/>
  <c r="T64" i="49"/>
  <c r="U64" i="49"/>
  <c r="V64" i="49"/>
  <c r="W64" i="49"/>
  <c r="X64" i="49"/>
  <c r="Y64" i="49"/>
  <c r="Z64" i="49"/>
  <c r="AA64" i="49"/>
  <c r="AB64" i="49"/>
  <c r="AC64" i="49"/>
  <c r="AD64" i="49"/>
  <c r="AE64" i="49"/>
  <c r="AH64" i="49"/>
  <c r="AI64" i="49"/>
  <c r="E65" i="49"/>
  <c r="AF65" i="49"/>
  <c r="E66" i="49"/>
  <c r="AF66" i="49"/>
  <c r="E67" i="49"/>
  <c r="AF67" i="49"/>
  <c r="E68" i="49"/>
  <c r="AF68" i="49"/>
  <c r="E69" i="49"/>
  <c r="AF69" i="49"/>
  <c r="E70" i="49"/>
  <c r="AF70" i="49"/>
  <c r="E71" i="49"/>
  <c r="AF71" i="49"/>
  <c r="C72" i="49"/>
  <c r="D72" i="49"/>
  <c r="F72" i="49"/>
  <c r="G72" i="49"/>
  <c r="H72" i="49"/>
  <c r="I72" i="49"/>
  <c r="J72" i="49"/>
  <c r="K72" i="49"/>
  <c r="L72" i="49"/>
  <c r="M72" i="49"/>
  <c r="N72" i="49"/>
  <c r="O72" i="49"/>
  <c r="P72" i="49"/>
  <c r="Q72" i="49"/>
  <c r="R72" i="49"/>
  <c r="S72" i="49"/>
  <c r="T72" i="49"/>
  <c r="U72" i="49"/>
  <c r="V72" i="49"/>
  <c r="W72" i="49"/>
  <c r="X72" i="49"/>
  <c r="Y72" i="49"/>
  <c r="Z72" i="49"/>
  <c r="AA72" i="49"/>
  <c r="AB72" i="49"/>
  <c r="AC72" i="49"/>
  <c r="AD72" i="49"/>
  <c r="AE72" i="49"/>
  <c r="AH72" i="49"/>
  <c r="AI72" i="49"/>
  <c r="E73" i="49"/>
  <c r="AF73" i="49"/>
  <c r="E74" i="49"/>
  <c r="AF74" i="49"/>
  <c r="E75" i="49"/>
  <c r="AF75" i="49"/>
  <c r="E76" i="49"/>
  <c r="AF76" i="49"/>
  <c r="E77" i="49"/>
  <c r="AF77" i="49"/>
  <c r="E78" i="49"/>
  <c r="AF78" i="49"/>
  <c r="C79" i="49"/>
  <c r="D79" i="49"/>
  <c r="F79" i="49"/>
  <c r="G79" i="49"/>
  <c r="H79" i="49"/>
  <c r="I79" i="49"/>
  <c r="J79" i="49"/>
  <c r="K79" i="49"/>
  <c r="L79" i="49"/>
  <c r="M79" i="49"/>
  <c r="N79" i="49"/>
  <c r="O79" i="49"/>
  <c r="P79" i="49"/>
  <c r="Q79" i="49"/>
  <c r="R79" i="49"/>
  <c r="S79" i="49"/>
  <c r="T79" i="49"/>
  <c r="U79" i="49"/>
  <c r="V79" i="49"/>
  <c r="W79" i="49"/>
  <c r="X79" i="49"/>
  <c r="Y79" i="49"/>
  <c r="Z79" i="49"/>
  <c r="AA79" i="49"/>
  <c r="AB79" i="49"/>
  <c r="AC79" i="49"/>
  <c r="AD79" i="49"/>
  <c r="AE79" i="49"/>
  <c r="AH79" i="49"/>
  <c r="AI79" i="49"/>
  <c r="E80" i="49"/>
  <c r="AF80" i="49"/>
  <c r="E81" i="49"/>
  <c r="AF81" i="49"/>
  <c r="E82" i="49"/>
  <c r="AF82" i="49"/>
  <c r="E83" i="49"/>
  <c r="AF83" i="49"/>
  <c r="C84" i="49"/>
  <c r="D84" i="49"/>
  <c r="F84" i="49"/>
  <c r="G84" i="49"/>
  <c r="H84" i="49"/>
  <c r="I84" i="49"/>
  <c r="J84" i="49"/>
  <c r="K84" i="49"/>
  <c r="L84" i="49"/>
  <c r="M84" i="49"/>
  <c r="N84" i="49"/>
  <c r="O84" i="49"/>
  <c r="P84" i="49"/>
  <c r="Q84" i="49"/>
  <c r="R84" i="49"/>
  <c r="S84" i="49"/>
  <c r="T84" i="49"/>
  <c r="U84" i="49"/>
  <c r="V84" i="49"/>
  <c r="W84" i="49"/>
  <c r="X84" i="49"/>
  <c r="Y84" i="49"/>
  <c r="Z84" i="49"/>
  <c r="AA84" i="49"/>
  <c r="AB84" i="49"/>
  <c r="AC84" i="49"/>
  <c r="AF84" i="49" s="1"/>
  <c r="AD84" i="49"/>
  <c r="AE84" i="49"/>
  <c r="AH84" i="49"/>
  <c r="AI84" i="49"/>
  <c r="AI105" i="49" s="1"/>
  <c r="E85" i="49"/>
  <c r="AF85" i="49"/>
  <c r="E86" i="49"/>
  <c r="AF86" i="49"/>
  <c r="E87" i="49"/>
  <c r="AF87" i="49"/>
  <c r="E88" i="49"/>
  <c r="AF88" i="49"/>
  <c r="C89" i="49"/>
  <c r="D89" i="49"/>
  <c r="F89" i="49"/>
  <c r="G89" i="49"/>
  <c r="G105" i="49" s="1"/>
  <c r="H89" i="49"/>
  <c r="I89" i="49"/>
  <c r="J89" i="49"/>
  <c r="K89" i="49"/>
  <c r="L89" i="49"/>
  <c r="M89" i="49"/>
  <c r="N89" i="49"/>
  <c r="O89" i="49"/>
  <c r="P89" i="49"/>
  <c r="Q89" i="49"/>
  <c r="R89" i="49"/>
  <c r="S89" i="49"/>
  <c r="S105" i="49" s="1"/>
  <c r="T89" i="49"/>
  <c r="U89" i="49"/>
  <c r="V89" i="49"/>
  <c r="W89" i="49"/>
  <c r="W105" i="49" s="1"/>
  <c r="X89" i="49"/>
  <c r="Y89" i="49"/>
  <c r="Z89" i="49"/>
  <c r="AA89" i="49"/>
  <c r="AB89" i="49"/>
  <c r="AC89" i="49"/>
  <c r="AD89" i="49"/>
  <c r="AE89" i="49"/>
  <c r="AF89" i="49" s="1"/>
  <c r="AH89" i="49"/>
  <c r="AI89" i="49"/>
  <c r="E90" i="49"/>
  <c r="AF90" i="49"/>
  <c r="E91" i="49"/>
  <c r="AF91" i="49"/>
  <c r="E92" i="49"/>
  <c r="AF92" i="49"/>
  <c r="E93" i="49"/>
  <c r="AF93" i="49"/>
  <c r="E94" i="49"/>
  <c r="AF94" i="49"/>
  <c r="C95" i="49"/>
  <c r="D95" i="49"/>
  <c r="F95" i="49"/>
  <c r="G95" i="49"/>
  <c r="H95" i="49"/>
  <c r="I95" i="49"/>
  <c r="J95" i="49"/>
  <c r="K95" i="49"/>
  <c r="L95" i="49"/>
  <c r="M95" i="49"/>
  <c r="N95" i="49"/>
  <c r="O95" i="49"/>
  <c r="P95" i="49"/>
  <c r="Q95" i="49"/>
  <c r="R95" i="49"/>
  <c r="S95" i="49"/>
  <c r="T95" i="49"/>
  <c r="T105" i="49" s="1"/>
  <c r="U95" i="49"/>
  <c r="V95" i="49"/>
  <c r="W95" i="49"/>
  <c r="X95" i="49"/>
  <c r="Y95" i="49"/>
  <c r="Z95" i="49"/>
  <c r="AA95" i="49"/>
  <c r="AB95" i="49"/>
  <c r="AC95" i="49"/>
  <c r="AD95" i="49"/>
  <c r="AE95" i="49"/>
  <c r="AF95" i="49" s="1"/>
  <c r="AH95" i="49"/>
  <c r="AI95" i="49"/>
  <c r="E96" i="49"/>
  <c r="AF96" i="49"/>
  <c r="E97" i="49"/>
  <c r="AF97" i="49"/>
  <c r="E98" i="49"/>
  <c r="AF98" i="49"/>
  <c r="E99" i="49"/>
  <c r="AF99" i="49"/>
  <c r="C100" i="49"/>
  <c r="D100" i="49"/>
  <c r="D105" i="49" s="1"/>
  <c r="E105" i="49" s="1"/>
  <c r="F100" i="49"/>
  <c r="G100" i="49"/>
  <c r="H100" i="49"/>
  <c r="I100" i="49"/>
  <c r="I105" i="49" s="1"/>
  <c r="J100" i="49"/>
  <c r="K100" i="49"/>
  <c r="L100" i="49"/>
  <c r="M100" i="49"/>
  <c r="N100" i="49"/>
  <c r="O100" i="49"/>
  <c r="P100" i="49"/>
  <c r="Q100" i="49"/>
  <c r="Q105" i="49" s="1"/>
  <c r="R100" i="49"/>
  <c r="S100" i="49"/>
  <c r="T100" i="49"/>
  <c r="U100" i="49"/>
  <c r="V100" i="49"/>
  <c r="W100" i="49"/>
  <c r="X100" i="49"/>
  <c r="Y100" i="49"/>
  <c r="Z100" i="49"/>
  <c r="Z105" i="49" s="1"/>
  <c r="AA100" i="49"/>
  <c r="AB100" i="49"/>
  <c r="AC100" i="49"/>
  <c r="AF100" i="49" s="1"/>
  <c r="AD100" i="49"/>
  <c r="AE100" i="49"/>
  <c r="AH100" i="49"/>
  <c r="AI100" i="49"/>
  <c r="E101" i="49"/>
  <c r="AF101" i="49"/>
  <c r="E102" i="49"/>
  <c r="AF102" i="49"/>
  <c r="E103" i="49"/>
  <c r="AF103" i="49"/>
  <c r="C104" i="49"/>
  <c r="D104" i="49"/>
  <c r="E104" i="49" s="1"/>
  <c r="F104" i="49"/>
  <c r="G104" i="49"/>
  <c r="H104" i="49"/>
  <c r="I104" i="49"/>
  <c r="J104" i="49"/>
  <c r="K104" i="49"/>
  <c r="L104" i="49"/>
  <c r="M104" i="49"/>
  <c r="N104" i="49"/>
  <c r="O104" i="49"/>
  <c r="P104" i="49"/>
  <c r="Q104" i="49"/>
  <c r="R104" i="49"/>
  <c r="S104" i="49"/>
  <c r="T104" i="49"/>
  <c r="U104" i="49"/>
  <c r="V104" i="49"/>
  <c r="W104" i="49"/>
  <c r="X104" i="49"/>
  <c r="Y104" i="49"/>
  <c r="Z104" i="49"/>
  <c r="AA104" i="49"/>
  <c r="AB104" i="49"/>
  <c r="AC104" i="49"/>
  <c r="AF104" i="49" s="1"/>
  <c r="AD104" i="49"/>
  <c r="AE104" i="49"/>
  <c r="AH104" i="49"/>
  <c r="AI104" i="49"/>
  <c r="E110" i="49"/>
  <c r="AF110" i="49"/>
  <c r="E111" i="49"/>
  <c r="AF111" i="49"/>
  <c r="E112" i="49"/>
  <c r="AF112" i="49"/>
  <c r="E113" i="49"/>
  <c r="AF113" i="49"/>
  <c r="E114" i="49"/>
  <c r="AF114" i="49"/>
  <c r="E115" i="49"/>
  <c r="AF115" i="49"/>
  <c r="C116" i="49"/>
  <c r="D116" i="49"/>
  <c r="F116" i="49"/>
  <c r="G116" i="49"/>
  <c r="H116" i="49"/>
  <c r="I116" i="49"/>
  <c r="J116" i="49"/>
  <c r="K116" i="49"/>
  <c r="L116" i="49"/>
  <c r="M116" i="49"/>
  <c r="N116" i="49"/>
  <c r="O116" i="49"/>
  <c r="P116" i="49"/>
  <c r="Q116" i="49"/>
  <c r="R116" i="49"/>
  <c r="S116" i="49"/>
  <c r="T116" i="49"/>
  <c r="U116" i="49"/>
  <c r="V116" i="49"/>
  <c r="W116" i="49"/>
  <c r="X116" i="49"/>
  <c r="Y116" i="49"/>
  <c r="Z116" i="49"/>
  <c r="AA116" i="49"/>
  <c r="AB116" i="49"/>
  <c r="AC116" i="49"/>
  <c r="AD116" i="49"/>
  <c r="AE116" i="49"/>
  <c r="AF116" i="49" s="1"/>
  <c r="AH116" i="49"/>
  <c r="AI116" i="49"/>
  <c r="E117" i="49"/>
  <c r="AF117" i="49"/>
  <c r="E118" i="49"/>
  <c r="AF118" i="49"/>
  <c r="E119" i="49"/>
  <c r="AF119" i="49"/>
  <c r="E120" i="49"/>
  <c r="AF120" i="49"/>
  <c r="E121" i="49"/>
  <c r="AF121" i="49"/>
  <c r="E122" i="49"/>
  <c r="AF122" i="49"/>
  <c r="E123" i="49"/>
  <c r="AF123" i="49"/>
  <c r="C124" i="49"/>
  <c r="D124" i="49"/>
  <c r="F124" i="49"/>
  <c r="G124" i="49"/>
  <c r="G157" i="49" s="1"/>
  <c r="H124" i="49"/>
  <c r="I124" i="49"/>
  <c r="J124" i="49"/>
  <c r="K124" i="49"/>
  <c r="L124" i="49"/>
  <c r="M124" i="49"/>
  <c r="N124" i="49"/>
  <c r="O124" i="49"/>
  <c r="O157" i="49" s="1"/>
  <c r="P124" i="49"/>
  <c r="Q124" i="49"/>
  <c r="R124" i="49"/>
  <c r="S124" i="49"/>
  <c r="T124" i="49"/>
  <c r="U124" i="49"/>
  <c r="V124" i="49"/>
  <c r="W124" i="49"/>
  <c r="X124" i="49"/>
  <c r="Y124" i="49"/>
  <c r="Z124" i="49"/>
  <c r="AA124" i="49"/>
  <c r="AA157" i="49" s="1"/>
  <c r="AB124" i="49"/>
  <c r="AC124" i="49"/>
  <c r="AD124" i="49"/>
  <c r="AE124" i="49"/>
  <c r="AF124" i="49" s="1"/>
  <c r="AH124" i="49"/>
  <c r="AI124" i="49"/>
  <c r="E125" i="49"/>
  <c r="AF125" i="49"/>
  <c r="E126" i="49"/>
  <c r="AF126" i="49"/>
  <c r="E127" i="49"/>
  <c r="AF127" i="49"/>
  <c r="E128" i="49"/>
  <c r="AF128" i="49"/>
  <c r="E129" i="49"/>
  <c r="AF129" i="49"/>
  <c r="E130" i="49"/>
  <c r="AF130" i="49"/>
  <c r="C131" i="49"/>
  <c r="D131" i="49"/>
  <c r="F131" i="49"/>
  <c r="G131" i="49"/>
  <c r="H131" i="49"/>
  <c r="I131" i="49"/>
  <c r="J131" i="49"/>
  <c r="K131" i="49"/>
  <c r="L131" i="49"/>
  <c r="M131" i="49"/>
  <c r="N131" i="49"/>
  <c r="O131" i="49"/>
  <c r="P131" i="49"/>
  <c r="Q131" i="49"/>
  <c r="R131" i="49"/>
  <c r="S131" i="49"/>
  <c r="T131" i="49"/>
  <c r="U131" i="49"/>
  <c r="V131" i="49"/>
  <c r="W131" i="49"/>
  <c r="X131" i="49"/>
  <c r="Y131" i="49"/>
  <c r="Z131" i="49"/>
  <c r="AA131" i="49"/>
  <c r="AB131" i="49"/>
  <c r="AC131" i="49"/>
  <c r="AD131" i="49"/>
  <c r="AE131" i="49"/>
  <c r="AH131" i="49"/>
  <c r="AI131" i="49"/>
  <c r="E132" i="49"/>
  <c r="AF132" i="49"/>
  <c r="E133" i="49"/>
  <c r="AF133" i="49"/>
  <c r="E134" i="49"/>
  <c r="AF134" i="49"/>
  <c r="E135" i="49"/>
  <c r="AF135" i="49"/>
  <c r="C136" i="49"/>
  <c r="D136" i="49"/>
  <c r="F136" i="49"/>
  <c r="G136" i="49"/>
  <c r="H136" i="49"/>
  <c r="I136" i="49"/>
  <c r="J136" i="49"/>
  <c r="K136" i="49"/>
  <c r="L136" i="49"/>
  <c r="M136" i="49"/>
  <c r="N136" i="49"/>
  <c r="O136" i="49"/>
  <c r="P136" i="49"/>
  <c r="Q136" i="49"/>
  <c r="R136" i="49"/>
  <c r="S136" i="49"/>
  <c r="T136" i="49"/>
  <c r="U136" i="49"/>
  <c r="V136" i="49"/>
  <c r="W136" i="49"/>
  <c r="X136" i="49"/>
  <c r="Y136" i="49"/>
  <c r="Z136" i="49"/>
  <c r="AA136" i="49"/>
  <c r="AB136" i="49"/>
  <c r="AC136" i="49"/>
  <c r="AD136" i="49"/>
  <c r="AE136" i="49"/>
  <c r="AH136" i="49"/>
  <c r="AI136" i="49"/>
  <c r="E137" i="49"/>
  <c r="AF137" i="49"/>
  <c r="E138" i="49"/>
  <c r="AF138" i="49"/>
  <c r="E139" i="49"/>
  <c r="AF139" i="49"/>
  <c r="E140" i="49"/>
  <c r="AF140" i="49"/>
  <c r="C141" i="49"/>
  <c r="D141" i="49"/>
  <c r="F141" i="49"/>
  <c r="G141" i="49"/>
  <c r="H141" i="49"/>
  <c r="I141" i="49"/>
  <c r="J141" i="49"/>
  <c r="K141" i="49"/>
  <c r="L141" i="49"/>
  <c r="M141" i="49"/>
  <c r="M157" i="49" s="1"/>
  <c r="N141" i="49"/>
  <c r="O141" i="49"/>
  <c r="P141" i="49"/>
  <c r="Q141" i="49"/>
  <c r="R141" i="49"/>
  <c r="S141" i="49"/>
  <c r="T141" i="49"/>
  <c r="U141" i="49"/>
  <c r="U157" i="49" s="1"/>
  <c r="V141" i="49"/>
  <c r="W141" i="49"/>
  <c r="X141" i="49"/>
  <c r="Y141" i="49"/>
  <c r="Z141" i="49"/>
  <c r="AA141" i="49"/>
  <c r="AB141" i="49"/>
  <c r="AC141" i="49"/>
  <c r="AF141" i="49" s="1"/>
  <c r="AD141" i="49"/>
  <c r="AE141" i="49"/>
  <c r="AH141" i="49"/>
  <c r="AI141" i="49"/>
  <c r="AI157" i="49" s="1"/>
  <c r="E142" i="49"/>
  <c r="AF142" i="49"/>
  <c r="E143" i="49"/>
  <c r="AF143" i="49"/>
  <c r="E144" i="49"/>
  <c r="AF144" i="49"/>
  <c r="E145" i="49"/>
  <c r="AF145" i="49"/>
  <c r="E146" i="49"/>
  <c r="AF146" i="49"/>
  <c r="C147" i="49"/>
  <c r="D147" i="49"/>
  <c r="E147" i="49" s="1"/>
  <c r="F147" i="49"/>
  <c r="G147" i="49"/>
  <c r="H147" i="49"/>
  <c r="I147" i="49"/>
  <c r="J147" i="49"/>
  <c r="K147" i="49"/>
  <c r="L147" i="49"/>
  <c r="M147" i="49"/>
  <c r="N147" i="49"/>
  <c r="O147" i="49"/>
  <c r="P147" i="49"/>
  <c r="Q147" i="49"/>
  <c r="R147" i="49"/>
  <c r="S147" i="49"/>
  <c r="T147" i="49"/>
  <c r="U147" i="49"/>
  <c r="V147" i="49"/>
  <c r="W147" i="49"/>
  <c r="X147" i="49"/>
  <c r="Y147" i="49"/>
  <c r="Z147" i="49"/>
  <c r="AA147" i="49"/>
  <c r="AB147" i="49"/>
  <c r="AC147" i="49"/>
  <c r="AF147" i="49" s="1"/>
  <c r="AD147" i="49"/>
  <c r="AE147" i="49"/>
  <c r="AH147" i="49"/>
  <c r="AI147" i="49"/>
  <c r="E148" i="49"/>
  <c r="AF148" i="49"/>
  <c r="E149" i="49"/>
  <c r="AF149" i="49"/>
  <c r="E150" i="49"/>
  <c r="AF150" i="49"/>
  <c r="E151" i="49"/>
  <c r="AF151" i="49"/>
  <c r="C152" i="49"/>
  <c r="D152" i="49"/>
  <c r="F152" i="49"/>
  <c r="G152" i="49"/>
  <c r="H152" i="49"/>
  <c r="I152" i="49"/>
  <c r="J152" i="49"/>
  <c r="K152" i="49"/>
  <c r="L152" i="49"/>
  <c r="M152" i="49"/>
  <c r="N152" i="49"/>
  <c r="N157" i="49" s="1"/>
  <c r="O152" i="49"/>
  <c r="P152" i="49"/>
  <c r="Q152" i="49"/>
  <c r="R152" i="49"/>
  <c r="S152" i="49"/>
  <c r="T152" i="49"/>
  <c r="U152" i="49"/>
  <c r="V152" i="49"/>
  <c r="V157" i="49" s="1"/>
  <c r="W152" i="49"/>
  <c r="X152" i="49"/>
  <c r="Y152" i="49"/>
  <c r="Z152" i="49"/>
  <c r="AA152" i="49"/>
  <c r="AB152" i="49"/>
  <c r="AC152" i="49"/>
  <c r="AF152" i="49" s="1"/>
  <c r="AD152" i="49"/>
  <c r="AE152" i="49"/>
  <c r="AH152" i="49"/>
  <c r="AI152" i="49"/>
  <c r="E153" i="49"/>
  <c r="AF153" i="49"/>
  <c r="E154" i="49"/>
  <c r="AF154" i="49"/>
  <c r="E155" i="49"/>
  <c r="AF155" i="49"/>
  <c r="C156" i="49"/>
  <c r="D156" i="49"/>
  <c r="F156" i="49"/>
  <c r="G156" i="49"/>
  <c r="H156" i="49"/>
  <c r="I156" i="49"/>
  <c r="J156" i="49"/>
  <c r="K156" i="49"/>
  <c r="L156" i="49"/>
  <c r="M156" i="49"/>
  <c r="N156" i="49"/>
  <c r="O156" i="49"/>
  <c r="P156" i="49"/>
  <c r="Q156" i="49"/>
  <c r="R156" i="49"/>
  <c r="S156" i="49"/>
  <c r="T156" i="49"/>
  <c r="U156" i="49"/>
  <c r="V156" i="49"/>
  <c r="W156" i="49"/>
  <c r="X156" i="49"/>
  <c r="Y156" i="49"/>
  <c r="Z156" i="49"/>
  <c r="AA156" i="49"/>
  <c r="AB156" i="49"/>
  <c r="AC156" i="49"/>
  <c r="AD156" i="49"/>
  <c r="AE156" i="49"/>
  <c r="AH156" i="49"/>
  <c r="AI156" i="49"/>
  <c r="E156" i="49" s="1"/>
  <c r="F162" i="49"/>
  <c r="G162" i="49"/>
  <c r="H162" i="49"/>
  <c r="I162" i="49"/>
  <c r="J162" i="49"/>
  <c r="K162" i="49"/>
  <c r="L162" i="49"/>
  <c r="M162" i="49"/>
  <c r="N162" i="49"/>
  <c r="O162" i="49"/>
  <c r="P162" i="49"/>
  <c r="Q162" i="49"/>
  <c r="R162" i="49"/>
  <c r="S162" i="49"/>
  <c r="T162" i="49"/>
  <c r="U162" i="49"/>
  <c r="V162" i="49"/>
  <c r="W162" i="49"/>
  <c r="X162" i="49"/>
  <c r="Y162" i="49"/>
  <c r="Z162" i="49"/>
  <c r="AA162" i="49"/>
  <c r="AB162" i="49"/>
  <c r="AC162" i="49"/>
  <c r="F163" i="49"/>
  <c r="G163" i="49"/>
  <c r="H163" i="49"/>
  <c r="I163" i="49"/>
  <c r="J163" i="49"/>
  <c r="K163" i="49"/>
  <c r="L163" i="49"/>
  <c r="M163" i="49"/>
  <c r="N163" i="49"/>
  <c r="O163" i="49"/>
  <c r="P163" i="49"/>
  <c r="Q163" i="49"/>
  <c r="R163" i="49"/>
  <c r="S163" i="49"/>
  <c r="T163" i="49"/>
  <c r="U163" i="49"/>
  <c r="V163" i="49"/>
  <c r="W163" i="49"/>
  <c r="X163" i="49"/>
  <c r="Y163" i="49"/>
  <c r="Z163" i="49"/>
  <c r="AA163" i="49"/>
  <c r="AB163" i="49"/>
  <c r="AC163" i="49"/>
  <c r="F164" i="49"/>
  <c r="G164" i="49"/>
  <c r="H164" i="49"/>
  <c r="I164" i="49"/>
  <c r="J164" i="49"/>
  <c r="K164" i="49"/>
  <c r="L164" i="49"/>
  <c r="M164" i="49"/>
  <c r="N164" i="49"/>
  <c r="O164" i="49"/>
  <c r="P164" i="49"/>
  <c r="Q164" i="49"/>
  <c r="R164" i="49"/>
  <c r="S164" i="49"/>
  <c r="T164" i="49"/>
  <c r="U164" i="49"/>
  <c r="V164" i="49"/>
  <c r="W164" i="49"/>
  <c r="X164" i="49"/>
  <c r="Y164" i="49"/>
  <c r="Z164" i="49"/>
  <c r="AA164" i="49"/>
  <c r="AB164" i="49"/>
  <c r="AC164" i="49"/>
  <c r="F165" i="49"/>
  <c r="G165" i="49"/>
  <c r="H165" i="49"/>
  <c r="I165" i="49"/>
  <c r="J165" i="49"/>
  <c r="K165" i="49"/>
  <c r="L165" i="49"/>
  <c r="M165" i="49"/>
  <c r="N165" i="49"/>
  <c r="O165" i="49"/>
  <c r="P165" i="49"/>
  <c r="Q165" i="49"/>
  <c r="R165" i="49"/>
  <c r="S165" i="49"/>
  <c r="T165" i="49"/>
  <c r="U165" i="49"/>
  <c r="V165" i="49"/>
  <c r="W165" i="49"/>
  <c r="X165" i="49"/>
  <c r="Y165" i="49"/>
  <c r="Z165" i="49"/>
  <c r="AA165" i="49"/>
  <c r="AB165" i="49"/>
  <c r="AC165" i="49"/>
  <c r="F166" i="49"/>
  <c r="G166" i="49"/>
  <c r="H166" i="49"/>
  <c r="I166" i="49"/>
  <c r="J166" i="49"/>
  <c r="K166" i="49"/>
  <c r="L166" i="49"/>
  <c r="M166" i="49"/>
  <c r="N166" i="49"/>
  <c r="O166" i="49"/>
  <c r="P166" i="49"/>
  <c r="Q166" i="49"/>
  <c r="R166" i="49"/>
  <c r="S166" i="49"/>
  <c r="T166" i="49"/>
  <c r="U166" i="49"/>
  <c r="V166" i="49"/>
  <c r="W166" i="49"/>
  <c r="X166" i="49"/>
  <c r="Y166" i="49"/>
  <c r="Z166" i="49"/>
  <c r="AA166" i="49"/>
  <c r="AB166" i="49"/>
  <c r="AC166" i="49"/>
  <c r="F167" i="49"/>
  <c r="G167" i="49"/>
  <c r="H167" i="49"/>
  <c r="I167" i="49"/>
  <c r="J167" i="49"/>
  <c r="K167" i="49"/>
  <c r="L167" i="49"/>
  <c r="M167" i="49"/>
  <c r="N167" i="49"/>
  <c r="O167" i="49"/>
  <c r="P167" i="49"/>
  <c r="Q167" i="49"/>
  <c r="R167" i="49"/>
  <c r="S167" i="49"/>
  <c r="T167" i="49"/>
  <c r="U167" i="49"/>
  <c r="V167" i="49"/>
  <c r="W167" i="49"/>
  <c r="X167" i="49"/>
  <c r="Y167" i="49"/>
  <c r="Z167" i="49"/>
  <c r="AA167" i="49"/>
  <c r="AB167" i="49"/>
  <c r="AC167" i="49"/>
  <c r="C168" i="49"/>
  <c r="D168" i="49"/>
  <c r="AH168" i="49"/>
  <c r="AI168" i="49"/>
  <c r="F169" i="49"/>
  <c r="G169" i="49"/>
  <c r="H169" i="49"/>
  <c r="I169" i="49"/>
  <c r="J169" i="49"/>
  <c r="K169" i="49"/>
  <c r="L169" i="49"/>
  <c r="M169" i="49"/>
  <c r="N169" i="49"/>
  <c r="O169" i="49"/>
  <c r="P169" i="49"/>
  <c r="Q169" i="49"/>
  <c r="R169" i="49"/>
  <c r="S169" i="49"/>
  <c r="T169" i="49"/>
  <c r="U169" i="49"/>
  <c r="V169" i="49"/>
  <c r="W169" i="49"/>
  <c r="X169" i="49"/>
  <c r="Y169" i="49"/>
  <c r="Z169" i="49"/>
  <c r="AA169" i="49"/>
  <c r="AB169" i="49"/>
  <c r="AC169" i="49"/>
  <c r="F170" i="49"/>
  <c r="G170" i="49"/>
  <c r="H170" i="49"/>
  <c r="I170" i="49"/>
  <c r="J170" i="49"/>
  <c r="K170" i="49"/>
  <c r="L170" i="49"/>
  <c r="M170" i="49"/>
  <c r="N170" i="49"/>
  <c r="O170" i="49"/>
  <c r="P170" i="49"/>
  <c r="Q170" i="49"/>
  <c r="R170" i="49"/>
  <c r="S170" i="49"/>
  <c r="T170" i="49"/>
  <c r="U170" i="49"/>
  <c r="V170" i="49"/>
  <c r="W170" i="49"/>
  <c r="X170" i="49"/>
  <c r="X176" i="49" s="1"/>
  <c r="Y170" i="49"/>
  <c r="Z170" i="49"/>
  <c r="AA170" i="49"/>
  <c r="AB170" i="49"/>
  <c r="AC170" i="49"/>
  <c r="F171" i="49"/>
  <c r="G171" i="49"/>
  <c r="H171" i="49"/>
  <c r="I171" i="49"/>
  <c r="J171" i="49"/>
  <c r="K171" i="49"/>
  <c r="L171" i="49"/>
  <c r="M171" i="49"/>
  <c r="N171" i="49"/>
  <c r="O171" i="49"/>
  <c r="P171" i="49"/>
  <c r="Q171" i="49"/>
  <c r="R171" i="49"/>
  <c r="S171" i="49"/>
  <c r="T171" i="49"/>
  <c r="U171" i="49"/>
  <c r="V171" i="49"/>
  <c r="W171" i="49"/>
  <c r="X171" i="49"/>
  <c r="Y171" i="49"/>
  <c r="Z171" i="49"/>
  <c r="AA171" i="49"/>
  <c r="AB171" i="49"/>
  <c r="AC171" i="49"/>
  <c r="F172" i="49"/>
  <c r="G172" i="49"/>
  <c r="H172" i="49"/>
  <c r="I172" i="49"/>
  <c r="J172" i="49"/>
  <c r="K172" i="49"/>
  <c r="K176" i="49" s="1"/>
  <c r="L172" i="49"/>
  <c r="M172" i="49"/>
  <c r="N172" i="49"/>
  <c r="O172" i="49"/>
  <c r="P172" i="49"/>
  <c r="Q172" i="49"/>
  <c r="R172" i="49"/>
  <c r="S172" i="49"/>
  <c r="T172" i="49"/>
  <c r="U172" i="49"/>
  <c r="V172" i="49"/>
  <c r="W172" i="49"/>
  <c r="X172" i="49"/>
  <c r="Y172" i="49"/>
  <c r="Z172" i="49"/>
  <c r="AA172" i="49"/>
  <c r="AB172" i="49"/>
  <c r="AC172" i="49"/>
  <c r="F173" i="49"/>
  <c r="G173" i="49"/>
  <c r="H173" i="49"/>
  <c r="I173" i="49"/>
  <c r="J173" i="49"/>
  <c r="K173" i="49"/>
  <c r="L173" i="49"/>
  <c r="M173" i="49"/>
  <c r="N173" i="49"/>
  <c r="O173" i="49"/>
  <c r="P173" i="49"/>
  <c r="Q173" i="49"/>
  <c r="R173" i="49"/>
  <c r="S173" i="49"/>
  <c r="T173" i="49"/>
  <c r="U173" i="49"/>
  <c r="V173" i="49"/>
  <c r="W173" i="49"/>
  <c r="X173" i="49"/>
  <c r="Y173" i="49"/>
  <c r="Z173" i="49"/>
  <c r="AA173" i="49"/>
  <c r="AB173" i="49"/>
  <c r="AC173" i="49"/>
  <c r="F174" i="49"/>
  <c r="G174" i="49"/>
  <c r="H174" i="49"/>
  <c r="I174" i="49"/>
  <c r="J174" i="49"/>
  <c r="K174" i="49"/>
  <c r="L174" i="49"/>
  <c r="M174" i="49"/>
  <c r="N174" i="49"/>
  <c r="O174" i="49"/>
  <c r="P174" i="49"/>
  <c r="Q174" i="49"/>
  <c r="R174" i="49"/>
  <c r="S174" i="49"/>
  <c r="T174" i="49"/>
  <c r="U174" i="49"/>
  <c r="V174" i="49"/>
  <c r="W174" i="49"/>
  <c r="X174" i="49"/>
  <c r="Y174" i="49"/>
  <c r="Z174" i="49"/>
  <c r="AA174" i="49"/>
  <c r="AB174" i="49"/>
  <c r="AC174" i="49"/>
  <c r="F175" i="49"/>
  <c r="G175" i="49"/>
  <c r="H175" i="49"/>
  <c r="I175" i="49"/>
  <c r="J175" i="49"/>
  <c r="K175" i="49"/>
  <c r="L175" i="49"/>
  <c r="M175" i="49"/>
  <c r="N175" i="49"/>
  <c r="O175" i="49"/>
  <c r="P175" i="49"/>
  <c r="Q175" i="49"/>
  <c r="R175" i="49"/>
  <c r="S175" i="49"/>
  <c r="T175" i="49"/>
  <c r="U175" i="49"/>
  <c r="V175" i="49"/>
  <c r="W175" i="49"/>
  <c r="X175" i="49"/>
  <c r="Y175" i="49"/>
  <c r="Z175" i="49"/>
  <c r="AA175" i="49"/>
  <c r="AB175" i="49"/>
  <c r="AC175" i="49"/>
  <c r="C176" i="49"/>
  <c r="D176" i="49"/>
  <c r="AH176" i="49"/>
  <c r="AI176" i="49"/>
  <c r="F177" i="49"/>
  <c r="G177" i="49"/>
  <c r="H177" i="49"/>
  <c r="I177" i="49"/>
  <c r="J177" i="49"/>
  <c r="K177" i="49"/>
  <c r="L177" i="49"/>
  <c r="M177" i="49"/>
  <c r="N177" i="49"/>
  <c r="O177" i="49"/>
  <c r="P177" i="49"/>
  <c r="Q177" i="49"/>
  <c r="R177" i="49"/>
  <c r="S177" i="49"/>
  <c r="T177" i="49"/>
  <c r="U177" i="49"/>
  <c r="V177" i="49"/>
  <c r="W177" i="49"/>
  <c r="X177" i="49"/>
  <c r="Y177" i="49"/>
  <c r="Z177" i="49"/>
  <c r="AA177" i="49"/>
  <c r="AB177" i="49"/>
  <c r="AC177" i="49"/>
  <c r="F178" i="49"/>
  <c r="G178" i="49"/>
  <c r="H178" i="49"/>
  <c r="I178" i="49"/>
  <c r="J178" i="49"/>
  <c r="K178" i="49"/>
  <c r="L178" i="49"/>
  <c r="M178" i="49"/>
  <c r="N178" i="49"/>
  <c r="O178" i="49"/>
  <c r="P178" i="49"/>
  <c r="Q178" i="49"/>
  <c r="R178" i="49"/>
  <c r="S178" i="49"/>
  <c r="T178" i="49"/>
  <c r="U178" i="49"/>
  <c r="V178" i="49"/>
  <c r="W178" i="49"/>
  <c r="X178" i="49"/>
  <c r="Y178" i="49"/>
  <c r="Z178" i="49"/>
  <c r="AA178" i="49"/>
  <c r="AB178" i="49"/>
  <c r="AC178" i="49"/>
  <c r="F179" i="49"/>
  <c r="G179" i="49"/>
  <c r="H179" i="49"/>
  <c r="I179" i="49"/>
  <c r="J179" i="49"/>
  <c r="K179" i="49"/>
  <c r="L179" i="49"/>
  <c r="M179" i="49"/>
  <c r="N179" i="49"/>
  <c r="O179" i="49"/>
  <c r="P179" i="49"/>
  <c r="Q179" i="49"/>
  <c r="R179" i="49"/>
  <c r="S179" i="49"/>
  <c r="T179" i="49"/>
  <c r="U179" i="49"/>
  <c r="V179" i="49"/>
  <c r="W179" i="49"/>
  <c r="X179" i="49"/>
  <c r="Y179" i="49"/>
  <c r="Z179" i="49"/>
  <c r="AA179" i="49"/>
  <c r="AB179" i="49"/>
  <c r="AC179" i="49"/>
  <c r="F180" i="49"/>
  <c r="G180" i="49"/>
  <c r="H180" i="49"/>
  <c r="I180" i="49"/>
  <c r="J180" i="49"/>
  <c r="K180" i="49"/>
  <c r="L180" i="49"/>
  <c r="M180" i="49"/>
  <c r="N180" i="49"/>
  <c r="O180" i="49"/>
  <c r="P180" i="49"/>
  <c r="Q180" i="49"/>
  <c r="R180" i="49"/>
  <c r="S180" i="49"/>
  <c r="T180" i="49"/>
  <c r="U180" i="49"/>
  <c r="V180" i="49"/>
  <c r="W180" i="49"/>
  <c r="X180" i="49"/>
  <c r="Y180" i="49"/>
  <c r="Z180" i="49"/>
  <c r="AA180" i="49"/>
  <c r="AB180" i="49"/>
  <c r="AC180" i="49"/>
  <c r="F181" i="49"/>
  <c r="G181" i="49"/>
  <c r="H181" i="49"/>
  <c r="I181" i="49"/>
  <c r="J181" i="49"/>
  <c r="K181" i="49"/>
  <c r="L181" i="49"/>
  <c r="M181" i="49"/>
  <c r="N181" i="49"/>
  <c r="O181" i="49"/>
  <c r="P181" i="49"/>
  <c r="Q181" i="49"/>
  <c r="R181" i="49"/>
  <c r="S181" i="49"/>
  <c r="T181" i="49"/>
  <c r="U181" i="49"/>
  <c r="V181" i="49"/>
  <c r="W181" i="49"/>
  <c r="X181" i="49"/>
  <c r="Y181" i="49"/>
  <c r="Z181" i="49"/>
  <c r="AA181" i="49"/>
  <c r="AB181" i="49"/>
  <c r="AC181" i="49"/>
  <c r="F182" i="49"/>
  <c r="G182" i="49"/>
  <c r="H182" i="49"/>
  <c r="I182" i="49"/>
  <c r="J182" i="49"/>
  <c r="K182" i="49"/>
  <c r="L182" i="49"/>
  <c r="M182" i="49"/>
  <c r="N182" i="49"/>
  <c r="O182" i="49"/>
  <c r="P182" i="49"/>
  <c r="Q182" i="49"/>
  <c r="R182" i="49"/>
  <c r="S182" i="49"/>
  <c r="T182" i="49"/>
  <c r="U182" i="49"/>
  <c r="V182" i="49"/>
  <c r="W182" i="49"/>
  <c r="X182" i="49"/>
  <c r="Y182" i="49"/>
  <c r="Z182" i="49"/>
  <c r="AA182" i="49"/>
  <c r="AA183" i="49" s="1"/>
  <c r="AB182" i="49"/>
  <c r="AC182" i="49"/>
  <c r="AC183" i="49"/>
  <c r="C183" i="49"/>
  <c r="D183" i="49"/>
  <c r="AH183" i="49"/>
  <c r="AI183" i="49"/>
  <c r="F184" i="49"/>
  <c r="G184" i="49"/>
  <c r="H184" i="49"/>
  <c r="I184" i="49"/>
  <c r="J184" i="49"/>
  <c r="K184" i="49"/>
  <c r="L184" i="49"/>
  <c r="M184" i="49"/>
  <c r="N184" i="49"/>
  <c r="O184" i="49"/>
  <c r="P184" i="49"/>
  <c r="Q184" i="49"/>
  <c r="R184" i="49"/>
  <c r="S184" i="49"/>
  <c r="T184" i="49"/>
  <c r="U184" i="49"/>
  <c r="V184" i="49"/>
  <c r="W184" i="49"/>
  <c r="X184" i="49"/>
  <c r="Y184" i="49"/>
  <c r="Z184" i="49"/>
  <c r="AA184" i="49"/>
  <c r="AB184" i="49"/>
  <c r="AC184" i="49"/>
  <c r="F185" i="49"/>
  <c r="G185" i="49"/>
  <c r="H185" i="49"/>
  <c r="I185" i="49"/>
  <c r="J185" i="49"/>
  <c r="K185" i="49"/>
  <c r="L185" i="49"/>
  <c r="M185" i="49"/>
  <c r="N185" i="49"/>
  <c r="O185" i="49"/>
  <c r="P185" i="49"/>
  <c r="Q185" i="49"/>
  <c r="R185" i="49"/>
  <c r="S185" i="49"/>
  <c r="T185" i="49"/>
  <c r="U185" i="49"/>
  <c r="V185" i="49"/>
  <c r="W185" i="49"/>
  <c r="X185" i="49"/>
  <c r="Y185" i="49"/>
  <c r="Z185" i="49"/>
  <c r="AA185" i="49"/>
  <c r="AB185" i="49"/>
  <c r="AC185" i="49"/>
  <c r="F186" i="49"/>
  <c r="G186" i="49"/>
  <c r="H186" i="49"/>
  <c r="I186" i="49"/>
  <c r="J186" i="49"/>
  <c r="K186" i="49"/>
  <c r="L186" i="49"/>
  <c r="M186" i="49"/>
  <c r="N186" i="49"/>
  <c r="O186" i="49"/>
  <c r="P186" i="49"/>
  <c r="Q186" i="49"/>
  <c r="R186" i="49"/>
  <c r="S186" i="49"/>
  <c r="T186" i="49"/>
  <c r="U186" i="49"/>
  <c r="V186" i="49"/>
  <c r="W186" i="49"/>
  <c r="X186" i="49"/>
  <c r="Y186" i="49"/>
  <c r="Z186" i="49"/>
  <c r="AA186" i="49"/>
  <c r="AB186" i="49"/>
  <c r="AC186" i="49"/>
  <c r="F187" i="49"/>
  <c r="G187" i="49"/>
  <c r="H187" i="49"/>
  <c r="I187" i="49"/>
  <c r="J187" i="49"/>
  <c r="K187" i="49"/>
  <c r="K188" i="49" s="1"/>
  <c r="L187" i="49"/>
  <c r="M187" i="49"/>
  <c r="N187" i="49"/>
  <c r="O187" i="49"/>
  <c r="P187" i="49"/>
  <c r="Q187" i="49"/>
  <c r="R187" i="49"/>
  <c r="S187" i="49"/>
  <c r="T187" i="49"/>
  <c r="U187" i="49"/>
  <c r="V187" i="49"/>
  <c r="W187" i="49"/>
  <c r="X187" i="49"/>
  <c r="Y187" i="49"/>
  <c r="Z187" i="49"/>
  <c r="AA187" i="49"/>
  <c r="AB187" i="49"/>
  <c r="AC187" i="49"/>
  <c r="C188" i="49"/>
  <c r="D188" i="49"/>
  <c r="AH188" i="49"/>
  <c r="AI188" i="49"/>
  <c r="F189" i="49"/>
  <c r="G189" i="49"/>
  <c r="H189" i="49"/>
  <c r="I189" i="49"/>
  <c r="J189" i="49"/>
  <c r="K189" i="49"/>
  <c r="L189" i="49"/>
  <c r="M189" i="49"/>
  <c r="N189" i="49"/>
  <c r="O189" i="49"/>
  <c r="P189" i="49"/>
  <c r="Q189" i="49"/>
  <c r="R189" i="49"/>
  <c r="S189" i="49"/>
  <c r="T189" i="49"/>
  <c r="U189" i="49"/>
  <c r="V189" i="49"/>
  <c r="W189" i="49"/>
  <c r="X189" i="49"/>
  <c r="Y189" i="49"/>
  <c r="Z189" i="49"/>
  <c r="AA189" i="49"/>
  <c r="AB189" i="49"/>
  <c r="AC189" i="49"/>
  <c r="F190" i="49"/>
  <c r="G190" i="49"/>
  <c r="H190" i="49"/>
  <c r="I190" i="49"/>
  <c r="J190" i="49"/>
  <c r="K190" i="49"/>
  <c r="L190" i="49"/>
  <c r="M190" i="49"/>
  <c r="N190" i="49"/>
  <c r="O190" i="49"/>
  <c r="P190" i="49"/>
  <c r="Q190" i="49"/>
  <c r="R190" i="49"/>
  <c r="S190" i="49"/>
  <c r="T190" i="49"/>
  <c r="U190" i="49"/>
  <c r="V190" i="49"/>
  <c r="W190" i="49"/>
  <c r="X190" i="49"/>
  <c r="Y190" i="49"/>
  <c r="Z190" i="49"/>
  <c r="AA190" i="49"/>
  <c r="AB190" i="49"/>
  <c r="AC190" i="49"/>
  <c r="F191" i="49"/>
  <c r="G191" i="49"/>
  <c r="H191" i="49"/>
  <c r="I191" i="49"/>
  <c r="J191" i="49"/>
  <c r="K191" i="49"/>
  <c r="L191" i="49"/>
  <c r="M191" i="49"/>
  <c r="N191" i="49"/>
  <c r="O191" i="49"/>
  <c r="P191" i="49"/>
  <c r="Q191" i="49"/>
  <c r="R191" i="49"/>
  <c r="R193" i="49" s="1"/>
  <c r="S191" i="49"/>
  <c r="T191" i="49"/>
  <c r="U191" i="49"/>
  <c r="V191" i="49"/>
  <c r="W191" i="49"/>
  <c r="X191" i="49"/>
  <c r="Y191" i="49"/>
  <c r="Z191" i="49"/>
  <c r="AA191" i="49"/>
  <c r="AB191" i="49"/>
  <c r="AC191" i="49"/>
  <c r="F192" i="49"/>
  <c r="G192" i="49"/>
  <c r="G193" i="49" s="1"/>
  <c r="H192" i="49"/>
  <c r="I192" i="49"/>
  <c r="J192" i="49"/>
  <c r="K192" i="49"/>
  <c r="L192" i="49"/>
  <c r="M192" i="49"/>
  <c r="N192" i="49"/>
  <c r="O192" i="49"/>
  <c r="P192" i="49"/>
  <c r="Q192" i="49"/>
  <c r="R192" i="49"/>
  <c r="S192" i="49"/>
  <c r="T192" i="49"/>
  <c r="T193" i="49" s="1"/>
  <c r="U192" i="49"/>
  <c r="V192" i="49"/>
  <c r="W192" i="49"/>
  <c r="X192" i="49"/>
  <c r="Y192" i="49"/>
  <c r="Z192" i="49"/>
  <c r="AA192" i="49"/>
  <c r="AB192" i="49"/>
  <c r="AC192" i="49"/>
  <c r="C193" i="49"/>
  <c r="D193" i="49"/>
  <c r="AH193" i="49"/>
  <c r="AI193" i="49"/>
  <c r="F194" i="49"/>
  <c r="G194" i="49"/>
  <c r="H194" i="49"/>
  <c r="I194" i="49"/>
  <c r="J194" i="49"/>
  <c r="K194" i="49"/>
  <c r="L194" i="49"/>
  <c r="M194" i="49"/>
  <c r="N194" i="49"/>
  <c r="O194" i="49"/>
  <c r="P194" i="49"/>
  <c r="Q194" i="49"/>
  <c r="R194" i="49"/>
  <c r="S194" i="49"/>
  <c r="T194" i="49"/>
  <c r="U194" i="49"/>
  <c r="V194" i="49"/>
  <c r="W194" i="49"/>
  <c r="X194" i="49"/>
  <c r="Y194" i="49"/>
  <c r="Z194" i="49"/>
  <c r="AA194" i="49"/>
  <c r="AB194" i="49"/>
  <c r="AC194" i="49"/>
  <c r="F195" i="49"/>
  <c r="G195" i="49"/>
  <c r="H195" i="49"/>
  <c r="I195" i="49"/>
  <c r="J195" i="49"/>
  <c r="K195" i="49"/>
  <c r="L195" i="49"/>
  <c r="M195" i="49"/>
  <c r="N195" i="49"/>
  <c r="O195" i="49"/>
  <c r="P195" i="49"/>
  <c r="Q195" i="49"/>
  <c r="R195" i="49"/>
  <c r="S195" i="49"/>
  <c r="T195" i="49"/>
  <c r="U195" i="49"/>
  <c r="V195" i="49"/>
  <c r="W195" i="49"/>
  <c r="X195" i="49"/>
  <c r="Y195" i="49"/>
  <c r="Z195" i="49"/>
  <c r="AA195" i="49"/>
  <c r="AB195" i="49"/>
  <c r="AC195" i="49"/>
  <c r="F196" i="49"/>
  <c r="G196" i="49"/>
  <c r="H196" i="49"/>
  <c r="I196" i="49"/>
  <c r="J196" i="49"/>
  <c r="K196" i="49"/>
  <c r="L196" i="49"/>
  <c r="M196" i="49"/>
  <c r="N196" i="49"/>
  <c r="O196" i="49"/>
  <c r="P196" i="49"/>
  <c r="Q196" i="49"/>
  <c r="R196" i="49"/>
  <c r="S196" i="49"/>
  <c r="T196" i="49"/>
  <c r="U196" i="49"/>
  <c r="V196" i="49"/>
  <c r="W196" i="49"/>
  <c r="X196" i="49"/>
  <c r="Y196" i="49"/>
  <c r="Z196" i="49"/>
  <c r="AA196" i="49"/>
  <c r="AB196" i="49"/>
  <c r="AC196" i="49"/>
  <c r="F197" i="49"/>
  <c r="G197" i="49"/>
  <c r="H197" i="49"/>
  <c r="I197" i="49"/>
  <c r="J197" i="49"/>
  <c r="K197" i="49"/>
  <c r="L197" i="49"/>
  <c r="M197" i="49"/>
  <c r="N197" i="49"/>
  <c r="O197" i="49"/>
  <c r="P197" i="49"/>
  <c r="Q197" i="49"/>
  <c r="R197" i="49"/>
  <c r="S197" i="49"/>
  <c r="T197" i="49"/>
  <c r="U197" i="49"/>
  <c r="V197" i="49"/>
  <c r="W197" i="49"/>
  <c r="X197" i="49"/>
  <c r="Y197" i="49"/>
  <c r="Z197" i="49"/>
  <c r="AA197" i="49"/>
  <c r="AB197" i="49"/>
  <c r="AC197" i="49"/>
  <c r="F198" i="49"/>
  <c r="G198" i="49"/>
  <c r="H198" i="49"/>
  <c r="I198" i="49"/>
  <c r="J198" i="49"/>
  <c r="K198" i="49"/>
  <c r="L198" i="49"/>
  <c r="M198" i="49"/>
  <c r="N198" i="49"/>
  <c r="O198" i="49"/>
  <c r="P198" i="49"/>
  <c r="Q198" i="49"/>
  <c r="R198" i="49"/>
  <c r="S198" i="49"/>
  <c r="T198" i="49"/>
  <c r="U198" i="49"/>
  <c r="V198" i="49"/>
  <c r="V199" i="49" s="1"/>
  <c r="W198" i="49"/>
  <c r="X198" i="49"/>
  <c r="Y198" i="49"/>
  <c r="Z198" i="49"/>
  <c r="AA198" i="49"/>
  <c r="AB198" i="49"/>
  <c r="AC198" i="49"/>
  <c r="C199" i="49"/>
  <c r="D199" i="49"/>
  <c r="AH199" i="49"/>
  <c r="AI199" i="49"/>
  <c r="F200" i="49"/>
  <c r="G200" i="49"/>
  <c r="H200" i="49"/>
  <c r="I200" i="49"/>
  <c r="J200" i="49"/>
  <c r="K200" i="49"/>
  <c r="L200" i="49"/>
  <c r="M200" i="49"/>
  <c r="N200" i="49"/>
  <c r="O200" i="49"/>
  <c r="P200" i="49"/>
  <c r="Q200" i="49"/>
  <c r="R200" i="49"/>
  <c r="S200" i="49"/>
  <c r="T200" i="49"/>
  <c r="U200" i="49"/>
  <c r="V200" i="49"/>
  <c r="W200" i="49"/>
  <c r="X200" i="49"/>
  <c r="Y200" i="49"/>
  <c r="Z200" i="49"/>
  <c r="AA200" i="49"/>
  <c r="AB200" i="49"/>
  <c r="AC200" i="49"/>
  <c r="F201" i="49"/>
  <c r="G201" i="49"/>
  <c r="H201" i="49"/>
  <c r="I201" i="49"/>
  <c r="J201" i="49"/>
  <c r="J204" i="49" s="1"/>
  <c r="K201" i="49"/>
  <c r="L201" i="49"/>
  <c r="M201" i="49"/>
  <c r="N201" i="49"/>
  <c r="O201" i="49"/>
  <c r="P201" i="49"/>
  <c r="Q201" i="49"/>
  <c r="R201" i="49"/>
  <c r="S201" i="49"/>
  <c r="T201" i="49"/>
  <c r="U201" i="49"/>
  <c r="V201" i="49"/>
  <c r="W201" i="49"/>
  <c r="X201" i="49"/>
  <c r="Y201" i="49"/>
  <c r="Z201" i="49"/>
  <c r="AA201" i="49"/>
  <c r="AB201" i="49"/>
  <c r="AC201" i="49"/>
  <c r="F202" i="49"/>
  <c r="G202" i="49"/>
  <c r="H202" i="49"/>
  <c r="I202" i="49"/>
  <c r="J202" i="49"/>
  <c r="K202" i="49"/>
  <c r="L202" i="49"/>
  <c r="M202" i="49"/>
  <c r="N202" i="49"/>
  <c r="O202" i="49"/>
  <c r="P202" i="49"/>
  <c r="Q202" i="49"/>
  <c r="R202" i="49"/>
  <c r="S202" i="49"/>
  <c r="T202" i="49"/>
  <c r="U202" i="49"/>
  <c r="V202" i="49"/>
  <c r="W202" i="49"/>
  <c r="X202" i="49"/>
  <c r="Y202" i="49"/>
  <c r="Z202" i="49"/>
  <c r="AA202" i="49"/>
  <c r="AB202" i="49"/>
  <c r="AC202" i="49"/>
  <c r="F203" i="49"/>
  <c r="G203" i="49"/>
  <c r="H203" i="49"/>
  <c r="I203" i="49"/>
  <c r="J203" i="49"/>
  <c r="K203" i="49"/>
  <c r="L203" i="49"/>
  <c r="M203" i="49"/>
  <c r="N203" i="49"/>
  <c r="O203" i="49"/>
  <c r="P203" i="49"/>
  <c r="Q203" i="49"/>
  <c r="Q204" i="49" s="1"/>
  <c r="R203" i="49"/>
  <c r="S203" i="49"/>
  <c r="T203" i="49"/>
  <c r="T204" i="49" s="1"/>
  <c r="U203" i="49"/>
  <c r="U204" i="49" s="1"/>
  <c r="V203" i="49"/>
  <c r="W203" i="49"/>
  <c r="X203" i="49"/>
  <c r="AD203" i="49" s="1"/>
  <c r="Y203" i="49"/>
  <c r="Y204" i="49" s="1"/>
  <c r="Z203" i="49"/>
  <c r="AA203" i="49"/>
  <c r="AB203" i="49"/>
  <c r="AB204" i="49" s="1"/>
  <c r="AC203" i="49"/>
  <c r="AC204" i="49" s="1"/>
  <c r="C204" i="49"/>
  <c r="D204" i="49"/>
  <c r="AH204" i="49"/>
  <c r="AI204" i="49"/>
  <c r="F205" i="49"/>
  <c r="G205" i="49"/>
  <c r="H205" i="49"/>
  <c r="I205" i="49"/>
  <c r="J205" i="49"/>
  <c r="K205" i="49"/>
  <c r="L205" i="49"/>
  <c r="M205" i="49"/>
  <c r="N205" i="49"/>
  <c r="O205" i="49"/>
  <c r="P205" i="49"/>
  <c r="Q205" i="49"/>
  <c r="R205" i="49"/>
  <c r="S205" i="49"/>
  <c r="T205" i="49"/>
  <c r="T208" i="49" s="1"/>
  <c r="U205" i="49"/>
  <c r="V205" i="49"/>
  <c r="W205" i="49"/>
  <c r="X205" i="49"/>
  <c r="X208" i="49" s="1"/>
  <c r="Y205" i="49"/>
  <c r="Z205" i="49"/>
  <c r="AA205" i="49"/>
  <c r="AB205" i="49"/>
  <c r="AB208" i="49" s="1"/>
  <c r="AC205" i="49"/>
  <c r="F206" i="49"/>
  <c r="G206" i="49"/>
  <c r="H206" i="49"/>
  <c r="I206" i="49"/>
  <c r="J206" i="49"/>
  <c r="K206" i="49"/>
  <c r="L206" i="49"/>
  <c r="M206" i="49"/>
  <c r="N206" i="49"/>
  <c r="O206" i="49"/>
  <c r="P206" i="49"/>
  <c r="Q206" i="49"/>
  <c r="R206" i="49"/>
  <c r="S206" i="49"/>
  <c r="T206" i="49"/>
  <c r="U206" i="49"/>
  <c r="W206" i="49"/>
  <c r="X206" i="49"/>
  <c r="Y206" i="49"/>
  <c r="Y208" i="49" s="1"/>
  <c r="Z206" i="49"/>
  <c r="AA206" i="49"/>
  <c r="AB206" i="49"/>
  <c r="AC206" i="49"/>
  <c r="F207" i="49"/>
  <c r="G207" i="49"/>
  <c r="H207" i="49"/>
  <c r="I207" i="49"/>
  <c r="J207" i="49"/>
  <c r="J208" i="49" s="1"/>
  <c r="K207" i="49"/>
  <c r="L207" i="49"/>
  <c r="M207" i="49"/>
  <c r="N207" i="49"/>
  <c r="O207" i="49"/>
  <c r="P207" i="49"/>
  <c r="Q207" i="49"/>
  <c r="R207" i="49"/>
  <c r="R208" i="49" s="1"/>
  <c r="S207" i="49"/>
  <c r="T207" i="49"/>
  <c r="U207" i="49"/>
  <c r="U208" i="49" s="1"/>
  <c r="V207" i="49"/>
  <c r="W207" i="49"/>
  <c r="X207" i="49"/>
  <c r="Y207" i="49"/>
  <c r="Z207" i="49"/>
  <c r="AA207" i="49"/>
  <c r="AA208" i="49" s="1"/>
  <c r="AB207" i="49"/>
  <c r="AC207" i="49"/>
  <c r="C208" i="49"/>
  <c r="D208" i="49"/>
  <c r="AH208" i="49"/>
  <c r="AI208" i="49"/>
  <c r="AD214" i="49"/>
  <c r="AE214" i="49"/>
  <c r="AF214" i="49" s="1"/>
  <c r="AD215" i="49"/>
  <c r="AE215" i="49"/>
  <c r="AF215" i="49" s="1"/>
  <c r="AD216" i="49"/>
  <c r="AE216" i="49"/>
  <c r="AF216" i="49"/>
  <c r="AD217" i="49"/>
  <c r="AD220" i="49" s="1"/>
  <c r="AE217" i="49"/>
  <c r="AF217" i="49"/>
  <c r="AD218" i="49"/>
  <c r="AE218" i="49"/>
  <c r="AF218" i="49" s="1"/>
  <c r="AD219" i="49"/>
  <c r="AE219" i="49"/>
  <c r="C220" i="49"/>
  <c r="D220" i="49"/>
  <c r="F220" i="49"/>
  <c r="G220" i="49"/>
  <c r="H220" i="49"/>
  <c r="I220" i="49"/>
  <c r="J220" i="49"/>
  <c r="K220" i="49"/>
  <c r="L220" i="49"/>
  <c r="M220" i="49"/>
  <c r="N220" i="49"/>
  <c r="O220" i="49"/>
  <c r="P220" i="49"/>
  <c r="Q220" i="49"/>
  <c r="Q261" i="49" s="1"/>
  <c r="R220" i="49"/>
  <c r="S220" i="49"/>
  <c r="T220" i="49"/>
  <c r="U220" i="49"/>
  <c r="V220" i="49"/>
  <c r="W220" i="49"/>
  <c r="X220" i="49"/>
  <c r="Y220" i="49"/>
  <c r="Z220" i="49"/>
  <c r="AA220" i="49"/>
  <c r="AB220" i="49"/>
  <c r="AC220" i="49"/>
  <c r="AH220" i="49"/>
  <c r="AI220" i="49"/>
  <c r="AD221" i="49"/>
  <c r="AE221" i="49"/>
  <c r="AF221" i="49" s="1"/>
  <c r="AD222" i="49"/>
  <c r="AE222" i="49"/>
  <c r="AD223" i="49"/>
  <c r="AE223" i="49"/>
  <c r="AF223" i="49"/>
  <c r="AD224" i="49"/>
  <c r="AE224" i="49"/>
  <c r="AF224" i="49" s="1"/>
  <c r="AD225" i="49"/>
  <c r="AE225" i="49"/>
  <c r="AF225" i="49" s="1"/>
  <c r="AD226" i="49"/>
  <c r="AE226" i="49"/>
  <c r="AF226" i="49" s="1"/>
  <c r="AD227" i="49"/>
  <c r="AE227" i="49"/>
  <c r="AF227" i="49"/>
  <c r="C228" i="49"/>
  <c r="D228" i="49"/>
  <c r="F228" i="49"/>
  <c r="G228" i="49"/>
  <c r="H228" i="49"/>
  <c r="I228" i="49"/>
  <c r="J228" i="49"/>
  <c r="K228" i="49"/>
  <c r="L228" i="49"/>
  <c r="M228" i="49"/>
  <c r="N228" i="49"/>
  <c r="O228" i="49"/>
  <c r="P228" i="49"/>
  <c r="Q228" i="49"/>
  <c r="R228" i="49"/>
  <c r="S228" i="49"/>
  <c r="T228" i="49"/>
  <c r="U228" i="49"/>
  <c r="V228" i="49"/>
  <c r="W228" i="49"/>
  <c r="X228" i="49"/>
  <c r="Y228" i="49"/>
  <c r="Z228" i="49"/>
  <c r="AA228" i="49"/>
  <c r="AB228" i="49"/>
  <c r="AC228" i="49"/>
  <c r="AH228" i="49"/>
  <c r="AI228" i="49"/>
  <c r="AD229" i="49"/>
  <c r="AD235" i="49" s="1"/>
  <c r="AE229" i="49"/>
  <c r="AD230" i="49"/>
  <c r="AE230" i="49"/>
  <c r="AF230" i="49"/>
  <c r="AD231" i="49"/>
  <c r="AE231" i="49"/>
  <c r="AF231" i="49" s="1"/>
  <c r="AD232" i="49"/>
  <c r="AE232" i="49"/>
  <c r="AF232" i="49" s="1"/>
  <c r="AD233" i="49"/>
  <c r="AE233" i="49"/>
  <c r="AF233" i="49" s="1"/>
  <c r="AD234" i="49"/>
  <c r="AE234" i="49"/>
  <c r="AF234" i="49" s="1"/>
  <c r="C235" i="49"/>
  <c r="D235" i="49"/>
  <c r="F235" i="49"/>
  <c r="G235" i="49"/>
  <c r="H235" i="49"/>
  <c r="I235" i="49"/>
  <c r="J235" i="49"/>
  <c r="K235" i="49"/>
  <c r="L235" i="49"/>
  <c r="M235" i="49"/>
  <c r="N235" i="49"/>
  <c r="O235" i="49"/>
  <c r="P235" i="49"/>
  <c r="Q235" i="49"/>
  <c r="R235" i="49"/>
  <c r="S235" i="49"/>
  <c r="T235" i="49"/>
  <c r="U235" i="49"/>
  <c r="V235" i="49"/>
  <c r="W235" i="49"/>
  <c r="X235" i="49"/>
  <c r="Y235" i="49"/>
  <c r="Z235" i="49"/>
  <c r="AA235" i="49"/>
  <c r="AB235" i="49"/>
  <c r="AC235" i="49"/>
  <c r="AH235" i="49"/>
  <c r="AI235" i="49"/>
  <c r="AD236" i="49"/>
  <c r="AE236" i="49"/>
  <c r="AF236" i="49" s="1"/>
  <c r="AD237" i="49"/>
  <c r="AE237" i="49"/>
  <c r="AF237" i="49" s="1"/>
  <c r="AD238" i="49"/>
  <c r="AE238" i="49"/>
  <c r="AF238" i="49" s="1"/>
  <c r="AD239" i="49"/>
  <c r="AE239" i="49"/>
  <c r="AF239" i="49"/>
  <c r="C240" i="49"/>
  <c r="D240" i="49"/>
  <c r="F240" i="49"/>
  <c r="G240" i="49"/>
  <c r="H240" i="49"/>
  <c r="I240" i="49"/>
  <c r="J240" i="49"/>
  <c r="K240" i="49"/>
  <c r="L240" i="49"/>
  <c r="M240" i="49"/>
  <c r="N240" i="49"/>
  <c r="O240" i="49"/>
  <c r="P240" i="49"/>
  <c r="Q240" i="49"/>
  <c r="R240" i="49"/>
  <c r="S240" i="49"/>
  <c r="T240" i="49"/>
  <c r="U240" i="49"/>
  <c r="V240" i="49"/>
  <c r="W240" i="49"/>
  <c r="X240" i="49"/>
  <c r="Y240" i="49"/>
  <c r="Z240" i="49"/>
  <c r="AA240" i="49"/>
  <c r="AB240" i="49"/>
  <c r="AC240" i="49"/>
  <c r="AH240" i="49"/>
  <c r="AI240" i="49"/>
  <c r="AD241" i="49"/>
  <c r="AE241" i="49"/>
  <c r="AF241" i="49" s="1"/>
  <c r="AD242" i="49"/>
  <c r="AE242" i="49"/>
  <c r="AF242" i="49"/>
  <c r="AD243" i="49"/>
  <c r="AE243" i="49"/>
  <c r="AD244" i="49"/>
  <c r="AE244" i="49"/>
  <c r="AF244" i="49" s="1"/>
  <c r="C245" i="49"/>
  <c r="D245" i="49"/>
  <c r="F245" i="49"/>
  <c r="G245" i="49"/>
  <c r="H245" i="49"/>
  <c r="I245" i="49"/>
  <c r="J245" i="49"/>
  <c r="J261" i="49" s="1"/>
  <c r="K245" i="49"/>
  <c r="L245" i="49"/>
  <c r="M245" i="49"/>
  <c r="N245" i="49"/>
  <c r="O245" i="49"/>
  <c r="P245" i="49"/>
  <c r="Q245" i="49"/>
  <c r="R245" i="49"/>
  <c r="S245" i="49"/>
  <c r="T245" i="49"/>
  <c r="U245" i="49"/>
  <c r="V245" i="49"/>
  <c r="W245" i="49"/>
  <c r="X245" i="49"/>
  <c r="Y245" i="49"/>
  <c r="Z245" i="49"/>
  <c r="AA245" i="49"/>
  <c r="AB245" i="49"/>
  <c r="AC245" i="49"/>
  <c r="AH245" i="49"/>
  <c r="AI245" i="49"/>
  <c r="AD246" i="49"/>
  <c r="AE246" i="49"/>
  <c r="AD247" i="49"/>
  <c r="AE247" i="49"/>
  <c r="AF247" i="49" s="1"/>
  <c r="AD248" i="49"/>
  <c r="AE248" i="49"/>
  <c r="AF248" i="49" s="1"/>
  <c r="AD249" i="49"/>
  <c r="AE249" i="49"/>
  <c r="AF249" i="49" s="1"/>
  <c r="AD250" i="49"/>
  <c r="AE250" i="49"/>
  <c r="AF250" i="49" s="1"/>
  <c r="C251" i="49"/>
  <c r="D251" i="49"/>
  <c r="F251" i="49"/>
  <c r="G251" i="49"/>
  <c r="H251" i="49"/>
  <c r="I251" i="49"/>
  <c r="J251" i="49"/>
  <c r="K251" i="49"/>
  <c r="L251" i="49"/>
  <c r="M251" i="49"/>
  <c r="N251" i="49"/>
  <c r="O251" i="49"/>
  <c r="P251" i="49"/>
  <c r="Q251" i="49"/>
  <c r="R251" i="49"/>
  <c r="S251" i="49"/>
  <c r="T251" i="49"/>
  <c r="U251" i="49"/>
  <c r="V251" i="49"/>
  <c r="W251" i="49"/>
  <c r="W261" i="49" s="1"/>
  <c r="X251" i="49"/>
  <c r="Y251" i="49"/>
  <c r="Z251" i="49"/>
  <c r="AA251" i="49"/>
  <c r="AB251" i="49"/>
  <c r="AC251" i="49"/>
  <c r="AH251" i="49"/>
  <c r="AI251" i="49"/>
  <c r="AI261" i="49" s="1"/>
  <c r="AD252" i="49"/>
  <c r="AE252" i="49"/>
  <c r="AF252" i="49"/>
  <c r="AD253" i="49"/>
  <c r="AE253" i="49"/>
  <c r="AF253" i="49" s="1"/>
  <c r="AD254" i="49"/>
  <c r="AE254" i="49"/>
  <c r="AF254" i="49"/>
  <c r="AD255" i="49"/>
  <c r="AE255" i="49"/>
  <c r="AF255" i="49" s="1"/>
  <c r="C256" i="49"/>
  <c r="C261" i="49" s="1"/>
  <c r="D256" i="49"/>
  <c r="F256" i="49"/>
  <c r="G256" i="49"/>
  <c r="H256" i="49"/>
  <c r="I256" i="49"/>
  <c r="J256" i="49"/>
  <c r="K256" i="49"/>
  <c r="L256" i="49"/>
  <c r="L261" i="49" s="1"/>
  <c r="M256" i="49"/>
  <c r="N256" i="49"/>
  <c r="O256" i="49"/>
  <c r="P256" i="49"/>
  <c r="Q256" i="49"/>
  <c r="R256" i="49"/>
  <c r="S256" i="49"/>
  <c r="T256" i="49"/>
  <c r="T261" i="49" s="1"/>
  <c r="U256" i="49"/>
  <c r="V256" i="49"/>
  <c r="W256" i="49"/>
  <c r="X256" i="49"/>
  <c r="Y256" i="49"/>
  <c r="Z256" i="49"/>
  <c r="AA256" i="49"/>
  <c r="AB256" i="49"/>
  <c r="AC256" i="49"/>
  <c r="AH256" i="49"/>
  <c r="AI256" i="49"/>
  <c r="AD257" i="49"/>
  <c r="AE257" i="49"/>
  <c r="AF257" i="49" s="1"/>
  <c r="AD258" i="49"/>
  <c r="AD260" i="49" s="1"/>
  <c r="AE258" i="49"/>
  <c r="AF258" i="49" s="1"/>
  <c r="AD259" i="49"/>
  <c r="AE259" i="49"/>
  <c r="AF259" i="49"/>
  <c r="C260" i="49"/>
  <c r="D260" i="49"/>
  <c r="F260" i="49"/>
  <c r="G260" i="49"/>
  <c r="H260" i="49"/>
  <c r="I260" i="49"/>
  <c r="J260" i="49"/>
  <c r="K260" i="49"/>
  <c r="L260" i="49"/>
  <c r="M260" i="49"/>
  <c r="N260" i="49"/>
  <c r="O260" i="49"/>
  <c r="P260" i="49"/>
  <c r="Q260" i="49"/>
  <c r="R260" i="49"/>
  <c r="S260" i="49"/>
  <c r="T260" i="49"/>
  <c r="U260" i="49"/>
  <c r="V260" i="49"/>
  <c r="W260" i="49"/>
  <c r="X260" i="49"/>
  <c r="Y260" i="49"/>
  <c r="Z260" i="49"/>
  <c r="AA260" i="49"/>
  <c r="AB260" i="49"/>
  <c r="AC260" i="49"/>
  <c r="AH260" i="49"/>
  <c r="AI260" i="49"/>
  <c r="AD266" i="49"/>
  <c r="AE266" i="49"/>
  <c r="AD267" i="49"/>
  <c r="AE267" i="49"/>
  <c r="AD268" i="49"/>
  <c r="AE268" i="49"/>
  <c r="AD269" i="49"/>
  <c r="AE269" i="49"/>
  <c r="AF269" i="49" s="1"/>
  <c r="AD270" i="49"/>
  <c r="AE270" i="49"/>
  <c r="AD271" i="49"/>
  <c r="AD272" i="49" s="1"/>
  <c r="AE271" i="49"/>
  <c r="AF271" i="49" s="1"/>
  <c r="C272" i="49"/>
  <c r="D272" i="49"/>
  <c r="F272" i="49"/>
  <c r="G272" i="49"/>
  <c r="H272" i="49"/>
  <c r="I272" i="49"/>
  <c r="J272" i="49"/>
  <c r="K272" i="49"/>
  <c r="L272" i="49"/>
  <c r="M272" i="49"/>
  <c r="N272" i="49"/>
  <c r="O272" i="49"/>
  <c r="P272" i="49"/>
  <c r="Q272" i="49"/>
  <c r="R272" i="49"/>
  <c r="S272" i="49"/>
  <c r="T272" i="49"/>
  <c r="U272" i="49"/>
  <c r="V272" i="49"/>
  <c r="W272" i="49"/>
  <c r="X272" i="49"/>
  <c r="Y272" i="49"/>
  <c r="Z272" i="49"/>
  <c r="AA272" i="49"/>
  <c r="AB272" i="49"/>
  <c r="AC272" i="49"/>
  <c r="AH272" i="49"/>
  <c r="AI272" i="49"/>
  <c r="AD273" i="49"/>
  <c r="AE273" i="49"/>
  <c r="AF273" i="49"/>
  <c r="AD274" i="49"/>
  <c r="AE274" i="49"/>
  <c r="AF274" i="49" s="1"/>
  <c r="AD275" i="49"/>
  <c r="AE275" i="49"/>
  <c r="AF275" i="49" s="1"/>
  <c r="AD276" i="49"/>
  <c r="AE276" i="49"/>
  <c r="AF276" i="49"/>
  <c r="AD277" i="49"/>
  <c r="AE277" i="49"/>
  <c r="AF277" i="49" s="1"/>
  <c r="AD278" i="49"/>
  <c r="AE278" i="49"/>
  <c r="AF278" i="49" s="1"/>
  <c r="AD279" i="49"/>
  <c r="AE279" i="49"/>
  <c r="AF279" i="49" s="1"/>
  <c r="C280" i="49"/>
  <c r="D280" i="49"/>
  <c r="F280" i="49"/>
  <c r="G280" i="49"/>
  <c r="H280" i="49"/>
  <c r="I280" i="49"/>
  <c r="J280" i="49"/>
  <c r="K280" i="49"/>
  <c r="L280" i="49"/>
  <c r="M280" i="49"/>
  <c r="N280" i="49"/>
  <c r="O280" i="49"/>
  <c r="P280" i="49"/>
  <c r="Q280" i="49"/>
  <c r="R280" i="49"/>
  <c r="S280" i="49"/>
  <c r="T280" i="49"/>
  <c r="U280" i="49"/>
  <c r="V280" i="49"/>
  <c r="W280" i="49"/>
  <c r="X280" i="49"/>
  <c r="Y280" i="49"/>
  <c r="Z280" i="49"/>
  <c r="AA280" i="49"/>
  <c r="AB280" i="49"/>
  <c r="AC280" i="49"/>
  <c r="AH280" i="49"/>
  <c r="AI280" i="49"/>
  <c r="AD281" i="49"/>
  <c r="AE281" i="49"/>
  <c r="AF281" i="49" s="1"/>
  <c r="AD282" i="49"/>
  <c r="AE282" i="49"/>
  <c r="AF282" i="49" s="1"/>
  <c r="AD283" i="49"/>
  <c r="AE283" i="49"/>
  <c r="AF283" i="49" s="1"/>
  <c r="AD284" i="49"/>
  <c r="AE284" i="49"/>
  <c r="AF284" i="49" s="1"/>
  <c r="AD285" i="49"/>
  <c r="AE285" i="49"/>
  <c r="AF285" i="49" s="1"/>
  <c r="AD286" i="49"/>
  <c r="AE286" i="49"/>
  <c r="AF286" i="49" s="1"/>
  <c r="C287" i="49"/>
  <c r="D287" i="49"/>
  <c r="F287" i="49"/>
  <c r="G287" i="49"/>
  <c r="H287" i="49"/>
  <c r="I287" i="49"/>
  <c r="J287" i="49"/>
  <c r="K287" i="49"/>
  <c r="L287" i="49"/>
  <c r="M287" i="49"/>
  <c r="N287" i="49"/>
  <c r="O287" i="49"/>
  <c r="P287" i="49"/>
  <c r="Q287" i="49"/>
  <c r="R287" i="49"/>
  <c r="R313" i="49" s="1"/>
  <c r="S287" i="49"/>
  <c r="T287" i="49"/>
  <c r="U287" i="49"/>
  <c r="V287" i="49"/>
  <c r="W287" i="49"/>
  <c r="X287" i="49"/>
  <c r="Y287" i="49"/>
  <c r="Z287" i="49"/>
  <c r="Z313" i="49" s="1"/>
  <c r="AA287" i="49"/>
  <c r="AB287" i="49"/>
  <c r="AC287" i="49"/>
  <c r="AH287" i="49"/>
  <c r="AH313" i="49" s="1"/>
  <c r="AI287" i="49"/>
  <c r="AD288" i="49"/>
  <c r="AE288" i="49"/>
  <c r="AD289" i="49"/>
  <c r="AD292" i="49" s="1"/>
  <c r="AE289" i="49"/>
  <c r="AF289" i="49" s="1"/>
  <c r="AD290" i="49"/>
  <c r="AE290" i="49"/>
  <c r="AF290" i="49"/>
  <c r="AD291" i="49"/>
  <c r="AE291" i="49"/>
  <c r="AF291" i="49" s="1"/>
  <c r="C292" i="49"/>
  <c r="D292" i="49"/>
  <c r="F292" i="49"/>
  <c r="G292" i="49"/>
  <c r="H292" i="49"/>
  <c r="I292" i="49"/>
  <c r="J292" i="49"/>
  <c r="K292" i="49"/>
  <c r="L292" i="49"/>
  <c r="M292" i="49"/>
  <c r="N292" i="49"/>
  <c r="O292" i="49"/>
  <c r="P292" i="49"/>
  <c r="Q292" i="49"/>
  <c r="R292" i="49"/>
  <c r="S292" i="49"/>
  <c r="T292" i="49"/>
  <c r="U292" i="49"/>
  <c r="V292" i="49"/>
  <c r="W292" i="49"/>
  <c r="X292" i="49"/>
  <c r="Y292" i="49"/>
  <c r="Z292" i="49"/>
  <c r="AA292" i="49"/>
  <c r="AB292" i="49"/>
  <c r="AC292" i="49"/>
  <c r="AH292" i="49"/>
  <c r="AI292" i="49"/>
  <c r="AD293" i="49"/>
  <c r="AD297" i="49" s="1"/>
  <c r="AE293" i="49"/>
  <c r="AF293" i="49" s="1"/>
  <c r="AD294" i="49"/>
  <c r="AE294" i="49"/>
  <c r="AF294" i="49" s="1"/>
  <c r="AD295" i="49"/>
  <c r="AE295" i="49"/>
  <c r="AF295" i="49" s="1"/>
  <c r="AD296" i="49"/>
  <c r="AE296" i="49"/>
  <c r="C297" i="49"/>
  <c r="D297" i="49"/>
  <c r="F297" i="49"/>
  <c r="G297" i="49"/>
  <c r="H297" i="49"/>
  <c r="I297" i="49"/>
  <c r="J297" i="49"/>
  <c r="K297" i="49"/>
  <c r="L297" i="49"/>
  <c r="M297" i="49"/>
  <c r="N297" i="49"/>
  <c r="O297" i="49"/>
  <c r="P297" i="49"/>
  <c r="Q297" i="49"/>
  <c r="R297" i="49"/>
  <c r="S297" i="49"/>
  <c r="T297" i="49"/>
  <c r="U297" i="49"/>
  <c r="V297" i="49"/>
  <c r="W297" i="49"/>
  <c r="X297" i="49"/>
  <c r="Y297" i="49"/>
  <c r="Z297" i="49"/>
  <c r="AA297" i="49"/>
  <c r="AB297" i="49"/>
  <c r="AC297" i="49"/>
  <c r="AH297" i="49"/>
  <c r="AI297" i="49"/>
  <c r="AD298" i="49"/>
  <c r="AE298" i="49"/>
  <c r="AD299" i="49"/>
  <c r="AE299" i="49"/>
  <c r="AF299" i="49"/>
  <c r="AD300" i="49"/>
  <c r="AE300" i="49"/>
  <c r="AF300" i="49" s="1"/>
  <c r="AD301" i="49"/>
  <c r="AE301" i="49"/>
  <c r="AF301" i="49" s="1"/>
  <c r="AD302" i="49"/>
  <c r="AE302" i="49"/>
  <c r="AF302" i="49"/>
  <c r="C303" i="49"/>
  <c r="D303" i="49"/>
  <c r="F303" i="49"/>
  <c r="G303" i="49"/>
  <c r="H303" i="49"/>
  <c r="I303" i="49"/>
  <c r="J303" i="49"/>
  <c r="K303" i="49"/>
  <c r="L303" i="49"/>
  <c r="M303" i="49"/>
  <c r="N303" i="49"/>
  <c r="O303" i="49"/>
  <c r="P303" i="49"/>
  <c r="Q303" i="49"/>
  <c r="R303" i="49"/>
  <c r="S303" i="49"/>
  <c r="T303" i="49"/>
  <c r="U303" i="49"/>
  <c r="V303" i="49"/>
  <c r="W303" i="49"/>
  <c r="X303" i="49"/>
  <c r="Y303" i="49"/>
  <c r="Z303" i="49"/>
  <c r="AA303" i="49"/>
  <c r="AB303" i="49"/>
  <c r="AC303" i="49"/>
  <c r="AH303" i="49"/>
  <c r="AI303" i="49"/>
  <c r="AD304" i="49"/>
  <c r="AD308" i="49" s="1"/>
  <c r="AE304" i="49"/>
  <c r="AF304" i="49" s="1"/>
  <c r="AD305" i="49"/>
  <c r="AE305" i="49"/>
  <c r="AF305" i="49"/>
  <c r="AD306" i="49"/>
  <c r="AE306" i="49"/>
  <c r="AF306" i="49" s="1"/>
  <c r="AD307" i="49"/>
  <c r="AE307" i="49"/>
  <c r="AF307" i="49" s="1"/>
  <c r="C308" i="49"/>
  <c r="D308" i="49"/>
  <c r="F308" i="49"/>
  <c r="G308" i="49"/>
  <c r="H308" i="49"/>
  <c r="I308" i="49"/>
  <c r="J308" i="49"/>
  <c r="K308" i="49"/>
  <c r="L308" i="49"/>
  <c r="M308" i="49"/>
  <c r="N308" i="49"/>
  <c r="O308" i="49"/>
  <c r="P308" i="49"/>
  <c r="Q308" i="49"/>
  <c r="R308" i="49"/>
  <c r="S308" i="49"/>
  <c r="T308" i="49"/>
  <c r="U308" i="49"/>
  <c r="V308" i="49"/>
  <c r="W308" i="49"/>
  <c r="X308" i="49"/>
  <c r="Y308" i="49"/>
  <c r="Z308" i="49"/>
  <c r="AA308" i="49"/>
  <c r="AB308" i="49"/>
  <c r="AC308" i="49"/>
  <c r="AH308" i="49"/>
  <c r="AI308" i="49"/>
  <c r="AD309" i="49"/>
  <c r="AE309" i="49"/>
  <c r="AF309" i="49" s="1"/>
  <c r="V310" i="49"/>
  <c r="V206" i="49" s="1"/>
  <c r="AE310" i="49"/>
  <c r="AD311" i="49"/>
  <c r="AE311" i="49"/>
  <c r="AF311" i="49" s="1"/>
  <c r="C312" i="49"/>
  <c r="D312" i="49"/>
  <c r="F312" i="49"/>
  <c r="G312" i="49"/>
  <c r="H312" i="49"/>
  <c r="I312" i="49"/>
  <c r="J312" i="49"/>
  <c r="K312" i="49"/>
  <c r="L312" i="49"/>
  <c r="M312" i="49"/>
  <c r="N312" i="49"/>
  <c r="O312" i="49"/>
  <c r="P312" i="49"/>
  <c r="Q312" i="49"/>
  <c r="R312" i="49"/>
  <c r="S312" i="49"/>
  <c r="T312" i="49"/>
  <c r="U312" i="49"/>
  <c r="W312" i="49"/>
  <c r="W313" i="49" s="1"/>
  <c r="X312" i="49"/>
  <c r="Y312" i="49"/>
  <c r="Z312" i="49"/>
  <c r="AA312" i="49"/>
  <c r="AA313" i="49" s="1"/>
  <c r="AB312" i="49"/>
  <c r="AC312" i="49"/>
  <c r="AH312" i="49"/>
  <c r="AI312" i="49"/>
  <c r="AF298" i="49"/>
  <c r="L204" i="49"/>
  <c r="H204" i="49"/>
  <c r="AD178" i="49"/>
  <c r="AE166" i="49"/>
  <c r="AF166" i="49" s="1"/>
  <c r="H43" i="26"/>
  <c r="AF33" i="49"/>
  <c r="N43" i="49"/>
  <c r="P199" i="49"/>
  <c r="AB12" i="49"/>
  <c r="F48" i="49"/>
  <c r="V32" i="49"/>
  <c r="R32" i="49"/>
  <c r="E6" i="49"/>
  <c r="P48" i="49"/>
  <c r="AF31" i="49"/>
  <c r="M204" i="49"/>
  <c r="J199" i="49"/>
  <c r="M48" i="49"/>
  <c r="H52" i="26"/>
  <c r="AF266" i="49"/>
  <c r="O208" i="49"/>
  <c r="G199" i="49"/>
  <c r="AF29" i="49"/>
  <c r="O12" i="49"/>
  <c r="I183" i="49"/>
  <c r="AF13" i="49"/>
  <c r="Q20" i="49"/>
  <c r="P204" i="49"/>
  <c r="AD196" i="49"/>
  <c r="G12" i="49"/>
  <c r="C12" i="49"/>
  <c r="AE175" i="49"/>
  <c r="AF175" i="49" s="1"/>
  <c r="G20" i="49"/>
  <c r="AA188" i="49"/>
  <c r="E95" i="49"/>
  <c r="N53" i="62"/>
  <c r="H48" i="26"/>
  <c r="AD195" i="49"/>
  <c r="E89" i="49"/>
  <c r="T199" i="49"/>
  <c r="S48" i="49"/>
  <c r="H20" i="49"/>
  <c r="AD201" i="49"/>
  <c r="L48" i="49"/>
  <c r="H48" i="49"/>
  <c r="C48" i="49"/>
  <c r="T32" i="49"/>
  <c r="AB20" i="49"/>
  <c r="D53" i="62"/>
  <c r="AB27" i="49"/>
  <c r="O168" i="49"/>
  <c r="Q188" i="49"/>
  <c r="O188" i="49"/>
  <c r="R183" i="49"/>
  <c r="AB183" i="49"/>
  <c r="G168" i="49"/>
  <c r="R20" i="49"/>
  <c r="AC52" i="49"/>
  <c r="AF52" i="49" s="1"/>
  <c r="L188" i="49"/>
  <c r="X20" i="49"/>
  <c r="X12" i="49"/>
  <c r="C43" i="49"/>
  <c r="Y43" i="49"/>
  <c r="I204" i="49"/>
  <c r="AB48" i="49"/>
  <c r="T48" i="49"/>
  <c r="I53" i="62"/>
  <c r="G52" i="26"/>
  <c r="W188" i="49"/>
  <c r="Y183" i="49"/>
  <c r="E64" i="49"/>
  <c r="I53" i="26"/>
  <c r="AD167" i="49"/>
  <c r="E100" i="49"/>
  <c r="O48" i="49"/>
  <c r="G188" i="49"/>
  <c r="AD180" i="49"/>
  <c r="V183" i="49"/>
  <c r="Z43" i="49"/>
  <c r="J53" i="62"/>
  <c r="AD198" i="49"/>
  <c r="U188" i="49"/>
  <c r="AF268" i="49"/>
  <c r="AE280" i="49"/>
  <c r="AF280" i="49" s="1"/>
  <c r="X105" i="49"/>
  <c r="AF310" i="49"/>
  <c r="S188" i="49"/>
  <c r="Y52" i="49"/>
  <c r="E72" i="49"/>
  <c r="H52" i="49"/>
  <c r="C37" i="49"/>
  <c r="AE201" i="49"/>
  <c r="AF201" i="49" s="1"/>
  <c r="G204" i="49"/>
  <c r="AE200" i="49"/>
  <c r="AF200" i="49" s="1"/>
  <c r="AA105" i="49"/>
  <c r="Y193" i="49"/>
  <c r="AE190" i="49"/>
  <c r="AF190" i="49"/>
  <c r="AD190" i="49"/>
  <c r="AE202" i="49"/>
  <c r="AF202" i="49" s="1"/>
  <c r="AA204" i="49"/>
  <c r="AC105" i="49"/>
  <c r="AF79" i="49"/>
  <c r="AF72" i="49"/>
  <c r="D37" i="49"/>
  <c r="E37" i="49"/>
  <c r="E35" i="49"/>
  <c r="AE171" i="49"/>
  <c r="AF171" i="49" s="1"/>
  <c r="Y176" i="49"/>
  <c r="E38" i="49"/>
  <c r="X37" i="49"/>
  <c r="AE197" i="49"/>
  <c r="AF197" i="49" s="1"/>
  <c r="AC199" i="49"/>
  <c r="U199" i="49"/>
  <c r="X193" i="49"/>
  <c r="AD189" i="49"/>
  <c r="Z188" i="49"/>
  <c r="W183" i="49"/>
  <c r="Q176" i="49"/>
  <c r="M176" i="49"/>
  <c r="I176" i="49"/>
  <c r="AE169" i="49"/>
  <c r="AF169" i="49" s="1"/>
  <c r="AE167" i="49"/>
  <c r="AF167" i="49"/>
  <c r="AD166" i="49"/>
  <c r="AF41" i="49"/>
  <c r="K105" i="49"/>
  <c r="E49" i="49"/>
  <c r="AF270" i="49"/>
  <c r="AC176" i="49"/>
  <c r="AF219" i="49"/>
  <c r="AE207" i="49"/>
  <c r="AF207" i="49" s="1"/>
  <c r="H193" i="49"/>
  <c r="AE182" i="49"/>
  <c r="AF182" i="49" s="1"/>
  <c r="AD181" i="49"/>
  <c r="X183" i="49"/>
  <c r="P183" i="49"/>
  <c r="V27" i="49"/>
  <c r="J27" i="49"/>
  <c r="M199" i="49"/>
  <c r="AE192" i="49"/>
  <c r="AF192" i="49"/>
  <c r="T183" i="49"/>
  <c r="L183" i="49"/>
  <c r="H183" i="49"/>
  <c r="J52" i="49"/>
  <c r="AD177" i="49"/>
  <c r="G208" i="49"/>
  <c r="AE196" i="49"/>
  <c r="AF196" i="49" s="1"/>
  <c r="K199" i="49"/>
  <c r="AE195" i="49"/>
  <c r="AF195" i="49" s="1"/>
  <c r="AA199" i="49"/>
  <c r="I199" i="49"/>
  <c r="K193" i="49"/>
  <c r="U52" i="49"/>
  <c r="J48" i="49"/>
  <c r="H37" i="49"/>
  <c r="Z32" i="49"/>
  <c r="P32" i="49"/>
  <c r="F27" i="49"/>
  <c r="AA20" i="49"/>
  <c r="C20" i="49"/>
  <c r="W12" i="49"/>
  <c r="P53" i="62"/>
  <c r="M53" i="62"/>
  <c r="E53" i="62"/>
  <c r="Q53" i="26"/>
  <c r="E84" i="49"/>
  <c r="AE308" i="49"/>
  <c r="AF308" i="49" s="1"/>
  <c r="I261" i="49"/>
  <c r="S208" i="49"/>
  <c r="AC193" i="49"/>
  <c r="M183" i="49"/>
  <c r="AE180" i="49"/>
  <c r="AF180" i="49" s="1"/>
  <c r="AA168" i="49"/>
  <c r="AH105" i="49"/>
  <c r="AB52" i="49"/>
  <c r="U48" i="49"/>
  <c r="C32" i="49"/>
  <c r="L20" i="49"/>
  <c r="J20" i="49"/>
  <c r="F20" i="49"/>
  <c r="J12" i="49"/>
  <c r="H53" i="62"/>
  <c r="G48" i="26"/>
  <c r="O53" i="26"/>
  <c r="G27" i="26"/>
  <c r="AE312" i="49"/>
  <c r="AF312" i="49" s="1"/>
  <c r="AD200" i="49"/>
  <c r="O183" i="49"/>
  <c r="G183" i="49"/>
  <c r="T168" i="49"/>
  <c r="AF64" i="49"/>
  <c r="F52" i="49"/>
  <c r="V52" i="49"/>
  <c r="R27" i="49"/>
  <c r="N27" i="49"/>
  <c r="L313" i="49"/>
  <c r="AF246" i="49"/>
  <c r="AE251" i="49"/>
  <c r="AF251" i="49" s="1"/>
  <c r="AF222" i="49"/>
  <c r="AE206" i="49"/>
  <c r="AF206" i="49" s="1"/>
  <c r="F208" i="49"/>
  <c r="W208" i="49"/>
  <c r="AE205" i="49"/>
  <c r="AE203" i="49"/>
  <c r="AF203" i="49" s="1"/>
  <c r="O204" i="49"/>
  <c r="F199" i="49"/>
  <c r="AD194" i="49"/>
  <c r="AD192" i="49"/>
  <c r="V193" i="49"/>
  <c r="AE191" i="49"/>
  <c r="AF191" i="49" s="1"/>
  <c r="O193" i="49"/>
  <c r="AE187" i="49"/>
  <c r="AF187" i="49" s="1"/>
  <c r="AD171" i="49"/>
  <c r="AE164" i="49"/>
  <c r="AF164" i="49" s="1"/>
  <c r="AD163" i="49"/>
  <c r="F168" i="49"/>
  <c r="AB168" i="49"/>
  <c r="Z168" i="49"/>
  <c r="AF156" i="49"/>
  <c r="AC157" i="49"/>
  <c r="Z157" i="49"/>
  <c r="T157" i="49"/>
  <c r="R157" i="49"/>
  <c r="J157" i="49"/>
  <c r="H157" i="49"/>
  <c r="F157" i="49"/>
  <c r="W157" i="49"/>
  <c r="I157" i="49"/>
  <c r="E124" i="49"/>
  <c r="H105" i="49"/>
  <c r="F105" i="49"/>
  <c r="C105" i="49"/>
  <c r="AF44" i="49"/>
  <c r="AC48" i="49"/>
  <c r="AF48" i="49" s="1"/>
  <c r="E44" i="49"/>
  <c r="D48" i="49"/>
  <c r="E48" i="49" s="1"/>
  <c r="AF38" i="49"/>
  <c r="AC43" i="49"/>
  <c r="AF43" i="49"/>
  <c r="V43" i="49"/>
  <c r="AE162" i="49"/>
  <c r="AD170" i="49"/>
  <c r="AE256" i="49"/>
  <c r="AF256" i="49" s="1"/>
  <c r="K313" i="49"/>
  <c r="AF296" i="49"/>
  <c r="G313" i="49"/>
  <c r="AB261" i="49"/>
  <c r="X261" i="49"/>
  <c r="R261" i="49"/>
  <c r="N261" i="49"/>
  <c r="W199" i="49"/>
  <c r="O199" i="49"/>
  <c r="AE194" i="49"/>
  <c r="AD191" i="49"/>
  <c r="P193" i="49"/>
  <c r="N193" i="49"/>
  <c r="L193" i="49"/>
  <c r="J193" i="49"/>
  <c r="AD186" i="49"/>
  <c r="F188" i="49"/>
  <c r="AB188" i="49"/>
  <c r="X188" i="49"/>
  <c r="V188" i="49"/>
  <c r="T188" i="49"/>
  <c r="R188" i="49"/>
  <c r="P188" i="49"/>
  <c r="J188" i="49"/>
  <c r="H188" i="49"/>
  <c r="AD184" i="49"/>
  <c r="AD182" i="49"/>
  <c r="AH209" i="49"/>
  <c r="C209" i="49"/>
  <c r="AD174" i="49"/>
  <c r="AD173" i="49"/>
  <c r="T176" i="49"/>
  <c r="T209" i="49" s="1"/>
  <c r="N176" i="49"/>
  <c r="L176" i="49"/>
  <c r="J176" i="49"/>
  <c r="AD172" i="49"/>
  <c r="P176" i="49"/>
  <c r="AD165" i="49"/>
  <c r="AD162" i="49"/>
  <c r="AD168" i="49" s="1"/>
  <c r="AD157" i="49"/>
  <c r="E51" i="49"/>
  <c r="D52" i="49"/>
  <c r="E52" i="49"/>
  <c r="O43" i="49"/>
  <c r="M43" i="49"/>
  <c r="U43" i="49"/>
  <c r="S43" i="49"/>
  <c r="N37" i="49"/>
  <c r="I27" i="49"/>
  <c r="C27" i="49"/>
  <c r="E18" i="49"/>
  <c r="D20" i="49"/>
  <c r="E20" i="49" s="1"/>
  <c r="Y20" i="49"/>
  <c r="W20" i="49"/>
  <c r="O313" i="49"/>
  <c r="AD240" i="49"/>
  <c r="H261" i="49"/>
  <c r="AD207" i="49"/>
  <c r="N208" i="49"/>
  <c r="Z199" i="49"/>
  <c r="N199" i="49"/>
  <c r="M193" i="49"/>
  <c r="AA193" i="49"/>
  <c r="S193" i="49"/>
  <c r="I193" i="49"/>
  <c r="AE189" i="49"/>
  <c r="AE193" i="49" s="1"/>
  <c r="AF193" i="49" s="1"/>
  <c r="F193" i="49"/>
  <c r="Q183" i="49"/>
  <c r="AI209" i="49"/>
  <c r="R176" i="49"/>
  <c r="AD164" i="49"/>
  <c r="R168" i="49"/>
  <c r="N168" i="49"/>
  <c r="J168" i="49"/>
  <c r="E152" i="49"/>
  <c r="Y105" i="49"/>
  <c r="W52" i="49"/>
  <c r="O52" i="49"/>
  <c r="V48" i="49"/>
  <c r="G43" i="49"/>
  <c r="AF36" i="49"/>
  <c r="AC37" i="49"/>
  <c r="AF37" i="49" s="1"/>
  <c r="K12" i="49"/>
  <c r="Q37" i="49"/>
  <c r="R37" i="49"/>
  <c r="P37" i="49"/>
  <c r="H32" i="49"/>
  <c r="AA32" i="49"/>
  <c r="P53" i="26"/>
  <c r="J32" i="49"/>
  <c r="W27" i="49"/>
  <c r="T20" i="49"/>
  <c r="AC20" i="49"/>
  <c r="AF20" i="49" s="1"/>
  <c r="U20" i="49"/>
  <c r="S20" i="49"/>
  <c r="O20" i="49"/>
  <c r="F53" i="26"/>
  <c r="M53" i="26"/>
  <c r="G20" i="26"/>
  <c r="AF205" i="49"/>
  <c r="AF194" i="49"/>
  <c r="AE204" i="49"/>
  <c r="AF204" i="49" s="1"/>
  <c r="C53" i="49" l="1"/>
  <c r="P208" i="49"/>
  <c r="S157" i="49"/>
  <c r="AC27" i="49"/>
  <c r="AF27" i="49" s="1"/>
  <c r="AD193" i="49"/>
  <c r="AE292" i="49"/>
  <c r="Y313" i="49"/>
  <c r="Q313" i="49"/>
  <c r="I313" i="49"/>
  <c r="L208" i="49"/>
  <c r="Y157" i="49"/>
  <c r="E141" i="49"/>
  <c r="AE208" i="49"/>
  <c r="AF208" i="49" s="1"/>
  <c r="AE157" i="49"/>
  <c r="AF157" i="49" s="1"/>
  <c r="D157" i="49"/>
  <c r="E157" i="49" s="1"/>
  <c r="AE105" i="49"/>
  <c r="AF105" i="49" s="1"/>
  <c r="AC313" i="49"/>
  <c r="U313" i="49"/>
  <c r="M313" i="49"/>
  <c r="D313" i="49"/>
  <c r="AD228" i="49"/>
  <c r="AC32" i="49"/>
  <c r="AF32" i="49" s="1"/>
  <c r="AE228" i="49"/>
  <c r="AF228" i="49" s="1"/>
  <c r="AE220" i="49"/>
  <c r="AF220" i="49" s="1"/>
  <c r="AE240" i="49"/>
  <c r="AF240" i="49" s="1"/>
  <c r="AE303" i="49"/>
  <c r="AF303" i="49" s="1"/>
  <c r="K261" i="49"/>
  <c r="G261" i="49"/>
  <c r="U261" i="49"/>
  <c r="N204" i="49"/>
  <c r="W204" i="49"/>
  <c r="S204" i="49"/>
  <c r="K204" i="49"/>
  <c r="AE198" i="49"/>
  <c r="AF198" i="49" s="1"/>
  <c r="S199" i="49"/>
  <c r="E39" i="49"/>
  <c r="D43" i="49"/>
  <c r="E43" i="49" s="1"/>
  <c r="H208" i="49"/>
  <c r="E131" i="49"/>
  <c r="K157" i="49"/>
  <c r="AE297" i="49"/>
  <c r="AF297" i="49" s="1"/>
  <c r="AD205" i="49"/>
  <c r="F313" i="49"/>
  <c r="C313" i="49"/>
  <c r="AB313" i="49"/>
  <c r="T313" i="49"/>
  <c r="P313" i="49"/>
  <c r="AD251" i="49"/>
  <c r="AC208" i="49"/>
  <c r="Q208" i="49"/>
  <c r="I208" i="49"/>
  <c r="AD202" i="49"/>
  <c r="AD204" i="49" s="1"/>
  <c r="V204" i="49"/>
  <c r="F204" i="49"/>
  <c r="AD185" i="49"/>
  <c r="AE181" i="49"/>
  <c r="AF181" i="49" s="1"/>
  <c r="AE179" i="49"/>
  <c r="AF179" i="49" s="1"/>
  <c r="AE178" i="49"/>
  <c r="AF178" i="49" s="1"/>
  <c r="S183" i="49"/>
  <c r="K183" i="49"/>
  <c r="AE177" i="49"/>
  <c r="AE174" i="49"/>
  <c r="AF174" i="49" s="1"/>
  <c r="AE173" i="49"/>
  <c r="AF173" i="49" s="1"/>
  <c r="W176" i="49"/>
  <c r="O176" i="49"/>
  <c r="O209" i="49" s="1"/>
  <c r="AD169" i="49"/>
  <c r="H168" i="49"/>
  <c r="X168" i="49"/>
  <c r="P168" i="49"/>
  <c r="P209" i="49" s="1"/>
  <c r="L168" i="49"/>
  <c r="AB157" i="49"/>
  <c r="X157" i="49"/>
  <c r="E79" i="49"/>
  <c r="O105" i="49"/>
  <c r="Y37" i="49"/>
  <c r="Z12" i="49"/>
  <c r="Q12" i="49"/>
  <c r="D12" i="49"/>
  <c r="E12" i="49" s="1"/>
  <c r="F53" i="62"/>
  <c r="K53" i="62"/>
  <c r="G53" i="62"/>
  <c r="C53" i="62"/>
  <c r="G43" i="26"/>
  <c r="N53" i="26"/>
  <c r="J53" i="26"/>
  <c r="H37" i="26"/>
  <c r="H12" i="26"/>
  <c r="T53" i="49"/>
  <c r="AD256" i="49"/>
  <c r="K208" i="49"/>
  <c r="Q193" i="49"/>
  <c r="AA176" i="49"/>
  <c r="AA209" i="49" s="1"/>
  <c r="S176" i="49"/>
  <c r="G176" i="49"/>
  <c r="P157" i="49"/>
  <c r="Q52" i="49"/>
  <c r="K48" i="49"/>
  <c r="H43" i="49"/>
  <c r="H53" i="49" s="1"/>
  <c r="W32" i="49"/>
  <c r="AD303" i="49"/>
  <c r="D261" i="49"/>
  <c r="Z261" i="49"/>
  <c r="V261" i="49"/>
  <c r="X204" i="49"/>
  <c r="L199" i="49"/>
  <c r="AB193" i="49"/>
  <c r="R105" i="49"/>
  <c r="N105" i="49"/>
  <c r="L105" i="49"/>
  <c r="X52" i="49"/>
  <c r="T52" i="49"/>
  <c r="Z48" i="49"/>
  <c r="Q48" i="49"/>
  <c r="F37" i="49"/>
  <c r="V20" i="49"/>
  <c r="V53" i="49" s="1"/>
  <c r="K20" i="49"/>
  <c r="R53" i="26"/>
  <c r="D53" i="26"/>
  <c r="T53" i="26"/>
  <c r="Z204" i="49"/>
  <c r="R204" i="49"/>
  <c r="R199" i="49"/>
  <c r="R209" i="49" s="1"/>
  <c r="W193" i="49"/>
  <c r="D209" i="49"/>
  <c r="AE172" i="49"/>
  <c r="AF172" i="49" s="1"/>
  <c r="V168" i="49"/>
  <c r="AF136" i="49"/>
  <c r="E136" i="49"/>
  <c r="AF131" i="49"/>
  <c r="J105" i="49"/>
  <c r="P52" i="49"/>
  <c r="C52" i="49"/>
  <c r="AA52" i="49"/>
  <c r="Z52" i="49"/>
  <c r="W48" i="49"/>
  <c r="G48" i="49"/>
  <c r="J43" i="49"/>
  <c r="J53" i="49" s="1"/>
  <c r="F43" i="49"/>
  <c r="L37" i="49"/>
  <c r="AB37" i="49"/>
  <c r="T37" i="49"/>
  <c r="Z37" i="49"/>
  <c r="V37" i="49"/>
  <c r="Q32" i="49"/>
  <c r="I32" i="49"/>
  <c r="O32" i="49"/>
  <c r="G32" i="49"/>
  <c r="K27" i="49"/>
  <c r="G27" i="49"/>
  <c r="H27" i="26"/>
  <c r="Q199" i="49"/>
  <c r="Y199" i="49"/>
  <c r="U193" i="49"/>
  <c r="Z193" i="49"/>
  <c r="N188" i="49"/>
  <c r="H176" i="49"/>
  <c r="AB176" i="49"/>
  <c r="AE165" i="49"/>
  <c r="AF165" i="49" s="1"/>
  <c r="AC168" i="49"/>
  <c r="Y168" i="49"/>
  <c r="E116" i="49"/>
  <c r="K52" i="49"/>
  <c r="G52" i="49"/>
  <c r="G53" i="49" s="1"/>
  <c r="X48" i="49"/>
  <c r="R48" i="49"/>
  <c r="AA43" i="49"/>
  <c r="Q43" i="49"/>
  <c r="Q53" i="49" s="1"/>
  <c r="AB43" i="49"/>
  <c r="X43" i="49"/>
  <c r="X53" i="49" s="1"/>
  <c r="AA37" i="49"/>
  <c r="AA53" i="49" s="1"/>
  <c r="S37" i="49"/>
  <c r="S53" i="49" s="1"/>
  <c r="O37" i="49"/>
  <c r="G37" i="49"/>
  <c r="L32" i="49"/>
  <c r="Z27" i="49"/>
  <c r="Z20" i="49"/>
  <c r="P20" i="49"/>
  <c r="L53" i="26"/>
  <c r="AC209" i="49"/>
  <c r="V208" i="49"/>
  <c r="AD206" i="49"/>
  <c r="AD208" i="49" s="1"/>
  <c r="V313" i="49"/>
  <c r="AF292" i="49"/>
  <c r="AE287" i="49"/>
  <c r="AF287" i="49" s="1"/>
  <c r="AF288" i="49"/>
  <c r="S313" i="49"/>
  <c r="AF267" i="49"/>
  <c r="AE272" i="49"/>
  <c r="AF272" i="49" s="1"/>
  <c r="AE186" i="49"/>
  <c r="AF186" i="49" s="1"/>
  <c r="AE185" i="49"/>
  <c r="AF185" i="49" s="1"/>
  <c r="AC188" i="49"/>
  <c r="Y188" i="49"/>
  <c r="Y209" i="49" s="1"/>
  <c r="M188" i="49"/>
  <c r="I188" i="49"/>
  <c r="AE184" i="49"/>
  <c r="AD179" i="49"/>
  <c r="AD183" i="49" s="1"/>
  <c r="Z183" i="49"/>
  <c r="N183" i="49"/>
  <c r="N209" i="49" s="1"/>
  <c r="J183" i="49"/>
  <c r="J209" i="49" s="1"/>
  <c r="F183" i="49"/>
  <c r="AD175" i="49"/>
  <c r="AD176" i="49" s="1"/>
  <c r="F176" i="49"/>
  <c r="Z176" i="49"/>
  <c r="AD287" i="49"/>
  <c r="AF162" i="49"/>
  <c r="AF189" i="49"/>
  <c r="AE260" i="49"/>
  <c r="AF260" i="49" s="1"/>
  <c r="J313" i="49"/>
  <c r="AI313" i="49"/>
  <c r="AD280" i="49"/>
  <c r="K43" i="49"/>
  <c r="I20" i="49"/>
  <c r="AF7" i="49"/>
  <c r="AC12" i="49"/>
  <c r="AF12" i="49" s="1"/>
  <c r="Y12" i="49"/>
  <c r="U12" i="49"/>
  <c r="I12" i="49"/>
  <c r="H20" i="26"/>
  <c r="H53" i="26" s="1"/>
  <c r="G12" i="26"/>
  <c r="X313" i="49"/>
  <c r="H313" i="49"/>
  <c r="G209" i="49"/>
  <c r="AD310" i="49"/>
  <c r="AD312" i="49" s="1"/>
  <c r="V312" i="49"/>
  <c r="N313" i="49"/>
  <c r="AF243" i="49"/>
  <c r="AE245" i="49"/>
  <c r="AF229" i="49"/>
  <c r="AE235" i="49"/>
  <c r="AF235" i="49" s="1"/>
  <c r="AC261" i="49"/>
  <c r="Y261" i="49"/>
  <c r="AD197" i="49"/>
  <c r="AD199" i="49" s="1"/>
  <c r="H199" i="49"/>
  <c r="H209" i="49" s="1"/>
  <c r="AB199" i="49"/>
  <c r="AB209" i="49" s="1"/>
  <c r="X199" i="49"/>
  <c r="AE170" i="49"/>
  <c r="U176" i="49"/>
  <c r="I168" i="49"/>
  <c r="R52" i="49"/>
  <c r="N52" i="49"/>
  <c r="E24" i="49"/>
  <c r="D27" i="49"/>
  <c r="E27" i="49" s="1"/>
  <c r="F261" i="49"/>
  <c r="M261" i="49"/>
  <c r="U183" i="49"/>
  <c r="Q168" i="49"/>
  <c r="U168" i="49"/>
  <c r="M168" i="49"/>
  <c r="Q157" i="49"/>
  <c r="AI53" i="49"/>
  <c r="R43" i="49"/>
  <c r="R53" i="49" s="1"/>
  <c r="AE53" i="49"/>
  <c r="F32" i="49"/>
  <c r="F53" i="49" s="1"/>
  <c r="P27" i="49"/>
  <c r="L27" i="49"/>
  <c r="N20" i="49"/>
  <c r="N53" i="49" s="1"/>
  <c r="M20" i="49"/>
  <c r="C53" i="26"/>
  <c r="AA261" i="49"/>
  <c r="P261" i="49"/>
  <c r="AD245" i="49"/>
  <c r="AD261" i="49" s="1"/>
  <c r="S261" i="49"/>
  <c r="O261" i="49"/>
  <c r="Z208" i="49"/>
  <c r="W168" i="49"/>
  <c r="AH157" i="49"/>
  <c r="AD105" i="49"/>
  <c r="V105" i="49"/>
  <c r="N48" i="49"/>
  <c r="I43" i="49"/>
  <c r="K37" i="49"/>
  <c r="U32" i="49"/>
  <c r="U53" i="49" s="1"/>
  <c r="M32" i="49"/>
  <c r="D32" i="49"/>
  <c r="G37" i="26"/>
  <c r="AH261" i="49"/>
  <c r="M208" i="49"/>
  <c r="AD187" i="49"/>
  <c r="AD188" i="49" s="1"/>
  <c r="V176" i="49"/>
  <c r="V209" i="49" s="1"/>
  <c r="K168" i="49"/>
  <c r="K209" i="49" s="1"/>
  <c r="AE163" i="49"/>
  <c r="AF163" i="49" s="1"/>
  <c r="S168" i="49"/>
  <c r="S209" i="49" s="1"/>
  <c r="L157" i="49"/>
  <c r="C157" i="49"/>
  <c r="AB105" i="49"/>
  <c r="P105" i="49"/>
  <c r="U105" i="49"/>
  <c r="M105" i="49"/>
  <c r="Y48" i="49"/>
  <c r="I48" i="49"/>
  <c r="AB32" i="49"/>
  <c r="AB53" i="49" s="1"/>
  <c r="G32" i="26"/>
  <c r="W209" i="49" l="1"/>
  <c r="X209" i="49"/>
  <c r="L53" i="49"/>
  <c r="Y53" i="49"/>
  <c r="P53" i="49"/>
  <c r="Q209" i="49"/>
  <c r="W53" i="49"/>
  <c r="AF177" i="49"/>
  <c r="AE183" i="49"/>
  <c r="AF183" i="49" s="1"/>
  <c r="AE199" i="49"/>
  <c r="AF199" i="49" s="1"/>
  <c r="Z53" i="49"/>
  <c r="O53" i="49"/>
  <c r="L209" i="49"/>
  <c r="AD209" i="49"/>
  <c r="F209" i="49"/>
  <c r="I209" i="49"/>
  <c r="AE313" i="49"/>
  <c r="AF313" i="49" s="1"/>
  <c r="E32" i="49"/>
  <c r="D53" i="49"/>
  <c r="E53" i="49" s="1"/>
  <c r="AF170" i="49"/>
  <c r="AE176" i="49"/>
  <c r="G53" i="26"/>
  <c r="K53" i="49"/>
  <c r="M53" i="49"/>
  <c r="U209" i="49"/>
  <c r="I53" i="49"/>
  <c r="M209" i="49"/>
  <c r="AE168" i="49"/>
  <c r="AF168" i="49" s="1"/>
  <c r="AE261" i="49"/>
  <c r="AF261" i="49" s="1"/>
  <c r="AF245" i="49"/>
  <c r="AD313" i="49"/>
  <c r="AC53" i="49"/>
  <c r="AF53" i="49" s="1"/>
  <c r="Z209" i="49"/>
  <c r="AE188" i="49"/>
  <c r="AF188" i="49" s="1"/>
  <c r="AF184" i="49"/>
  <c r="AF176" i="49" l="1"/>
  <c r="AE209" i="49"/>
  <c r="AF209" i="49" s="1"/>
</calcChain>
</file>

<file path=xl/sharedStrings.xml><?xml version="1.0" encoding="utf-8"?>
<sst xmlns="http://schemas.openxmlformats.org/spreadsheetml/2006/main" count="1865" uniqueCount="237">
  <si>
    <t>BUSINESS CENTRE</t>
  </si>
  <si>
    <t>NPL</t>
  </si>
  <si>
    <t>SMA</t>
  </si>
  <si>
    <t>WL-Medium</t>
  </si>
  <si>
    <t>NOA</t>
  </si>
  <si>
    <t>RM'000</t>
  </si>
  <si>
    <t>Sub-Total WL-H/M</t>
  </si>
  <si>
    <t>PERAK</t>
  </si>
  <si>
    <t>SARAWAK</t>
  </si>
  <si>
    <t>SABAH</t>
  </si>
  <si>
    <t>BB TOTAL</t>
  </si>
  <si>
    <t>% of LB</t>
  </si>
  <si>
    <t>Loan Base (LB)</t>
  </si>
  <si>
    <t>LOAN BASE (LB)</t>
  </si>
  <si>
    <t>SELANGOR/NS</t>
  </si>
  <si>
    <t>JOHOR/MELAKA</t>
  </si>
  <si>
    <t>FEDERAL TERRITORY</t>
  </si>
  <si>
    <t>PENANG/KEDAH/PERLIS</t>
  </si>
  <si>
    <t>PAHANG/K'TAN/T'GANU</t>
  </si>
  <si>
    <t>NCNPL (YTD)</t>
  </si>
  <si>
    <t>NCNPL (MTD)</t>
  </si>
  <si>
    <t>PKP</t>
  </si>
  <si>
    <t>FT</t>
  </si>
  <si>
    <t>JM</t>
  </si>
  <si>
    <t>SNS</t>
  </si>
  <si>
    <t>PKT</t>
  </si>
  <si>
    <t>S'WAK</t>
  </si>
  <si>
    <t>Annualisation Period</t>
  </si>
  <si>
    <t>WL &amp; SMA are obtained from BC/Region.</t>
  </si>
  <si>
    <t>SUMMARY OF SPECIAL ACCOUNTS BY BC @ JUN 2010</t>
  </si>
  <si>
    <t>Watchlist (WL)</t>
  </si>
  <si>
    <t>BSR</t>
  </si>
  <si>
    <t>STR</t>
  </si>
  <si>
    <t>JTP</t>
  </si>
  <si>
    <t>PDU</t>
  </si>
  <si>
    <t>JPR</t>
  </si>
  <si>
    <t>STK</t>
  </si>
  <si>
    <t>SHA</t>
  </si>
  <si>
    <t>SBG</t>
  </si>
  <si>
    <t>PJY</t>
  </si>
  <si>
    <t>KLG</t>
  </si>
  <si>
    <t>KJG</t>
  </si>
  <si>
    <t>BSD</t>
  </si>
  <si>
    <t>SBN</t>
  </si>
  <si>
    <t>JBU</t>
  </si>
  <si>
    <t>PMJ</t>
  </si>
  <si>
    <t>KLU</t>
  </si>
  <si>
    <t>BPH</t>
  </si>
  <si>
    <t>MUR</t>
  </si>
  <si>
    <t>MLK</t>
  </si>
  <si>
    <t>PRI</t>
  </si>
  <si>
    <t>PNG</t>
  </si>
  <si>
    <t>AST</t>
  </si>
  <si>
    <t>SPT</t>
  </si>
  <si>
    <t>IPH</t>
  </si>
  <si>
    <t>TKN</t>
  </si>
  <si>
    <t>SIT</t>
  </si>
  <si>
    <t>TPG</t>
  </si>
  <si>
    <t>KTN</t>
  </si>
  <si>
    <t>MTB</t>
  </si>
  <si>
    <t>KBU</t>
  </si>
  <si>
    <t>KTG</t>
  </si>
  <si>
    <t>KMN</t>
  </si>
  <si>
    <t>KCH</t>
  </si>
  <si>
    <t>MYY</t>
  </si>
  <si>
    <t>BTU</t>
  </si>
  <si>
    <t>SBU</t>
  </si>
  <si>
    <t>KMS</t>
  </si>
  <si>
    <t>SDK</t>
  </si>
  <si>
    <t>TWU</t>
  </si>
  <si>
    <t>NCNPL, NPL &amp; NOA-Loan Base are sourced from Datawarehouse</t>
  </si>
  <si>
    <t>Notes :</t>
  </si>
  <si>
    <t>Data on Loan Base is collated from BB-BE</t>
  </si>
  <si>
    <t>Bangsar BC</t>
  </si>
  <si>
    <t>Sentul Raya BC</t>
  </si>
  <si>
    <t>Jln Tun Perak BC</t>
  </si>
  <si>
    <t>Pudu BC</t>
  </si>
  <si>
    <t>Jln P Ramlee BC</t>
  </si>
  <si>
    <t>Setapak BC</t>
  </si>
  <si>
    <t>Shah Alam BC</t>
  </si>
  <si>
    <t>Subang BC</t>
  </si>
  <si>
    <t>Petaling Jaya BC</t>
  </si>
  <si>
    <t>Klang BC</t>
  </si>
  <si>
    <t>Kajang BC</t>
  </si>
  <si>
    <t>Sri Damansara BC</t>
  </si>
  <si>
    <t>Seremban BC</t>
  </si>
  <si>
    <t>Johor Baru BC</t>
  </si>
  <si>
    <t>Permas Jaya BC</t>
  </si>
  <si>
    <t>Kluang BC</t>
  </si>
  <si>
    <t>Batu Pahat BC</t>
  </si>
  <si>
    <t>Muar BC</t>
  </si>
  <si>
    <t>Malacca BC</t>
  </si>
  <si>
    <t>Prai BC</t>
  </si>
  <si>
    <t>Penang BC</t>
  </si>
  <si>
    <t>Alor Setar BC</t>
  </si>
  <si>
    <t>Sungai Petani BC</t>
  </si>
  <si>
    <t>Ipoh BC</t>
  </si>
  <si>
    <t>Teluk Intan BC</t>
  </si>
  <si>
    <t>Sitiawan BC</t>
  </si>
  <si>
    <t>Taiping BC</t>
  </si>
  <si>
    <t>Kuantan BC</t>
  </si>
  <si>
    <t>Mentakab BC</t>
  </si>
  <si>
    <t>Kota Bharu BC</t>
  </si>
  <si>
    <t>Kuala Terengganu BC</t>
  </si>
  <si>
    <t>Kemaman BC</t>
  </si>
  <si>
    <t>Kuching BC</t>
  </si>
  <si>
    <t>Miri BC</t>
  </si>
  <si>
    <t>Bintulu BC</t>
  </si>
  <si>
    <t>Sibu BC</t>
  </si>
  <si>
    <t>Tawau BC</t>
  </si>
  <si>
    <t>BB</t>
  </si>
  <si>
    <t>Sandakan BC</t>
  </si>
  <si>
    <t>Karamunsing BC</t>
  </si>
  <si>
    <t>The NOA for NCNPL, NPL &amp; Loan Base have excluded accounts of less than RM100 to minimise impact of undue fluctuations arising from administrative charges levied.</t>
  </si>
  <si>
    <t>NCNPL Ratio</t>
  </si>
  <si>
    <t>SUMMARY OF SPECIAL ACCOUNTS BY BC @ June 2011</t>
  </si>
  <si>
    <t>NCNPL (Jun-11)</t>
  </si>
  <si>
    <t>Net NCNPL FY10-11</t>
  </si>
  <si>
    <t>TOTAL</t>
  </si>
  <si>
    <t>Bangsar Bc</t>
  </si>
  <si>
    <t>Sentul Raya Bc</t>
  </si>
  <si>
    <t>Jln Tun Perak Bc</t>
  </si>
  <si>
    <t>Pudu Bc</t>
  </si>
  <si>
    <t>Jln P Ramlee Bc</t>
  </si>
  <si>
    <t>Setapak Bc</t>
  </si>
  <si>
    <t>Shah Alam Bc</t>
  </si>
  <si>
    <t>Subang Bc</t>
  </si>
  <si>
    <t>Petaling Jaya Bc</t>
  </si>
  <si>
    <t>Klang Bc</t>
  </si>
  <si>
    <t>Kajang Bc</t>
  </si>
  <si>
    <t>Sri Damansara Bc</t>
  </si>
  <si>
    <t>Seremban Bc</t>
  </si>
  <si>
    <t>Johor Baru Bc</t>
  </si>
  <si>
    <t>Permas Jaya Bc</t>
  </si>
  <si>
    <t>Kluang Bc</t>
  </si>
  <si>
    <t>Batu Pahat Bc</t>
  </si>
  <si>
    <t>Muar Bc</t>
  </si>
  <si>
    <t>Malacca Bc</t>
  </si>
  <si>
    <t>Prai Bc</t>
  </si>
  <si>
    <t>Penang Bc</t>
  </si>
  <si>
    <t>Alor Setar Bc</t>
  </si>
  <si>
    <t>Sungai Petani Bc</t>
  </si>
  <si>
    <t>Ipoh Bc</t>
  </si>
  <si>
    <t>Teluk Intan Bc</t>
  </si>
  <si>
    <t>Taiping Bc</t>
  </si>
  <si>
    <t>Kuantan Bc</t>
  </si>
  <si>
    <t>Mentakab Bc</t>
  </si>
  <si>
    <t>Kota Bharu Bc</t>
  </si>
  <si>
    <t>Kuala Terengganu Bc</t>
  </si>
  <si>
    <t>Kemaman Bc</t>
  </si>
  <si>
    <t>Kuching Bc</t>
  </si>
  <si>
    <t>Miri Bc</t>
  </si>
  <si>
    <t>Bintulu Bc</t>
  </si>
  <si>
    <t>Sibu Bc</t>
  </si>
  <si>
    <t>Karamunsing Bc</t>
  </si>
  <si>
    <t>Sandakan Bc</t>
  </si>
  <si>
    <t>Tawau Bc</t>
  </si>
  <si>
    <t>Setiawan Bc</t>
  </si>
  <si>
    <t>1FT</t>
  </si>
  <si>
    <t>2SNS</t>
  </si>
  <si>
    <t>3JM</t>
  </si>
  <si>
    <t>4PKP</t>
  </si>
  <si>
    <t>5PRK</t>
  </si>
  <si>
    <t>6PKT</t>
  </si>
  <si>
    <t>7SWK</t>
  </si>
  <si>
    <t>8SBH</t>
  </si>
  <si>
    <t>NOB</t>
  </si>
  <si>
    <t>RM'm</t>
  </si>
  <si>
    <t>GIL</t>
  </si>
  <si>
    <t>IPL</t>
  </si>
  <si>
    <t>NCNPL</t>
  </si>
  <si>
    <t>GIL Ratio</t>
  </si>
  <si>
    <t>Business Centre</t>
  </si>
  <si>
    <t>Federal Territory</t>
  </si>
  <si>
    <t>Selangor/NS</t>
  </si>
  <si>
    <t>Johor/Melaka</t>
  </si>
  <si>
    <t>Penang/Kedah/Perlis</t>
  </si>
  <si>
    <t>Perak</t>
  </si>
  <si>
    <t>Pahang/Kelantan/T'Ganu</t>
  </si>
  <si>
    <t>Sarawak</t>
  </si>
  <si>
    <t>Sabah</t>
  </si>
  <si>
    <t>% of OLB</t>
  </si>
  <si>
    <t>NPL Ratio</t>
  </si>
  <si>
    <t>IPL Ratio</t>
  </si>
  <si>
    <t>Loan Base (Dec-11)</t>
  </si>
  <si>
    <t>NCIL (MTD)</t>
  </si>
  <si>
    <t>NCIL (YTD)</t>
  </si>
  <si>
    <t>NCIL</t>
  </si>
  <si>
    <t>NCIPL</t>
  </si>
  <si>
    <t>FY2012</t>
  </si>
  <si>
    <t>NCIL Ratio</t>
  </si>
  <si>
    <t>NCIPL Ratio</t>
  </si>
  <si>
    <t>SUMMARY OF GIL ACCOUNTS BY BC FOR FY2012 @</t>
  </si>
  <si>
    <t>SUMMARY OF SPECIAL ACCOUNTS (VALUE) BY BC @</t>
  </si>
  <si>
    <t>SUMMARY OF SPECIAL ACCOUNTS BY BC @</t>
  </si>
  <si>
    <t xml:space="preserve">SHAH ALAM BC </t>
  </si>
  <si>
    <t xml:space="preserve">SUBANG BC </t>
  </si>
  <si>
    <t>PETALING JAYA BC</t>
  </si>
  <si>
    <t>KLANG BC</t>
  </si>
  <si>
    <t>KAJANG BC</t>
  </si>
  <si>
    <t>SRI DAMANSARA BC</t>
  </si>
  <si>
    <t>SEREMBAN BC</t>
  </si>
  <si>
    <t>PRAI BC</t>
  </si>
  <si>
    <t>PENANG BC</t>
  </si>
  <si>
    <t>ALOR SETAR BC</t>
  </si>
  <si>
    <t xml:space="preserve">SUNGAI PETANI BC </t>
  </si>
  <si>
    <t>MUAR BC</t>
  </si>
  <si>
    <t>MALACCA BC</t>
  </si>
  <si>
    <t>KUANTAN BC</t>
  </si>
  <si>
    <t>MENTAKAB BC</t>
  </si>
  <si>
    <t>KOTA BHARU BC</t>
  </si>
  <si>
    <t>KUALA TERENGGANU BC</t>
  </si>
  <si>
    <t xml:space="preserve">KEMAMAN BC </t>
  </si>
  <si>
    <t>KUCHING BC</t>
  </si>
  <si>
    <t>MIRI BC</t>
  </si>
  <si>
    <t xml:space="preserve">BINTULU BC </t>
  </si>
  <si>
    <t>SIBU BC</t>
  </si>
  <si>
    <t>BANGSAR BC</t>
  </si>
  <si>
    <t xml:space="preserve">JLN P RAMLEE BC </t>
  </si>
  <si>
    <t>KARAMUNSING BC</t>
  </si>
  <si>
    <t xml:space="preserve">SANDAKAN BC </t>
  </si>
  <si>
    <t>TAWAU BC</t>
  </si>
  <si>
    <t>7SBH</t>
  </si>
  <si>
    <t>8SWK</t>
  </si>
  <si>
    <t>Adj</t>
  </si>
  <si>
    <t>LB</t>
  </si>
  <si>
    <t>Adjustment</t>
  </si>
  <si>
    <t>Adj GIL %</t>
  </si>
  <si>
    <t>JLN TUN PERAK BC</t>
  </si>
  <si>
    <t xml:space="preserve">BATU PAHAT BC </t>
  </si>
  <si>
    <t xml:space="preserve">JOHOR BARU BC </t>
  </si>
  <si>
    <t xml:space="preserve">IPOH BC </t>
  </si>
  <si>
    <t xml:space="preserve">TELUK INTAN BC </t>
  </si>
  <si>
    <t>Net NCIL (YTD)</t>
  </si>
  <si>
    <t>Dec-19's GIL</t>
  </si>
  <si>
    <t>Dec-20's GIL</t>
  </si>
  <si>
    <t>Dec-20's RLB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</si>
</sst>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_);_(* \(#,##0\);_(* &quot;-&quot;??_);_(@_)"/>
    <numFmt numFmtId="166" formatCode="#,##0.0000_);[Red]\(#,##0.0000\)"/>
    <numFmt numFmtId="167" formatCode="#,##0_ ;[Red]\-#,##0\ "/>
    <numFmt numFmtId="168" formatCode="[$-409]mmm\-yy;@"/>
    <numFmt numFmtId="169" formatCode="[$-409]mmmm\-yy;@"/>
  </numFmts>
  <fonts count="41" x14ac:knownFonts="1">
    <font>
      <sz val="10"/>
      <name val="Arial"/>
    </font>
    <font>
      <sz val="10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Trebuchet MS"/>
      <family val="2"/>
    </font>
    <font>
      <sz val="10"/>
      <color theme="1"/>
      <name val="Calibri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i/>
      <sz val="10"/>
      <color rgb="FF0000FF"/>
      <name val="Arial"/>
      <family val="2"/>
    </font>
    <font>
      <b/>
      <sz val="10"/>
      <color rgb="FF0000CC"/>
      <name val="Arial"/>
      <family val="2"/>
    </font>
    <font>
      <b/>
      <i/>
      <sz val="10"/>
      <color rgb="FF0000CC"/>
      <name val="Arial"/>
      <family val="2"/>
    </font>
    <font>
      <sz val="10"/>
      <color rgb="FFFF0000"/>
      <name val="Arial"/>
      <family val="2"/>
    </font>
    <font>
      <sz val="10"/>
      <color rgb="FFC00000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i/>
      <sz val="10"/>
      <color rgb="FFC00000"/>
      <name val="Arial"/>
      <family val="2"/>
    </font>
    <font>
      <b/>
      <i/>
      <sz val="10"/>
      <color rgb="FFC00000"/>
      <name val="Arial"/>
      <family val="2"/>
    </font>
    <font>
      <sz val="10"/>
      <color rgb="FF92D050"/>
      <name val="Arial"/>
      <family val="2"/>
    </font>
    <font>
      <b/>
      <sz val="10"/>
      <color rgb="FFC00000"/>
      <name val="Arial"/>
      <family val="2"/>
    </font>
    <font>
      <sz val="10"/>
      <color theme="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16" fillId="0" borderId="0"/>
    <xf numFmtId="0" fontId="2" fillId="0" borderId="0"/>
    <xf numFmtId="0" fontId="4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3" fillId="0" borderId="0"/>
    <xf numFmtId="0" fontId="4" fillId="0" borderId="0"/>
    <xf numFmtId="0" fontId="22" fillId="0" borderId="0"/>
    <xf numFmtId="0" fontId="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" fillId="0" borderId="0"/>
    <xf numFmtId="9" fontId="1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</cellStyleXfs>
  <cellXfs count="430">
    <xf numFmtId="0" fontId="0" fillId="0" borderId="0" xfId="0"/>
    <xf numFmtId="0" fontId="0" fillId="0" borderId="0" xfId="1" applyFont="1" applyAlignment="1">
      <alignment horizontal="center"/>
    </xf>
    <xf numFmtId="0" fontId="0" fillId="0" borderId="0" xfId="1" applyFont="1" applyAlignment="1">
      <alignment horizontal="center" vertical="center" wrapText="1"/>
    </xf>
    <xf numFmtId="0" fontId="7" fillId="0" borderId="0" xfId="1" applyFont="1"/>
    <xf numFmtId="38" fontId="5" fillId="2" borderId="1" xfId="1" applyNumberFormat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38" fontId="8" fillId="0" borderId="2" xfId="1" applyNumberFormat="1" applyFont="1" applyBorder="1"/>
    <xf numFmtId="0" fontId="1" fillId="0" borderId="0" xfId="1" applyFont="1"/>
    <xf numFmtId="38" fontId="1" fillId="0" borderId="0" xfId="1" applyNumberFormat="1" applyFont="1"/>
    <xf numFmtId="0" fontId="1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/>
    </xf>
    <xf numFmtId="38" fontId="1" fillId="0" borderId="3" xfId="1" applyNumberFormat="1" applyFont="1" applyBorder="1"/>
    <xf numFmtId="38" fontId="1" fillId="0" borderId="4" xfId="1" applyNumberFormat="1" applyFont="1" applyBorder="1"/>
    <xf numFmtId="38" fontId="1" fillId="0" borderId="5" xfId="1" applyNumberFormat="1" applyFont="1" applyBorder="1"/>
    <xf numFmtId="38" fontId="1" fillId="0" borderId="6" xfId="1" applyNumberFormat="1" applyFont="1" applyBorder="1"/>
    <xf numFmtId="38" fontId="1" fillId="0" borderId="7" xfId="1" applyNumberFormat="1" applyFont="1" applyBorder="1"/>
    <xf numFmtId="0" fontId="8" fillId="0" borderId="0" xfId="1" applyFont="1" applyBorder="1" applyAlignment="1">
      <alignment horizontal="center"/>
    </xf>
    <xf numFmtId="38" fontId="1" fillId="0" borderId="0" xfId="1" applyNumberFormat="1" applyFont="1" applyBorder="1"/>
    <xf numFmtId="167" fontId="5" fillId="0" borderId="0" xfId="1" applyNumberFormat="1" applyFont="1" applyFill="1" applyBorder="1"/>
    <xf numFmtId="167" fontId="5" fillId="0" borderId="0" xfId="1" applyNumberFormat="1" applyFont="1" applyFill="1" applyBorder="1" applyAlignment="1">
      <alignment horizontal="right"/>
    </xf>
    <xf numFmtId="167" fontId="1" fillId="0" borderId="0" xfId="1" applyNumberFormat="1" applyFont="1" applyBorder="1"/>
    <xf numFmtId="167" fontId="4" fillId="0" borderId="0" xfId="1" applyNumberFormat="1" applyFont="1" applyFill="1" applyBorder="1"/>
    <xf numFmtId="0" fontId="5" fillId="0" borderId="0" xfId="22" applyFont="1" applyFill="1" applyBorder="1" applyAlignment="1" applyProtection="1">
      <alignment horizontal="left"/>
    </xf>
    <xf numFmtId="0" fontId="5" fillId="0" borderId="0" xfId="22" applyFont="1" applyFill="1" applyBorder="1" applyAlignment="1" applyProtection="1">
      <alignment horizontal="left" vertical="center"/>
    </xf>
    <xf numFmtId="37" fontId="5" fillId="0" borderId="0" xfId="22" applyNumberFormat="1" applyFont="1" applyFill="1" applyBorder="1" applyAlignment="1" applyProtection="1">
      <alignment horizontal="left" vertical="center"/>
    </xf>
    <xf numFmtId="0" fontId="5" fillId="0" borderId="0" xfId="22" applyFont="1" applyFill="1" applyBorder="1" applyAlignment="1">
      <alignment vertical="center"/>
    </xf>
    <xf numFmtId="0" fontId="5" fillId="0" borderId="0" xfId="22" applyFont="1" applyFill="1" applyBorder="1" applyAlignment="1" applyProtection="1">
      <alignment vertical="center"/>
    </xf>
    <xf numFmtId="37" fontId="4" fillId="0" borderId="4" xfId="1" applyNumberFormat="1" applyFont="1" applyBorder="1" applyAlignment="1">
      <alignment vertical="center"/>
    </xf>
    <xf numFmtId="37" fontId="4" fillId="0" borderId="5" xfId="1" applyNumberFormat="1" applyFont="1" applyBorder="1" applyAlignment="1">
      <alignment vertical="center"/>
    </xf>
    <xf numFmtId="37" fontId="4" fillId="0" borderId="7" xfId="1" applyNumberFormat="1" applyFont="1" applyBorder="1" applyAlignment="1">
      <alignment vertical="center"/>
    </xf>
    <xf numFmtId="38" fontId="4" fillId="0" borderId="0" xfId="1" applyNumberFormat="1" applyFont="1"/>
    <xf numFmtId="38" fontId="4" fillId="0" borderId="4" xfId="1" applyNumberFormat="1" applyFont="1" applyBorder="1"/>
    <xf numFmtId="38" fontId="4" fillId="0" borderId="5" xfId="1" applyNumberFormat="1" applyFont="1" applyBorder="1"/>
    <xf numFmtId="38" fontId="4" fillId="0" borderId="7" xfId="1" applyNumberFormat="1" applyFont="1" applyBorder="1"/>
    <xf numFmtId="38" fontId="4" fillId="0" borderId="0" xfId="22" applyNumberFormat="1" applyFont="1" applyFill="1" applyBorder="1" applyAlignment="1">
      <alignment horizontal="center" vertical="center" wrapText="1"/>
    </xf>
    <xf numFmtId="38" fontId="5" fillId="0" borderId="5" xfId="22" applyNumberFormat="1" applyFont="1" applyFill="1" applyBorder="1" applyAlignment="1">
      <alignment vertical="center"/>
    </xf>
    <xf numFmtId="38" fontId="5" fillId="0" borderId="5" xfId="22" applyNumberFormat="1" applyFont="1" applyFill="1" applyBorder="1"/>
    <xf numFmtId="38" fontId="5" fillId="0" borderId="5" xfId="22" applyNumberFormat="1" applyFont="1" applyFill="1" applyBorder="1" applyProtection="1"/>
    <xf numFmtId="38" fontId="5" fillId="0" borderId="5" xfId="22" applyNumberFormat="1" applyFont="1" applyFill="1" applyBorder="1" applyAlignment="1" applyProtection="1">
      <alignment vertical="center"/>
    </xf>
    <xf numFmtId="38" fontId="5" fillId="0" borderId="7" xfId="22" applyNumberFormat="1" applyFont="1" applyFill="1" applyBorder="1" applyAlignment="1" applyProtection="1">
      <alignment vertical="center"/>
    </xf>
    <xf numFmtId="38" fontId="4" fillId="0" borderId="2" xfId="1" applyNumberFormat="1" applyFont="1" applyBorder="1"/>
    <xf numFmtId="38" fontId="10" fillId="2" borderId="1" xfId="1" applyNumberFormat="1" applyFont="1" applyFill="1" applyBorder="1" applyAlignment="1">
      <alignment horizontal="center"/>
    </xf>
    <xf numFmtId="38" fontId="12" fillId="0" borderId="2" xfId="1" applyNumberFormat="1" applyFont="1" applyBorder="1"/>
    <xf numFmtId="37" fontId="4" fillId="0" borderId="0" xfId="1" applyNumberFormat="1" applyFont="1" applyAlignment="1">
      <alignment horizontal="center"/>
    </xf>
    <xf numFmtId="38" fontId="4" fillId="0" borderId="0" xfId="1" applyNumberFormat="1" applyFont="1" applyBorder="1"/>
    <xf numFmtId="38" fontId="4" fillId="0" borderId="3" xfId="1" applyNumberFormat="1" applyFont="1" applyBorder="1"/>
    <xf numFmtId="38" fontId="13" fillId="2" borderId="1" xfId="1" applyNumberFormat="1" applyFont="1" applyFill="1" applyBorder="1" applyAlignment="1">
      <alignment horizontal="center"/>
    </xf>
    <xf numFmtId="38" fontId="14" fillId="0" borderId="3" xfId="1" applyNumberFormat="1" applyFont="1" applyBorder="1"/>
    <xf numFmtId="37" fontId="14" fillId="0" borderId="8" xfId="1" applyNumberFormat="1" applyFont="1" applyBorder="1" applyAlignment="1">
      <alignment vertical="center"/>
    </xf>
    <xf numFmtId="37" fontId="14" fillId="0" borderId="3" xfId="1" applyNumberFormat="1" applyFont="1" applyBorder="1" applyAlignment="1">
      <alignment vertical="center"/>
    </xf>
    <xf numFmtId="37" fontId="14" fillId="0" borderId="6" xfId="1" applyNumberFormat="1" applyFont="1" applyBorder="1" applyAlignment="1">
      <alignment vertical="center"/>
    </xf>
    <xf numFmtId="38" fontId="14" fillId="0" borderId="6" xfId="1" applyNumberFormat="1" applyFont="1" applyBorder="1"/>
    <xf numFmtId="38" fontId="15" fillId="0" borderId="2" xfId="1" applyNumberFormat="1" applyFont="1" applyBorder="1"/>
    <xf numFmtId="0" fontId="5" fillId="0" borderId="0" xfId="1" applyFont="1"/>
    <xf numFmtId="38" fontId="10" fillId="3" borderId="1" xfId="1" applyNumberFormat="1" applyFont="1" applyFill="1" applyBorder="1"/>
    <xf numFmtId="0" fontId="10" fillId="0" borderId="0" xfId="1" applyFont="1"/>
    <xf numFmtId="38" fontId="10" fillId="0" borderId="0" xfId="1" applyNumberFormat="1" applyFont="1"/>
    <xf numFmtId="38" fontId="4" fillId="0" borderId="4" xfId="1" applyNumberFormat="1" applyFont="1" applyFill="1" applyBorder="1" applyAlignment="1"/>
    <xf numFmtId="38" fontId="4" fillId="0" borderId="5" xfId="1" applyNumberFormat="1" applyFont="1" applyFill="1" applyBorder="1" applyAlignment="1"/>
    <xf numFmtId="38" fontId="4" fillId="0" borderId="7" xfId="1" applyNumberFormat="1" applyFont="1" applyFill="1" applyBorder="1" applyAlignment="1"/>
    <xf numFmtId="38" fontId="25" fillId="0" borderId="0" xfId="1" applyNumberFormat="1" applyFont="1"/>
    <xf numFmtId="38" fontId="26" fillId="2" borderId="1" xfId="1" applyNumberFormat="1" applyFont="1" applyFill="1" applyBorder="1" applyAlignment="1">
      <alignment horizontal="center"/>
    </xf>
    <xf numFmtId="38" fontId="25" fillId="0" borderId="3" xfId="1" applyNumberFormat="1" applyFont="1" applyBorder="1"/>
    <xf numFmtId="38" fontId="25" fillId="0" borderId="8" xfId="1" applyNumberFormat="1" applyFont="1" applyBorder="1"/>
    <xf numFmtId="37" fontId="25" fillId="0" borderId="9" xfId="1" applyNumberFormat="1" applyFont="1" applyBorder="1" applyAlignment="1">
      <alignment vertical="center"/>
    </xf>
    <xf numFmtId="37" fontId="25" fillId="0" borderId="0" xfId="1" applyNumberFormat="1" applyFont="1" applyBorder="1" applyAlignment="1">
      <alignment vertical="center"/>
    </xf>
    <xf numFmtId="37" fontId="25" fillId="0" borderId="10" xfId="1" applyNumberFormat="1" applyFont="1" applyBorder="1" applyAlignment="1">
      <alignment vertical="center"/>
    </xf>
    <xf numFmtId="38" fontId="25" fillId="0" borderId="6" xfId="1" applyNumberFormat="1" applyFont="1" applyBorder="1"/>
    <xf numFmtId="38" fontId="27" fillId="0" borderId="2" xfId="1" applyNumberFormat="1" applyFont="1" applyBorder="1"/>
    <xf numFmtId="167" fontId="25" fillId="0" borderId="0" xfId="1" applyNumberFormat="1" applyFont="1" applyFill="1" applyBorder="1"/>
    <xf numFmtId="167" fontId="26" fillId="0" borderId="0" xfId="1" applyNumberFormat="1" applyFont="1" applyFill="1" applyBorder="1" applyAlignment="1">
      <alignment horizontal="right"/>
    </xf>
    <xf numFmtId="167" fontId="26" fillId="0" borderId="0" xfId="1" applyNumberFormat="1" applyFont="1" applyFill="1" applyBorder="1"/>
    <xf numFmtId="3" fontId="26" fillId="0" borderId="0" xfId="1" applyNumberFormat="1" applyFont="1" applyFill="1" applyBorder="1"/>
    <xf numFmtId="167" fontId="25" fillId="0" borderId="0" xfId="1" applyNumberFormat="1" applyFont="1" applyBorder="1"/>
    <xf numFmtId="38" fontId="25" fillId="0" borderId="11" xfId="1" applyNumberFormat="1" applyFont="1" applyBorder="1"/>
    <xf numFmtId="37" fontId="25" fillId="0" borderId="0" xfId="1" applyNumberFormat="1" applyFont="1" applyAlignment="1">
      <alignment horizontal="center"/>
    </xf>
    <xf numFmtId="38" fontId="25" fillId="0" borderId="0" xfId="1" applyNumberFormat="1" applyFont="1" applyBorder="1"/>
    <xf numFmtId="38" fontId="25" fillId="0" borderId="5" xfId="1" applyNumberFormat="1" applyFont="1" applyBorder="1"/>
    <xf numFmtId="37" fontId="25" fillId="0" borderId="0" xfId="1" applyNumberFormat="1" applyFont="1"/>
    <xf numFmtId="38" fontId="25" fillId="0" borderId="11" xfId="6" applyNumberFormat="1" applyFont="1" applyFill="1" applyBorder="1" applyAlignment="1">
      <alignment vertical="center"/>
    </xf>
    <xf numFmtId="38" fontId="25" fillId="0" borderId="7" xfId="1" applyNumberFormat="1" applyFont="1" applyBorder="1"/>
    <xf numFmtId="38" fontId="25" fillId="0" borderId="4" xfId="6" applyNumberFormat="1" applyFont="1" applyBorder="1"/>
    <xf numFmtId="38" fontId="0" fillId="0" borderId="4" xfId="6" applyNumberFormat="1" applyFont="1" applyBorder="1"/>
    <xf numFmtId="38" fontId="25" fillId="0" borderId="5" xfId="6" applyNumberFormat="1" applyFont="1" applyBorder="1"/>
    <xf numFmtId="38" fontId="0" fillId="0" borderId="5" xfId="6" applyNumberFormat="1" applyFont="1" applyBorder="1"/>
    <xf numFmtId="38" fontId="25" fillId="0" borderId="7" xfId="6" applyNumberFormat="1" applyFont="1" applyBorder="1"/>
    <xf numFmtId="38" fontId="0" fillId="0" borderId="7" xfId="6" applyNumberFormat="1" applyFont="1" applyBorder="1"/>
    <xf numFmtId="38" fontId="11" fillId="0" borderId="0" xfId="1" applyNumberFormat="1" applyFont="1"/>
    <xf numFmtId="38" fontId="5" fillId="0" borderId="5" xfId="22" applyNumberFormat="1" applyFont="1" applyFill="1" applyBorder="1" applyAlignment="1">
      <alignment horizontal="center" vertical="center"/>
    </xf>
    <xf numFmtId="0" fontId="4" fillId="0" borderId="0" xfId="1" applyFont="1"/>
    <xf numFmtId="38" fontId="17" fillId="0" borderId="0" xfId="1" applyNumberFormat="1" applyFont="1"/>
    <xf numFmtId="38" fontId="5" fillId="4" borderId="1" xfId="22" applyNumberFormat="1" applyFont="1" applyFill="1" applyBorder="1" applyAlignment="1">
      <alignment horizontal="center" vertical="center"/>
    </xf>
    <xf numFmtId="0" fontId="5" fillId="4" borderId="1" xfId="22" applyFont="1" applyFill="1" applyBorder="1" applyAlignment="1">
      <alignment horizontal="center" vertical="center"/>
    </xf>
    <xf numFmtId="38" fontId="5" fillId="4" borderId="1" xfId="1" applyNumberFormat="1" applyFont="1" applyFill="1" applyBorder="1"/>
    <xf numFmtId="0" fontId="5" fillId="4" borderId="1" xfId="22" applyFont="1" applyFill="1" applyBorder="1" applyAlignment="1" applyProtection="1">
      <alignment horizontal="center" vertical="center"/>
    </xf>
    <xf numFmtId="37" fontId="5" fillId="4" borderId="1" xfId="22" applyNumberFormat="1" applyFont="1" applyFill="1" applyBorder="1" applyAlignment="1" applyProtection="1">
      <alignment horizontal="center" vertical="center"/>
    </xf>
    <xf numFmtId="38" fontId="5" fillId="4" borderId="1" xfId="22" applyNumberFormat="1" applyFont="1" applyFill="1" applyBorder="1" applyAlignment="1" applyProtection="1">
      <alignment horizontal="center" vertical="center"/>
    </xf>
    <xf numFmtId="38" fontId="5" fillId="4" borderId="1" xfId="1" applyNumberFormat="1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38" fontId="13" fillId="4" borderId="1" xfId="1" applyNumberFormat="1" applyFont="1" applyFill="1" applyBorder="1"/>
    <xf numFmtId="38" fontId="10" fillId="4" borderId="1" xfId="1" applyNumberFormat="1" applyFont="1" applyFill="1" applyBorder="1"/>
    <xf numFmtId="38" fontId="26" fillId="4" borderId="1" xfId="1" applyNumberFormat="1" applyFont="1" applyFill="1" applyBorder="1"/>
    <xf numFmtId="38" fontId="26" fillId="4" borderId="12" xfId="1" applyNumberFormat="1" applyFont="1" applyFill="1" applyBorder="1"/>
    <xf numFmtId="38" fontId="13" fillId="4" borderId="13" xfId="1" applyNumberFormat="1" applyFont="1" applyFill="1" applyBorder="1"/>
    <xf numFmtId="38" fontId="10" fillId="4" borderId="13" xfId="1" applyNumberFormat="1" applyFont="1" applyFill="1" applyBorder="1"/>
    <xf numFmtId="38" fontId="26" fillId="4" borderId="13" xfId="1" applyNumberFormat="1" applyFont="1" applyFill="1" applyBorder="1"/>
    <xf numFmtId="38" fontId="5" fillId="4" borderId="13" xfId="1" applyNumberFormat="1" applyFont="1" applyFill="1" applyBorder="1"/>
    <xf numFmtId="38" fontId="28" fillId="4" borderId="1" xfId="1" applyNumberFormat="1" applyFont="1" applyFill="1" applyBorder="1"/>
    <xf numFmtId="0" fontId="3" fillId="4" borderId="1" xfId="1" applyFont="1" applyFill="1" applyBorder="1" applyAlignment="1">
      <alignment horizontal="center"/>
    </xf>
    <xf numFmtId="38" fontId="13" fillId="4" borderId="6" xfId="1" applyNumberFormat="1" applyFont="1" applyFill="1" applyBorder="1"/>
    <xf numFmtId="38" fontId="10" fillId="4" borderId="6" xfId="1" applyNumberFormat="1" applyFont="1" applyFill="1" applyBorder="1"/>
    <xf numFmtId="38" fontId="26" fillId="4" borderId="6" xfId="1" applyNumberFormat="1" applyFont="1" applyFill="1" applyBorder="1"/>
    <xf numFmtId="38" fontId="0" fillId="0" borderId="0" xfId="0" applyNumberFormat="1"/>
    <xf numFmtId="38" fontId="4" fillId="0" borderId="0" xfId="0" applyNumberFormat="1" applyFont="1"/>
    <xf numFmtId="0" fontId="7" fillId="0" borderId="0" xfId="0" applyFont="1"/>
    <xf numFmtId="0" fontId="4" fillId="0" borderId="0" xfId="0" applyFont="1"/>
    <xf numFmtId="38" fontId="5" fillId="2" borderId="1" xfId="2" applyNumberFormat="1" applyFont="1" applyFill="1" applyBorder="1" applyAlignment="1">
      <alignment horizontal="center"/>
    </xf>
    <xf numFmtId="38" fontId="26" fillId="2" borderId="1" xfId="2" applyNumberFormat="1" applyFont="1" applyFill="1" applyBorder="1" applyAlignment="1">
      <alignment horizontal="center"/>
    </xf>
    <xf numFmtId="0" fontId="5" fillId="0" borderId="0" xfId="0" applyFont="1"/>
    <xf numFmtId="38" fontId="29" fillId="0" borderId="2" xfId="2" applyNumberFormat="1" applyFont="1" applyBorder="1"/>
    <xf numFmtId="38" fontId="27" fillId="0" borderId="2" xfId="2" applyNumberFormat="1" applyFont="1" applyBorder="1"/>
    <xf numFmtId="10" fontId="8" fillId="0" borderId="2" xfId="2" applyNumberFormat="1" applyFont="1" applyFill="1" applyBorder="1"/>
    <xf numFmtId="38" fontId="14" fillId="0" borderId="0" xfId="2" applyNumberFormat="1" applyFont="1"/>
    <xf numFmtId="0" fontId="30" fillId="0" borderId="0" xfId="2" applyFont="1"/>
    <xf numFmtId="38" fontId="26" fillId="2" borderId="14" xfId="2" applyNumberFormat="1" applyFont="1" applyFill="1" applyBorder="1" applyAlignment="1">
      <alignment horizontal="center"/>
    </xf>
    <xf numFmtId="38" fontId="30" fillId="0" borderId="0" xfId="2" applyNumberFormat="1" applyFont="1"/>
    <xf numFmtId="10" fontId="9" fillId="0" borderId="5" xfId="2" applyNumberFormat="1" applyFont="1" applyBorder="1"/>
    <xf numFmtId="38" fontId="28" fillId="4" borderId="1" xfId="2" applyNumberFormat="1" applyFont="1" applyFill="1" applyBorder="1"/>
    <xf numFmtId="38" fontId="26" fillId="4" borderId="1" xfId="2" applyNumberFormat="1" applyFont="1" applyFill="1" applyBorder="1"/>
    <xf numFmtId="10" fontId="8" fillId="4" borderId="1" xfId="2" applyNumberFormat="1" applyFont="1" applyFill="1" applyBorder="1"/>
    <xf numFmtId="38" fontId="4" fillId="0" borderId="0" xfId="3" applyNumberFormat="1" applyFont="1"/>
    <xf numFmtId="167" fontId="4" fillId="0" borderId="0" xfId="3" applyNumberFormat="1" applyFont="1" applyFill="1" applyBorder="1"/>
    <xf numFmtId="0" fontId="4" fillId="0" borderId="0" xfId="3" applyFont="1"/>
    <xf numFmtId="38" fontId="30" fillId="0" borderId="0" xfId="3" applyNumberFormat="1" applyFont="1"/>
    <xf numFmtId="167" fontId="30" fillId="0" borderId="0" xfId="3" applyNumberFormat="1" applyFont="1" applyBorder="1"/>
    <xf numFmtId="38" fontId="30" fillId="0" borderId="0" xfId="3" applyNumberFormat="1" applyFont="1" applyBorder="1"/>
    <xf numFmtId="167" fontId="30" fillId="0" borderId="0" xfId="3" applyNumberFormat="1" applyFont="1" applyFill="1" applyBorder="1"/>
    <xf numFmtId="0" fontId="30" fillId="0" borderId="0" xfId="3" applyFont="1"/>
    <xf numFmtId="37" fontId="4" fillId="0" borderId="0" xfId="3" applyNumberFormat="1" applyFont="1"/>
    <xf numFmtId="38" fontId="25" fillId="0" borderId="0" xfId="3" applyNumberFormat="1" applyFont="1"/>
    <xf numFmtId="17" fontId="4" fillId="0" borderId="0" xfId="3" applyNumberFormat="1" applyFont="1" applyAlignment="1">
      <alignment horizontal="center"/>
    </xf>
    <xf numFmtId="38" fontId="4" fillId="0" borderId="0" xfId="3" applyNumberFormat="1" applyFont="1" applyAlignment="1">
      <alignment horizontal="center"/>
    </xf>
    <xf numFmtId="0" fontId="19" fillId="0" borderId="0" xfId="3" applyFont="1"/>
    <xf numFmtId="38" fontId="5" fillId="0" borderId="2" xfId="0" applyNumberFormat="1" applyFont="1" applyBorder="1" applyAlignment="1">
      <alignment horizontal="center"/>
    </xf>
    <xf numFmtId="38" fontId="5" fillId="0" borderId="2" xfId="1" applyNumberFormat="1" applyFont="1" applyBorder="1" applyAlignment="1">
      <alignment horizontal="center"/>
    </xf>
    <xf numFmtId="167" fontId="25" fillId="0" borderId="5" xfId="1" applyNumberFormat="1" applyFont="1" applyBorder="1"/>
    <xf numFmtId="167" fontId="25" fillId="0" borderId="5" xfId="6" applyNumberFormat="1" applyFont="1" applyBorder="1"/>
    <xf numFmtId="167" fontId="25" fillId="0" borderId="11" xfId="1" applyNumberFormat="1" applyFont="1" applyBorder="1"/>
    <xf numFmtId="167" fontId="25" fillId="0" borderId="4" xfId="6" applyNumberFormat="1" applyFont="1" applyBorder="1"/>
    <xf numFmtId="167" fontId="25" fillId="0" borderId="11" xfId="6" applyNumberFormat="1" applyFont="1" applyFill="1" applyBorder="1" applyAlignment="1">
      <alignment vertical="center"/>
    </xf>
    <xf numFmtId="167" fontId="13" fillId="4" borderId="1" xfId="1" applyNumberFormat="1" applyFont="1" applyFill="1" applyBorder="1"/>
    <xf numFmtId="167" fontId="26" fillId="4" borderId="1" xfId="1" applyNumberFormat="1" applyFont="1" applyFill="1" applyBorder="1"/>
    <xf numFmtId="167" fontId="26" fillId="4" borderId="12" xfId="1" applyNumberFormat="1" applyFont="1" applyFill="1" applyBorder="1"/>
    <xf numFmtId="167" fontId="28" fillId="4" borderId="1" xfId="1" applyNumberFormat="1" applyFont="1" applyFill="1" applyBorder="1"/>
    <xf numFmtId="167" fontId="25" fillId="0" borderId="7" xfId="6" applyNumberFormat="1" applyFont="1" applyBorder="1"/>
    <xf numFmtId="167" fontId="15" fillId="0" borderId="2" xfId="1" applyNumberFormat="1" applyFont="1" applyBorder="1"/>
    <xf numFmtId="167" fontId="27" fillId="0" borderId="2" xfId="1" applyNumberFormat="1" applyFont="1" applyBorder="1"/>
    <xf numFmtId="40" fontId="4" fillId="0" borderId="0" xfId="1" applyNumberFormat="1" applyFont="1"/>
    <xf numFmtId="40" fontId="5" fillId="2" borderId="1" xfId="1" applyNumberFormat="1" applyFont="1" applyFill="1" applyBorder="1" applyAlignment="1">
      <alignment horizontal="center"/>
    </xf>
    <xf numFmtId="40" fontId="0" fillId="0" borderId="4" xfId="6" applyNumberFormat="1" applyFont="1" applyBorder="1"/>
    <xf numFmtId="40" fontId="0" fillId="0" borderId="5" xfId="6" applyNumberFormat="1" applyFont="1" applyBorder="1"/>
    <xf numFmtId="40" fontId="10" fillId="4" borderId="1" xfId="1" applyNumberFormat="1" applyFont="1" applyFill="1" applyBorder="1"/>
    <xf numFmtId="40" fontId="5" fillId="4" borderId="1" xfId="1" applyNumberFormat="1" applyFont="1" applyFill="1" applyBorder="1"/>
    <xf numFmtId="40" fontId="0" fillId="0" borderId="7" xfId="6" applyNumberFormat="1" applyFont="1" applyBorder="1"/>
    <xf numFmtId="40" fontId="8" fillId="0" borderId="2" xfId="1" applyNumberFormat="1" applyFont="1" applyBorder="1"/>
    <xf numFmtId="40" fontId="4" fillId="0" borderId="0" xfId="3" applyNumberFormat="1" applyFont="1" applyFill="1" applyBorder="1"/>
    <xf numFmtId="40" fontId="30" fillId="0" borderId="0" xfId="3" applyNumberFormat="1" applyFont="1" applyFill="1" applyBorder="1"/>
    <xf numFmtId="40" fontId="25" fillId="0" borderId="0" xfId="3" applyNumberFormat="1" applyFont="1"/>
    <xf numFmtId="40" fontId="11" fillId="0" borderId="0" xfId="1" applyNumberFormat="1" applyFont="1"/>
    <xf numFmtId="40" fontId="4" fillId="0" borderId="5" xfId="1" applyNumberFormat="1" applyFont="1" applyFill="1" applyBorder="1" applyAlignment="1"/>
    <xf numFmtId="40" fontId="4" fillId="0" borderId="7" xfId="1" applyNumberFormat="1" applyFont="1" applyFill="1" applyBorder="1" applyAlignment="1"/>
    <xf numFmtId="40" fontId="4" fillId="0" borderId="4" xfId="1" applyNumberFormat="1" applyFont="1" applyFill="1" applyBorder="1" applyAlignment="1"/>
    <xf numFmtId="40" fontId="12" fillId="0" borderId="2" xfId="1" applyNumberFormat="1" applyFont="1" applyBorder="1"/>
    <xf numFmtId="40" fontId="1" fillId="0" borderId="0" xfId="1" applyNumberFormat="1" applyFont="1"/>
    <xf numFmtId="40" fontId="1" fillId="0" borderId="5" xfId="1" applyNumberFormat="1" applyFont="1" applyBorder="1"/>
    <xf numFmtId="40" fontId="30" fillId="0" borderId="0" xfId="3" applyNumberFormat="1" applyFont="1" applyBorder="1"/>
    <xf numFmtId="40" fontId="30" fillId="0" borderId="0" xfId="3" applyNumberFormat="1" applyFont="1"/>
    <xf numFmtId="40" fontId="4" fillId="0" borderId="0" xfId="3" applyNumberFormat="1" applyFont="1"/>
    <xf numFmtId="40" fontId="4" fillId="0" borderId="5" xfId="1" applyNumberFormat="1" applyFont="1" applyBorder="1"/>
    <xf numFmtId="167" fontId="31" fillId="0" borderId="11" xfId="1" applyNumberFormat="1" applyFont="1" applyBorder="1"/>
    <xf numFmtId="40" fontId="8" fillId="0" borderId="0" xfId="1" applyNumberFormat="1" applyFont="1" applyBorder="1"/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/>
    </xf>
    <xf numFmtId="38" fontId="25" fillId="0" borderId="4" xfId="9" applyNumberFormat="1" applyFont="1" applyBorder="1"/>
    <xf numFmtId="38" fontId="25" fillId="0" borderId="5" xfId="9" applyNumberFormat="1" applyFont="1" applyBorder="1"/>
    <xf numFmtId="38" fontId="25" fillId="0" borderId="7" xfId="9" applyNumberFormat="1" applyFont="1" applyBorder="1"/>
    <xf numFmtId="38" fontId="26" fillId="4" borderId="1" xfId="3" applyNumberFormat="1" applyFont="1" applyFill="1" applyBorder="1"/>
    <xf numFmtId="38" fontId="27" fillId="0" borderId="2" xfId="3" applyNumberFormat="1" applyFont="1" applyBorder="1"/>
    <xf numFmtId="40" fontId="32" fillId="2" borderId="1" xfId="1" applyNumberFormat="1" applyFont="1" applyFill="1" applyBorder="1" applyAlignment="1">
      <alignment horizontal="center"/>
    </xf>
    <xf numFmtId="40" fontId="30" fillId="0" borderId="4" xfId="6" applyNumberFormat="1" applyFont="1" applyBorder="1"/>
    <xf numFmtId="40" fontId="30" fillId="0" borderId="5" xfId="6" applyNumberFormat="1" applyFont="1" applyBorder="1"/>
    <xf numFmtId="40" fontId="32" fillId="4" borderId="1" xfId="1" applyNumberFormat="1" applyFont="1" applyFill="1" applyBorder="1"/>
    <xf numFmtId="40" fontId="30" fillId="0" borderId="7" xfId="6" applyNumberFormat="1" applyFont="1" applyBorder="1"/>
    <xf numFmtId="40" fontId="33" fillId="0" borderId="2" xfId="1" applyNumberFormat="1" applyFont="1" applyBorder="1"/>
    <xf numFmtId="0" fontId="4" fillId="0" borderId="0" xfId="15"/>
    <xf numFmtId="38" fontId="4" fillId="0" borderId="0" xfId="15" applyNumberFormat="1"/>
    <xf numFmtId="10" fontId="34" fillId="0" borderId="3" xfId="3" applyNumberFormat="1" applyFont="1" applyBorder="1"/>
    <xf numFmtId="10" fontId="35" fillId="4" borderId="1" xfId="3" applyNumberFormat="1" applyFont="1" applyFill="1" applyBorder="1"/>
    <xf numFmtId="10" fontId="35" fillId="0" borderId="15" xfId="3" applyNumberFormat="1" applyFont="1" applyBorder="1"/>
    <xf numFmtId="40" fontId="0" fillId="0" borderId="0" xfId="0" applyNumberFormat="1"/>
    <xf numFmtId="40" fontId="30" fillId="0" borderId="5" xfId="1" applyNumberFormat="1" applyFont="1" applyBorder="1"/>
    <xf numFmtId="167" fontId="25" fillId="0" borderId="4" xfId="9" applyNumberFormat="1" applyFont="1" applyBorder="1"/>
    <xf numFmtId="167" fontId="25" fillId="0" borderId="5" xfId="9" applyNumberFormat="1" applyFont="1" applyBorder="1"/>
    <xf numFmtId="167" fontId="26" fillId="4" borderId="1" xfId="3" applyNumberFormat="1" applyFont="1" applyFill="1" applyBorder="1"/>
    <xf numFmtId="167" fontId="25" fillId="0" borderId="7" xfId="9" applyNumberFormat="1" applyFont="1" applyBorder="1"/>
    <xf numFmtId="40" fontId="30" fillId="0" borderId="4" xfId="9" applyNumberFormat="1" applyFont="1" applyBorder="1"/>
    <xf numFmtId="40" fontId="30" fillId="0" borderId="5" xfId="9" applyNumberFormat="1" applyFont="1" applyBorder="1"/>
    <xf numFmtId="40" fontId="32" fillId="4" borderId="1" xfId="3" applyNumberFormat="1" applyFont="1" applyFill="1" applyBorder="1"/>
    <xf numFmtId="40" fontId="30" fillId="0" borderId="7" xfId="9" applyNumberFormat="1" applyFont="1" applyBorder="1"/>
    <xf numFmtId="167" fontId="25" fillId="0" borderId="4" xfId="6" applyNumberFormat="1" applyFont="1" applyFill="1" applyBorder="1" applyAlignment="1">
      <alignment vertical="center"/>
    </xf>
    <xf numFmtId="167" fontId="25" fillId="0" borderId="5" xfId="6" applyNumberFormat="1" applyFont="1" applyFill="1" applyBorder="1" applyAlignment="1">
      <alignment vertical="center"/>
    </xf>
    <xf numFmtId="164" fontId="0" fillId="0" borderId="4" xfId="11" applyFont="1" applyBorder="1"/>
    <xf numFmtId="164" fontId="0" fillId="0" borderId="5" xfId="11" applyFont="1" applyBorder="1"/>
    <xf numFmtId="38" fontId="26" fillId="5" borderId="1" xfId="1" applyNumberFormat="1" applyFont="1" applyFill="1" applyBorder="1" applyAlignment="1">
      <alignment horizontal="center"/>
    </xf>
    <xf numFmtId="40" fontId="32" fillId="5" borderId="1" xfId="1" applyNumberFormat="1" applyFont="1" applyFill="1" applyBorder="1" applyAlignment="1">
      <alignment horizontal="center"/>
    </xf>
    <xf numFmtId="40" fontId="5" fillId="5" borderId="1" xfId="1" applyNumberFormat="1" applyFont="1" applyFill="1" applyBorder="1" applyAlignment="1">
      <alignment horizontal="center"/>
    </xf>
    <xf numFmtId="38" fontId="26" fillId="5" borderId="1" xfId="2" applyNumberFormat="1" applyFont="1" applyFill="1" applyBorder="1" applyAlignment="1">
      <alignment horizontal="center"/>
    </xf>
    <xf numFmtId="38" fontId="5" fillId="5" borderId="1" xfId="2" applyNumberFormat="1" applyFont="1" applyFill="1" applyBorder="1" applyAlignment="1">
      <alignment horizontal="center"/>
    </xf>
    <xf numFmtId="38" fontId="5" fillId="0" borderId="0" xfId="1" applyNumberFormat="1" applyFont="1" applyBorder="1" applyAlignment="1">
      <alignment horizontal="center"/>
    </xf>
    <xf numFmtId="38" fontId="27" fillId="0" borderId="0" xfId="1" applyNumberFormat="1" applyFont="1" applyBorder="1"/>
    <xf numFmtId="40" fontId="33" fillId="0" borderId="0" xfId="1" applyNumberFormat="1" applyFont="1" applyBorder="1"/>
    <xf numFmtId="10" fontId="35" fillId="0" borderId="0" xfId="3" applyNumberFormat="1" applyFont="1" applyBorder="1"/>
    <xf numFmtId="167" fontId="27" fillId="0" borderId="0" xfId="1" applyNumberFormat="1" applyFont="1" applyBorder="1"/>
    <xf numFmtId="38" fontId="27" fillId="0" borderId="0" xfId="2" applyNumberFormat="1" applyFont="1" applyBorder="1"/>
    <xf numFmtId="38" fontId="8" fillId="0" borderId="0" xfId="2" applyNumberFormat="1" applyFont="1" applyBorder="1"/>
    <xf numFmtId="38" fontId="29" fillId="0" borderId="0" xfId="2" applyNumberFormat="1" applyFont="1" applyBorder="1"/>
    <xf numFmtId="40" fontId="12" fillId="0" borderId="0" xfId="1" applyNumberFormat="1" applyFont="1" applyBorder="1"/>
    <xf numFmtId="10" fontId="8" fillId="0" borderId="0" xfId="2" applyNumberFormat="1" applyFont="1" applyFill="1" applyBorder="1"/>
    <xf numFmtId="0" fontId="0" fillId="0" borderId="0" xfId="0" applyBorder="1"/>
    <xf numFmtId="38" fontId="26" fillId="5" borderId="12" xfId="2" applyNumberFormat="1" applyFont="1" applyFill="1" applyBorder="1" applyAlignment="1">
      <alignment horizontal="center"/>
    </xf>
    <xf numFmtId="0" fontId="36" fillId="0" borderId="1" xfId="0" applyFont="1" applyBorder="1" applyAlignment="1">
      <alignment horizontal="center"/>
    </xf>
    <xf numFmtId="40" fontId="5" fillId="2" borderId="4" xfId="2" applyNumberFormat="1" applyFont="1" applyFill="1" applyBorder="1" applyAlignment="1">
      <alignment horizontal="center"/>
    </xf>
    <xf numFmtId="40" fontId="5" fillId="4" borderId="1" xfId="2" applyNumberFormat="1" applyFont="1" applyFill="1" applyBorder="1"/>
    <xf numFmtId="40" fontId="8" fillId="0" borderId="2" xfId="2" applyNumberFormat="1" applyFont="1" applyBorder="1"/>
    <xf numFmtId="40" fontId="5" fillId="5" borderId="4" xfId="2" applyNumberFormat="1" applyFont="1" applyFill="1" applyBorder="1" applyAlignment="1">
      <alignment horizontal="center"/>
    </xf>
    <xf numFmtId="40" fontId="8" fillId="0" borderId="0" xfId="2" applyNumberFormat="1" applyFont="1" applyBorder="1"/>
    <xf numFmtId="40" fontId="5" fillId="5" borderId="1" xfId="2" applyNumberFormat="1" applyFont="1" applyFill="1" applyBorder="1" applyAlignment="1">
      <alignment horizontal="center"/>
    </xf>
    <xf numFmtId="38" fontId="37" fillId="0" borderId="1" xfId="1" applyNumberFormat="1" applyFont="1" applyBorder="1" applyAlignment="1">
      <alignment horizontal="center"/>
    </xf>
    <xf numFmtId="40" fontId="5" fillId="2" borderId="1" xfId="2" applyNumberFormat="1" applyFont="1" applyFill="1" applyBorder="1" applyAlignment="1">
      <alignment horizontal="center"/>
    </xf>
    <xf numFmtId="40" fontId="10" fillId="3" borderId="1" xfId="1" applyNumberFormat="1" applyFont="1" applyFill="1" applyBorder="1"/>
    <xf numFmtId="40" fontId="5" fillId="3" borderId="1" xfId="1" applyNumberFormat="1" applyFont="1" applyFill="1" applyBorder="1"/>
    <xf numFmtId="0" fontId="7" fillId="0" borderId="0" xfId="3" applyFont="1"/>
    <xf numFmtId="40" fontId="11" fillId="0" borderId="0" xfId="3" applyNumberFormat="1" applyFont="1"/>
    <xf numFmtId="38" fontId="4" fillId="0" borderId="0" xfId="3" applyNumberFormat="1" applyFont="1" applyBorder="1"/>
    <xf numFmtId="165" fontId="0" fillId="0" borderId="0" xfId="9" applyNumberFormat="1" applyFont="1"/>
    <xf numFmtId="0" fontId="4" fillId="0" borderId="0" xfId="3" applyFont="1" applyAlignment="1">
      <alignment horizontal="center" vertical="center" wrapText="1"/>
    </xf>
    <xf numFmtId="0" fontId="0" fillId="0" borderId="0" xfId="3" applyFont="1" applyAlignment="1">
      <alignment horizontal="center" vertical="center" wrapText="1"/>
    </xf>
    <xf numFmtId="165" fontId="0" fillId="0" borderId="0" xfId="9" applyNumberFormat="1" applyFont="1" applyAlignment="1">
      <alignment horizontal="center" vertical="center" wrapText="1"/>
    </xf>
    <xf numFmtId="38" fontId="13" fillId="2" borderId="1" xfId="3" applyNumberFormat="1" applyFont="1" applyFill="1" applyBorder="1" applyAlignment="1">
      <alignment horizontal="center"/>
    </xf>
    <xf numFmtId="40" fontId="5" fillId="2" borderId="1" xfId="3" applyNumberFormat="1" applyFont="1" applyFill="1" applyBorder="1" applyAlignment="1">
      <alignment horizontal="center"/>
    </xf>
    <xf numFmtId="38" fontId="26" fillId="2" borderId="1" xfId="3" applyNumberFormat="1" applyFont="1" applyFill="1" applyBorder="1" applyAlignment="1">
      <alignment horizontal="center"/>
    </xf>
    <xf numFmtId="0" fontId="4" fillId="0" borderId="0" xfId="3" applyFont="1" applyAlignment="1">
      <alignment horizontal="center"/>
    </xf>
    <xf numFmtId="0" fontId="0" fillId="0" borderId="0" xfId="3" applyFont="1" applyAlignment="1">
      <alignment horizontal="center"/>
    </xf>
    <xf numFmtId="165" fontId="0" fillId="0" borderId="0" xfId="9" applyNumberFormat="1" applyFont="1" applyAlignment="1">
      <alignment horizontal="center"/>
    </xf>
    <xf numFmtId="38" fontId="14" fillId="0" borderId="3" xfId="3" applyNumberFormat="1" applyFont="1" applyBorder="1"/>
    <xf numFmtId="40" fontId="4" fillId="0" borderId="3" xfId="3" applyNumberFormat="1" applyFont="1" applyBorder="1"/>
    <xf numFmtId="40" fontId="4" fillId="0" borderId="4" xfId="3" applyNumberFormat="1" applyFont="1" applyBorder="1"/>
    <xf numFmtId="40" fontId="0" fillId="0" borderId="4" xfId="9" applyNumberFormat="1" applyFont="1" applyBorder="1"/>
    <xf numFmtId="38" fontId="25" fillId="0" borderId="11" xfId="3" applyNumberFormat="1" applyFont="1" applyBorder="1"/>
    <xf numFmtId="40" fontId="4" fillId="0" borderId="5" xfId="3" applyNumberFormat="1" applyFont="1" applyBorder="1"/>
    <xf numFmtId="40" fontId="4" fillId="0" borderId="5" xfId="3" applyNumberFormat="1" applyFont="1" applyFill="1" applyBorder="1" applyAlignment="1"/>
    <xf numFmtId="38" fontId="4" fillId="0" borderId="5" xfId="3" applyNumberFormat="1" applyFont="1" applyBorder="1"/>
    <xf numFmtId="165" fontId="4" fillId="0" borderId="0" xfId="9" applyNumberFormat="1" applyFont="1"/>
    <xf numFmtId="40" fontId="0" fillId="0" borderId="5" xfId="9" applyNumberFormat="1" applyFont="1" applyBorder="1"/>
    <xf numFmtId="40" fontId="4" fillId="0" borderId="7" xfId="3" applyNumberFormat="1" applyFont="1" applyBorder="1"/>
    <xf numFmtId="40" fontId="4" fillId="0" borderId="7" xfId="3" applyNumberFormat="1" applyFont="1" applyFill="1" applyBorder="1" applyAlignment="1"/>
    <xf numFmtId="38" fontId="13" fillId="4" borderId="1" xfId="3" applyNumberFormat="1" applyFont="1" applyFill="1" applyBorder="1"/>
    <xf numFmtId="40" fontId="5" fillId="4" borderId="1" xfId="3" applyNumberFormat="1" applyFont="1" applyFill="1" applyBorder="1"/>
    <xf numFmtId="0" fontId="5" fillId="0" borderId="0" xfId="3" applyFont="1"/>
    <xf numFmtId="38" fontId="5" fillId="3" borderId="1" xfId="3" applyNumberFormat="1" applyFont="1" applyFill="1" applyBorder="1"/>
    <xf numFmtId="40" fontId="4" fillId="0" borderId="4" xfId="3" applyNumberFormat="1" applyFont="1" applyFill="1" applyBorder="1" applyAlignment="1"/>
    <xf numFmtId="38" fontId="14" fillId="0" borderId="8" xfId="3" applyNumberFormat="1" applyFont="1" applyBorder="1"/>
    <xf numFmtId="38" fontId="4" fillId="0" borderId="3" xfId="3" applyNumberFormat="1" applyFont="1" applyBorder="1"/>
    <xf numFmtId="38" fontId="14" fillId="0" borderId="6" xfId="3" applyNumberFormat="1" applyFont="1" applyBorder="1"/>
    <xf numFmtId="38" fontId="13" fillId="4" borderId="6" xfId="3" applyNumberFormat="1" applyFont="1" applyFill="1" applyBorder="1"/>
    <xf numFmtId="40" fontId="5" fillId="4" borderId="6" xfId="3" applyNumberFormat="1" applyFont="1" applyFill="1" applyBorder="1"/>
    <xf numFmtId="38" fontId="28" fillId="4" borderId="1" xfId="3" applyNumberFormat="1" applyFont="1" applyFill="1" applyBorder="1"/>
    <xf numFmtId="38" fontId="13" fillId="4" borderId="13" xfId="3" applyNumberFormat="1" applyFont="1" applyFill="1" applyBorder="1"/>
    <xf numFmtId="40" fontId="5" fillId="4" borderId="13" xfId="3" applyNumberFormat="1" applyFont="1" applyFill="1" applyBorder="1"/>
    <xf numFmtId="40" fontId="4" fillId="0" borderId="6" xfId="3" applyNumberFormat="1" applyFont="1" applyBorder="1"/>
    <xf numFmtId="40" fontId="0" fillId="0" borderId="7" xfId="9" applyNumberFormat="1" applyFont="1" applyBorder="1"/>
    <xf numFmtId="38" fontId="4" fillId="0" borderId="7" xfId="3" applyNumberFormat="1" applyFont="1" applyBorder="1"/>
    <xf numFmtId="40" fontId="0" fillId="0" borderId="0" xfId="3" applyNumberFormat="1" applyFont="1"/>
    <xf numFmtId="0" fontId="3" fillId="4" borderId="1" xfId="3" applyFont="1" applyFill="1" applyBorder="1" applyAlignment="1">
      <alignment horizontal="center"/>
    </xf>
    <xf numFmtId="38" fontId="5" fillId="0" borderId="2" xfId="3" applyNumberFormat="1" applyFont="1" applyBorder="1" applyAlignment="1">
      <alignment horizontal="center"/>
    </xf>
    <xf numFmtId="0" fontId="8" fillId="0" borderId="2" xfId="3" applyFont="1" applyBorder="1" applyAlignment="1">
      <alignment horizontal="center"/>
    </xf>
    <xf numFmtId="38" fontId="15" fillId="0" borderId="2" xfId="3" applyNumberFormat="1" applyFont="1" applyBorder="1"/>
    <xf numFmtId="40" fontId="8" fillId="0" borderId="2" xfId="3" applyNumberFormat="1" applyFont="1" applyBorder="1"/>
    <xf numFmtId="38" fontId="8" fillId="0" borderId="2" xfId="3" applyNumberFormat="1" applyFont="1" applyBorder="1"/>
    <xf numFmtId="38" fontId="17" fillId="0" borderId="0" xfId="3" applyNumberFormat="1" applyFont="1"/>
    <xf numFmtId="37" fontId="4" fillId="0" borderId="0" xfId="3" applyNumberFormat="1" applyFont="1" applyAlignment="1">
      <alignment horizontal="center"/>
    </xf>
    <xf numFmtId="167" fontId="5" fillId="0" borderId="0" xfId="3" applyNumberFormat="1" applyFont="1" applyFill="1" applyBorder="1" applyAlignment="1">
      <alignment horizontal="right"/>
    </xf>
    <xf numFmtId="40" fontId="5" fillId="0" borderId="0" xfId="3" applyNumberFormat="1" applyFont="1" applyFill="1" applyBorder="1" applyAlignment="1">
      <alignment horizontal="right"/>
    </xf>
    <xf numFmtId="38" fontId="25" fillId="0" borderId="0" xfId="3" applyNumberFormat="1" applyFont="1" applyBorder="1"/>
    <xf numFmtId="167" fontId="5" fillId="0" borderId="0" xfId="3" applyNumberFormat="1" applyFont="1" applyFill="1" applyBorder="1"/>
    <xf numFmtId="40" fontId="5" fillId="0" borderId="0" xfId="3" applyNumberFormat="1" applyFont="1" applyFill="1" applyBorder="1"/>
    <xf numFmtId="40" fontId="4" fillId="0" borderId="0" xfId="3" applyNumberFormat="1" applyFont="1" applyBorder="1"/>
    <xf numFmtId="0" fontId="30" fillId="0" borderId="0" xfId="15" applyFont="1"/>
    <xf numFmtId="0" fontId="5" fillId="4" borderId="13" xfId="22" applyFont="1" applyFill="1" applyBorder="1" applyAlignment="1">
      <alignment horizontal="center" vertical="center"/>
    </xf>
    <xf numFmtId="0" fontId="5" fillId="4" borderId="13" xfId="22" applyFont="1" applyFill="1" applyBorder="1" applyAlignment="1" applyProtection="1">
      <alignment horizontal="center" vertical="center"/>
    </xf>
    <xf numFmtId="37" fontId="5" fillId="4" borderId="13" xfId="22" applyNumberFormat="1" applyFont="1" applyFill="1" applyBorder="1" applyAlignment="1" applyProtection="1">
      <alignment horizontal="center" vertical="center"/>
    </xf>
    <xf numFmtId="0" fontId="5" fillId="4" borderId="13" xfId="1" applyFont="1" applyFill="1" applyBorder="1" applyAlignment="1">
      <alignment horizontal="center"/>
    </xf>
    <xf numFmtId="10" fontId="34" fillId="0" borderId="5" xfId="3" applyNumberFormat="1" applyFont="1" applyBorder="1"/>
    <xf numFmtId="167" fontId="25" fillId="0" borderId="5" xfId="6" applyNumberFormat="1" applyFont="1" applyFill="1" applyBorder="1"/>
    <xf numFmtId="38" fontId="25" fillId="0" borderId="0" xfId="1" applyNumberFormat="1" applyFont="1" applyAlignment="1">
      <alignment horizontal="right"/>
    </xf>
    <xf numFmtId="38" fontId="1" fillId="0" borderId="0" xfId="1" applyNumberFormat="1" applyFont="1" applyAlignment="1">
      <alignment horizontal="right"/>
    </xf>
    <xf numFmtId="40" fontId="4" fillId="0" borderId="11" xfId="1" applyNumberFormat="1" applyFont="1" applyFill="1" applyBorder="1" applyAlignment="1"/>
    <xf numFmtId="38" fontId="5" fillId="2" borderId="1" xfId="3" applyNumberFormat="1" applyFont="1" applyFill="1" applyBorder="1" applyAlignment="1">
      <alignment horizontal="center"/>
    </xf>
    <xf numFmtId="167" fontId="25" fillId="0" borderId="5" xfId="3" applyNumberFormat="1" applyFont="1" applyBorder="1"/>
    <xf numFmtId="167" fontId="13" fillId="4" borderId="1" xfId="3" applyNumberFormat="1" applyFont="1" applyFill="1" applyBorder="1"/>
    <xf numFmtId="167" fontId="25" fillId="0" borderId="4" xfId="3" applyNumberFormat="1" applyFont="1" applyBorder="1"/>
    <xf numFmtId="167" fontId="25" fillId="0" borderId="7" xfId="3" applyNumberFormat="1" applyFont="1" applyBorder="1"/>
    <xf numFmtId="167" fontId="13" fillId="4" borderId="6" xfId="3" applyNumberFormat="1" applyFont="1" applyFill="1" applyBorder="1"/>
    <xf numFmtId="167" fontId="26" fillId="4" borderId="13" xfId="3" applyNumberFormat="1" applyFont="1" applyFill="1" applyBorder="1"/>
    <xf numFmtId="167" fontId="13" fillId="4" borderId="13" xfId="3" applyNumberFormat="1" applyFont="1" applyFill="1" applyBorder="1"/>
    <xf numFmtId="38" fontId="31" fillId="0" borderId="0" xfId="3" applyNumberFormat="1" applyFont="1"/>
    <xf numFmtId="0" fontId="31" fillId="0" borderId="0" xfId="3" applyFont="1"/>
    <xf numFmtId="38" fontId="38" fillId="0" borderId="0" xfId="22" applyNumberFormat="1" applyFont="1" applyFill="1" applyBorder="1" applyAlignment="1">
      <alignment horizontal="center" vertical="center" wrapText="1"/>
    </xf>
    <xf numFmtId="0" fontId="39" fillId="0" borderId="0" xfId="3" applyFont="1" applyFill="1"/>
    <xf numFmtId="38" fontId="32" fillId="0" borderId="1" xfId="3" applyNumberFormat="1" applyFont="1" applyFill="1" applyBorder="1" applyAlignment="1">
      <alignment horizontal="center"/>
    </xf>
    <xf numFmtId="38" fontId="40" fillId="0" borderId="1" xfId="3" applyNumberFormat="1" applyFont="1" applyFill="1" applyBorder="1" applyAlignment="1">
      <alignment horizontal="center"/>
    </xf>
    <xf numFmtId="0" fontId="39" fillId="0" borderId="0" xfId="0" applyFont="1" applyFill="1"/>
    <xf numFmtId="40" fontId="5" fillId="2" borderId="1" xfId="3" applyNumberFormat="1" applyFont="1" applyFill="1" applyBorder="1" applyAlignment="1">
      <alignment horizontal="center" vertical="center" wrapText="1"/>
    </xf>
    <xf numFmtId="38" fontId="37" fillId="2" borderId="1" xfId="3" applyNumberFormat="1" applyFont="1" applyFill="1" applyBorder="1" applyAlignment="1">
      <alignment horizontal="center"/>
    </xf>
    <xf numFmtId="164" fontId="4" fillId="0" borderId="5" xfId="9" applyFont="1" applyBorder="1"/>
    <xf numFmtId="10" fontId="0" fillId="0" borderId="0" xfId="0" applyNumberFormat="1"/>
    <xf numFmtId="40" fontId="5" fillId="4" borderId="1" xfId="9" applyNumberFormat="1" applyFont="1" applyFill="1" applyBorder="1" applyAlignment="1">
      <alignment vertical="center"/>
    </xf>
    <xf numFmtId="10" fontId="35" fillId="0" borderId="2" xfId="3" applyNumberFormat="1" applyFont="1" applyBorder="1"/>
    <xf numFmtId="0" fontId="8" fillId="0" borderId="0" xfId="3" applyFont="1" applyBorder="1" applyAlignment="1">
      <alignment horizontal="center"/>
    </xf>
    <xf numFmtId="40" fontId="8" fillId="0" borderId="0" xfId="3" applyNumberFormat="1" applyFont="1" applyBorder="1"/>
    <xf numFmtId="164" fontId="4" fillId="0" borderId="3" xfId="9" applyFont="1" applyBorder="1"/>
    <xf numFmtId="164" fontId="4" fillId="0" borderId="3" xfId="9" applyFont="1" applyFill="1" applyBorder="1"/>
    <xf numFmtId="164" fontId="4" fillId="0" borderId="5" xfId="9" applyFont="1" applyFill="1" applyBorder="1"/>
    <xf numFmtId="0" fontId="5" fillId="0" borderId="5" xfId="22" applyFont="1" applyFill="1" applyBorder="1" applyAlignment="1">
      <alignment vertical="center"/>
    </xf>
    <xf numFmtId="0" fontId="5" fillId="0" borderId="5" xfId="22" applyFont="1" applyFill="1" applyBorder="1" applyAlignment="1" applyProtection="1">
      <alignment horizontal="left" vertical="center"/>
    </xf>
    <xf numFmtId="0" fontId="5" fillId="0" borderId="5" xfId="22" applyFont="1" applyFill="1" applyBorder="1" applyAlignment="1" applyProtection="1">
      <alignment horizontal="left"/>
    </xf>
    <xf numFmtId="37" fontId="5" fillId="0" borderId="5" xfId="22" applyNumberFormat="1" applyFont="1" applyFill="1" applyBorder="1" applyAlignment="1" applyProtection="1">
      <alignment horizontal="left" vertical="center"/>
    </xf>
    <xf numFmtId="0" fontId="5" fillId="0" borderId="5" xfId="22" applyFont="1" applyFill="1" applyBorder="1" applyAlignment="1" applyProtection="1">
      <alignment vertical="center"/>
    </xf>
    <xf numFmtId="0" fontId="5" fillId="4" borderId="1" xfId="3" applyFont="1" applyFill="1" applyBorder="1" applyAlignment="1">
      <alignment horizontal="center"/>
    </xf>
    <xf numFmtId="10" fontId="0" fillId="0" borderId="0" xfId="0" applyNumberFormat="1" applyFill="1"/>
    <xf numFmtId="0" fontId="0" fillId="0" borderId="0" xfId="0" applyFill="1"/>
    <xf numFmtId="0" fontId="1" fillId="0" borderId="1" xfId="1" applyFont="1" applyBorder="1" applyAlignment="1">
      <alignment horizontal="center" vertical="center" wrapText="1"/>
    </xf>
    <xf numFmtId="0" fontId="1" fillId="0" borderId="1" xfId="3" applyFont="1" applyBorder="1" applyAlignment="1">
      <alignment horizontal="center" vertical="center" wrapText="1"/>
    </xf>
    <xf numFmtId="38" fontId="1" fillId="0" borderId="0" xfId="22" applyNumberFormat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/>
    </xf>
    <xf numFmtId="164" fontId="1" fillId="0" borderId="5" xfId="9" applyFont="1" applyBorder="1"/>
    <xf numFmtId="40" fontId="1" fillId="0" borderId="5" xfId="3" applyNumberFormat="1" applyFont="1" applyBorder="1"/>
    <xf numFmtId="40" fontId="1" fillId="0" borderId="5" xfId="1" applyNumberFormat="1" applyFont="1" applyFill="1" applyBorder="1" applyAlignment="1"/>
    <xf numFmtId="0" fontId="1" fillId="0" borderId="0" xfId="0" applyFont="1"/>
    <xf numFmtId="40" fontId="1" fillId="0" borderId="11" xfId="1" applyNumberFormat="1" applyFont="1" applyFill="1" applyBorder="1" applyAlignment="1"/>
    <xf numFmtId="40" fontId="1" fillId="0" borderId="4" xfId="3" applyNumberFormat="1" applyFont="1" applyBorder="1"/>
    <xf numFmtId="40" fontId="1" fillId="0" borderId="7" xfId="3" applyNumberFormat="1" applyFont="1" applyBorder="1"/>
    <xf numFmtId="164" fontId="1" fillId="0" borderId="3" xfId="9" applyFont="1" applyBorder="1"/>
    <xf numFmtId="164" fontId="1" fillId="0" borderId="3" xfId="9" applyFont="1" applyFill="1" applyBorder="1"/>
    <xf numFmtId="164" fontId="1" fillId="0" borderId="5" xfId="9" applyFont="1" applyFill="1" applyBorder="1"/>
    <xf numFmtId="0" fontId="1" fillId="0" borderId="0" xfId="3" applyFont="1"/>
    <xf numFmtId="38" fontId="1" fillId="0" borderId="0" xfId="3" applyNumberFormat="1" applyFont="1"/>
    <xf numFmtId="40" fontId="1" fillId="0" borderId="0" xfId="3" applyNumberFormat="1" applyFont="1"/>
    <xf numFmtId="0" fontId="1" fillId="0" borderId="0" xfId="3" applyFont="1" applyAlignment="1">
      <alignment horizontal="center" vertical="center" wrapText="1"/>
    </xf>
    <xf numFmtId="0" fontId="1" fillId="0" borderId="0" xfId="3" applyFont="1" applyAlignment="1">
      <alignment horizontal="center"/>
    </xf>
    <xf numFmtId="0" fontId="1" fillId="0" borderId="1" xfId="3" applyFont="1" applyBorder="1" applyAlignment="1">
      <alignment horizontal="center"/>
    </xf>
    <xf numFmtId="40" fontId="1" fillId="0" borderId="5" xfId="3" applyNumberFormat="1" applyFont="1" applyFill="1" applyBorder="1" applyAlignment="1"/>
    <xf numFmtId="0" fontId="1" fillId="0" borderId="0" xfId="3" applyFont="1" applyFill="1"/>
    <xf numFmtId="38" fontId="1" fillId="0" borderId="0" xfId="3" applyNumberFormat="1" applyFont="1" applyBorder="1"/>
    <xf numFmtId="0" fontId="1" fillId="0" borderId="0" xfId="3" applyFont="1" applyBorder="1"/>
    <xf numFmtId="40" fontId="1" fillId="0" borderId="0" xfId="3" applyNumberFormat="1" applyFont="1" applyBorder="1"/>
    <xf numFmtId="166" fontId="1" fillId="0" borderId="0" xfId="3" applyNumberFormat="1" applyFont="1"/>
    <xf numFmtId="38" fontId="5" fillId="2" borderId="4" xfId="22" applyNumberFormat="1" applyFont="1" applyFill="1" applyBorder="1" applyAlignment="1">
      <alignment horizontal="center" vertical="center" wrapText="1"/>
    </xf>
    <xf numFmtId="38" fontId="5" fillId="2" borderId="7" xfId="22" applyNumberFormat="1" applyFont="1" applyFill="1" applyBorder="1" applyAlignment="1">
      <alignment horizontal="center" vertical="center" wrapText="1"/>
    </xf>
    <xf numFmtId="0" fontId="5" fillId="2" borderId="4" xfId="22" applyFont="1" applyFill="1" applyBorder="1" applyAlignment="1">
      <alignment horizontal="center" vertical="center" wrapText="1"/>
    </xf>
    <xf numFmtId="0" fontId="5" fillId="2" borderId="7" xfId="22" applyFont="1" applyFill="1" applyBorder="1" applyAlignment="1">
      <alignment horizontal="center" vertical="center" wrapText="1"/>
    </xf>
    <xf numFmtId="38" fontId="5" fillId="2" borderId="13" xfId="3" applyNumberFormat="1" applyFont="1" applyFill="1" applyBorder="1" applyAlignment="1">
      <alignment horizontal="center" vertical="center" wrapText="1"/>
    </xf>
    <xf numFmtId="38" fontId="5" fillId="2" borderId="12" xfId="3" applyNumberFormat="1" applyFont="1" applyFill="1" applyBorder="1" applyAlignment="1">
      <alignment horizontal="center" vertical="center" wrapText="1"/>
    </xf>
    <xf numFmtId="0" fontId="5" fillId="2" borderId="13" xfId="3" applyFont="1" applyFill="1" applyBorder="1" applyAlignment="1">
      <alignment horizontal="center" vertical="center" wrapText="1"/>
    </xf>
    <xf numFmtId="0" fontId="5" fillId="2" borderId="12" xfId="3" applyFont="1" applyFill="1" applyBorder="1" applyAlignment="1">
      <alignment horizontal="center" vertical="center" wrapText="1"/>
    </xf>
    <xf numFmtId="38" fontId="1" fillId="2" borderId="4" xfId="22" applyNumberFormat="1" applyFont="1" applyFill="1" applyBorder="1" applyAlignment="1">
      <alignment horizontal="center" vertical="center" wrapText="1"/>
    </xf>
    <xf numFmtId="38" fontId="1" fillId="2" borderId="7" xfId="22" applyNumberFormat="1" applyFont="1" applyFill="1" applyBorder="1" applyAlignment="1">
      <alignment horizontal="center" vertical="center" wrapText="1"/>
    </xf>
    <xf numFmtId="169" fontId="5" fillId="4" borderId="13" xfId="3" applyNumberFormat="1" applyFont="1" applyFill="1" applyBorder="1" applyAlignment="1">
      <alignment horizontal="center"/>
    </xf>
    <xf numFmtId="169" fontId="5" fillId="4" borderId="12" xfId="3" applyNumberFormat="1" applyFont="1" applyFill="1" applyBorder="1" applyAlignment="1">
      <alignment horizontal="center"/>
    </xf>
    <xf numFmtId="38" fontId="5" fillId="2" borderId="1" xfId="1" applyNumberFormat="1" applyFont="1" applyFill="1" applyBorder="1" applyAlignment="1">
      <alignment horizontal="center" vertical="center" wrapText="1"/>
    </xf>
    <xf numFmtId="38" fontId="0" fillId="2" borderId="1" xfId="1" applyNumberFormat="1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0" fillId="2" borderId="12" xfId="2" applyFont="1" applyFill="1" applyBorder="1" applyAlignment="1">
      <alignment horizontal="center" vertical="center" wrapText="1"/>
    </xf>
    <xf numFmtId="169" fontId="5" fillId="4" borderId="13" xfId="1" applyNumberFormat="1" applyFont="1" applyFill="1" applyBorder="1" applyAlignment="1">
      <alignment horizontal="center"/>
    </xf>
    <xf numFmtId="169" fontId="5" fillId="4" borderId="12" xfId="1" applyNumberFormat="1" applyFont="1" applyFill="1" applyBorder="1" applyAlignment="1">
      <alignment horizontal="center"/>
    </xf>
    <xf numFmtId="38" fontId="1" fillId="2" borderId="7" xfId="1" applyNumberFormat="1" applyFont="1" applyFill="1" applyBorder="1" applyAlignment="1">
      <alignment horizontal="center" vertical="center" wrapText="1"/>
    </xf>
    <xf numFmtId="0" fontId="0" fillId="2" borderId="1" xfId="1" applyFont="1" applyFill="1" applyBorder="1" applyAlignment="1">
      <alignment horizontal="center" vertical="center" wrapText="1"/>
    </xf>
    <xf numFmtId="38" fontId="5" fillId="2" borderId="7" xfId="1" applyNumberFormat="1" applyFont="1" applyFill="1" applyBorder="1" applyAlignment="1">
      <alignment horizontal="center" vertical="center" wrapText="1"/>
    </xf>
    <xf numFmtId="0" fontId="1" fillId="2" borderId="7" xfId="1" applyFont="1" applyFill="1" applyBorder="1" applyAlignment="1">
      <alignment horizontal="center" vertical="center" wrapText="1"/>
    </xf>
    <xf numFmtId="38" fontId="5" fillId="2" borderId="13" xfId="1" applyNumberFormat="1" applyFont="1" applyFill="1" applyBorder="1" applyAlignment="1">
      <alignment horizontal="center" vertical="center" wrapText="1"/>
    </xf>
    <xf numFmtId="0" fontId="0" fillId="2" borderId="16" xfId="1" applyFont="1" applyFill="1" applyBorder="1" applyAlignment="1">
      <alignment horizontal="center" vertical="center" wrapText="1"/>
    </xf>
    <xf numFmtId="0" fontId="1" fillId="2" borderId="12" xfId="1" applyFont="1" applyFill="1" applyBorder="1" applyAlignment="1">
      <alignment horizontal="center" vertical="center" wrapText="1"/>
    </xf>
    <xf numFmtId="38" fontId="4" fillId="2" borderId="4" xfId="22" applyNumberFormat="1" applyFont="1" applyFill="1" applyBorder="1" applyAlignment="1">
      <alignment horizontal="center" vertical="center" wrapText="1"/>
    </xf>
    <xf numFmtId="38" fontId="4" fillId="2" borderId="7" xfId="1" applyNumberFormat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 vertical="center" wrapText="1"/>
    </xf>
    <xf numFmtId="169" fontId="5" fillId="4" borderId="13" xfId="0" applyNumberFormat="1" applyFont="1" applyFill="1" applyBorder="1" applyAlignment="1">
      <alignment horizontal="center"/>
    </xf>
    <xf numFmtId="169" fontId="5" fillId="4" borderId="12" xfId="0" applyNumberFormat="1" applyFont="1" applyFill="1" applyBorder="1" applyAlignment="1">
      <alignment horizontal="center"/>
    </xf>
    <xf numFmtId="168" fontId="5" fillId="2" borderId="13" xfId="0" applyNumberFormat="1" applyFont="1" applyFill="1" applyBorder="1" applyAlignment="1">
      <alignment horizontal="center" vertical="center" wrapText="1"/>
    </xf>
    <xf numFmtId="168" fontId="5" fillId="2" borderId="12" xfId="0" applyNumberFormat="1" applyFont="1" applyFill="1" applyBorder="1" applyAlignment="1">
      <alignment horizontal="center" vertical="center" wrapText="1"/>
    </xf>
    <xf numFmtId="168" fontId="5" fillId="2" borderId="4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8" fontId="5" fillId="5" borderId="13" xfId="0" applyNumberFormat="1" applyFont="1" applyFill="1" applyBorder="1" applyAlignment="1">
      <alignment horizontal="center" vertical="center" wrapText="1"/>
    </xf>
    <xf numFmtId="168" fontId="5" fillId="5" borderId="12" xfId="0" applyNumberFormat="1" applyFont="1" applyFill="1" applyBorder="1" applyAlignment="1">
      <alignment horizontal="center" vertical="center" wrapText="1"/>
    </xf>
    <xf numFmtId="0" fontId="5" fillId="5" borderId="13" xfId="2" applyFont="1" applyFill="1" applyBorder="1" applyAlignment="1">
      <alignment horizontal="center" vertical="center" wrapText="1"/>
    </xf>
    <xf numFmtId="0" fontId="21" fillId="5" borderId="12" xfId="2" applyFont="1" applyFill="1" applyBorder="1" applyAlignment="1">
      <alignment horizontal="center" vertical="center" wrapText="1"/>
    </xf>
    <xf numFmtId="168" fontId="5" fillId="5" borderId="4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38" fontId="5" fillId="5" borderId="4" xfId="22" applyNumberFormat="1" applyFont="1" applyFill="1" applyBorder="1" applyAlignment="1">
      <alignment horizontal="center" vertical="center" wrapText="1"/>
    </xf>
    <xf numFmtId="38" fontId="5" fillId="5" borderId="7" xfId="0" applyNumberFormat="1" applyFont="1" applyFill="1" applyBorder="1" applyAlignment="1">
      <alignment horizontal="center" vertical="center" wrapText="1"/>
    </xf>
    <xf numFmtId="0" fontId="5" fillId="5" borderId="1" xfId="22" applyFont="1" applyFill="1" applyBorder="1" applyAlignment="1">
      <alignment horizontal="center" vertical="center" wrapText="1"/>
    </xf>
    <xf numFmtId="0" fontId="4" fillId="5" borderId="7" xfId="1" applyFont="1" applyFill="1" applyBorder="1" applyAlignment="1">
      <alignment horizontal="center" vertical="center" wrapText="1"/>
    </xf>
    <xf numFmtId="168" fontId="32" fillId="5" borderId="13" xfId="0" applyNumberFormat="1" applyFont="1" applyFill="1" applyBorder="1" applyAlignment="1">
      <alignment horizontal="center" vertical="center" wrapText="1"/>
    </xf>
    <xf numFmtId="168" fontId="32" fillId="5" borderId="16" xfId="0" applyNumberFormat="1" applyFont="1" applyFill="1" applyBorder="1" applyAlignment="1">
      <alignment horizontal="center" vertical="center" wrapText="1"/>
    </xf>
    <xf numFmtId="168" fontId="32" fillId="5" borderId="12" xfId="0" applyNumberFormat="1" applyFont="1" applyFill="1" applyBorder="1" applyAlignment="1">
      <alignment horizontal="center" vertical="center" wrapText="1"/>
    </xf>
    <xf numFmtId="38" fontId="5" fillId="2" borderId="7" xfId="0" applyNumberFormat="1" applyFont="1" applyFill="1" applyBorder="1" applyAlignment="1">
      <alignment horizontal="center" vertical="center" wrapText="1"/>
    </xf>
    <xf numFmtId="0" fontId="5" fillId="2" borderId="1" xfId="22" applyFont="1" applyFill="1" applyBorder="1" applyAlignment="1">
      <alignment horizontal="center" vertical="center" wrapText="1"/>
    </xf>
    <xf numFmtId="168" fontId="32" fillId="2" borderId="13" xfId="0" applyNumberFormat="1" applyFont="1" applyFill="1" applyBorder="1" applyAlignment="1">
      <alignment horizontal="center" vertical="center" wrapText="1"/>
    </xf>
    <xf numFmtId="168" fontId="32" fillId="2" borderId="16" xfId="0" applyNumberFormat="1" applyFont="1" applyFill="1" applyBorder="1" applyAlignment="1">
      <alignment horizontal="center" vertical="center" wrapText="1"/>
    </xf>
    <xf numFmtId="168" fontId="32" fillId="2" borderId="12" xfId="0" applyNumberFormat="1" applyFont="1" applyFill="1" applyBorder="1" applyAlignment="1">
      <alignment horizontal="center" vertical="center" wrapText="1"/>
    </xf>
    <xf numFmtId="38" fontId="5" fillId="2" borderId="1" xfId="3" applyNumberFormat="1" applyFont="1" applyFill="1" applyBorder="1" applyAlignment="1">
      <alignment horizontal="center" vertical="center" wrapText="1"/>
    </xf>
    <xf numFmtId="38" fontId="0" fillId="2" borderId="1" xfId="3" applyNumberFormat="1" applyFont="1" applyFill="1" applyBorder="1" applyAlignment="1">
      <alignment horizontal="center" vertical="center" wrapText="1"/>
    </xf>
    <xf numFmtId="167" fontId="4" fillId="0" borderId="0" xfId="3" applyNumberFormat="1" applyFont="1" applyBorder="1" applyAlignment="1">
      <alignment horizontal="justify" vertical="top" wrapText="1"/>
    </xf>
    <xf numFmtId="38" fontId="5" fillId="2" borderId="7" xfId="3" applyNumberFormat="1" applyFont="1" applyFill="1" applyBorder="1" applyAlignment="1">
      <alignment horizontal="center" vertical="center" wrapText="1"/>
    </xf>
    <xf numFmtId="0" fontId="4" fillId="2" borderId="7" xfId="3" applyFont="1" applyFill="1" applyBorder="1" applyAlignment="1">
      <alignment horizontal="center" vertical="center" wrapText="1"/>
    </xf>
    <xf numFmtId="0" fontId="0" fillId="2" borderId="16" xfId="3" applyFont="1" applyFill="1" applyBorder="1" applyAlignment="1">
      <alignment horizontal="center" vertical="center" wrapText="1"/>
    </xf>
    <xf numFmtId="0" fontId="4" fillId="2" borderId="12" xfId="3" applyFont="1" applyFill="1" applyBorder="1" applyAlignment="1">
      <alignment horizontal="center" vertical="center" wrapText="1"/>
    </xf>
    <xf numFmtId="0" fontId="0" fillId="2" borderId="1" xfId="3" applyFont="1" applyFill="1" applyBorder="1" applyAlignment="1">
      <alignment horizontal="center" vertical="center" wrapText="1"/>
    </xf>
    <xf numFmtId="167" fontId="4" fillId="0" borderId="0" xfId="1" applyNumberFormat="1" applyFont="1" applyBorder="1" applyAlignment="1">
      <alignment horizontal="justify" vertical="top" wrapText="1"/>
    </xf>
    <xf numFmtId="0" fontId="0" fillId="2" borderId="12" xfId="1" applyFont="1" applyFill="1" applyBorder="1" applyAlignment="1">
      <alignment horizontal="center" vertical="center" wrapText="1"/>
    </xf>
  </cellXfs>
  <cellStyles count="29">
    <cellStyle name="AutoFormat Options" xfId="1"/>
    <cellStyle name="AutoFormat Options 2" xfId="2"/>
    <cellStyle name="AutoFormat Options 3" xfId="3"/>
    <cellStyle name="AutoFormat Options 3 2" xfId="4"/>
    <cellStyle name="AutoFormat Options 4" xfId="5"/>
    <cellStyle name="Comma" xfId="6" builtinId="3"/>
    <cellStyle name="Comma 2" xfId="7"/>
    <cellStyle name="Comma 2 10" xfId="8"/>
    <cellStyle name="Comma 2 2" xfId="9"/>
    <cellStyle name="Comma 2 3" xfId="10"/>
    <cellStyle name="Comma 3" xfId="11"/>
    <cellStyle name="Comma 4" xfId="12"/>
    <cellStyle name="Comma 5" xfId="13"/>
    <cellStyle name="Normal" xfId="0" builtinId="0"/>
    <cellStyle name="Normal 2" xfId="14"/>
    <cellStyle name="Normal 2 2" xfId="15"/>
    <cellStyle name="Normal 3" xfId="16"/>
    <cellStyle name="Normal 3 2" xfId="17"/>
    <cellStyle name="Normal 33 3" xfId="18"/>
    <cellStyle name="Normal 5" xfId="19"/>
    <cellStyle name="Normal 7 2 3" xfId="20"/>
    <cellStyle name="Normal 7 2 3 2" xfId="21"/>
    <cellStyle name="Normal_MPR@2904 NPL &amp; NCNPL" xfId="22"/>
    <cellStyle name="Percent 2" xfId="23"/>
    <cellStyle name="Percent 2 2" xfId="24"/>
    <cellStyle name="Percent 2 3" xfId="25"/>
    <cellStyle name="Percent 2 4" xfId="26"/>
    <cellStyle name="Percent 3" xfId="27"/>
    <cellStyle name="Percent 3 2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2219325" y="745807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2219325" y="745807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6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6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6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6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4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4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4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4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2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0</xdr:rowOff>
    </xdr:to>
    <xdr:sp macro="" textlink="">
      <xdr:nvSpPr>
        <xdr:cNvPr id="327" name="Text Box 1"/>
        <xdr:cNvSpPr txBox="1">
          <a:spLocks noChangeArrowheads="1"/>
        </xdr:cNvSpPr>
      </xdr:nvSpPr>
      <xdr:spPr bwMode="auto">
        <a:xfrm>
          <a:off x="2219325" y="745807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2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2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3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0</xdr:rowOff>
    </xdr:to>
    <xdr:sp macro="" textlink="">
      <xdr:nvSpPr>
        <xdr:cNvPr id="331" name="Text Box 1"/>
        <xdr:cNvSpPr txBox="1">
          <a:spLocks noChangeArrowheads="1"/>
        </xdr:cNvSpPr>
      </xdr:nvSpPr>
      <xdr:spPr bwMode="auto">
        <a:xfrm>
          <a:off x="2219325" y="745807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3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3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3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3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3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3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3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3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4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4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4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4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4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4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4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4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4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4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5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5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5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5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5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5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5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5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5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5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6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6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6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6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6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6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6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6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6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6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7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7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7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7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7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7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7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7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7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7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8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8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8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8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8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8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8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8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8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8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9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9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9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9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9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9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9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9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9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9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0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0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0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0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0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0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0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0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0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0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1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1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1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1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1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1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1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1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1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1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2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2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2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2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2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2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2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2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2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2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3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3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3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3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3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3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3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3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3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3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4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4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4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4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4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4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4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4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4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4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5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5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5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5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5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5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5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5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5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5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6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6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6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6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6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6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6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6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6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6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7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7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7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7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7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7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7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7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7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7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8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8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8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8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8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8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8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8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48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48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49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49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49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49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49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49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49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49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49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49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0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0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0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0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0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0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0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0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0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0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1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1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1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1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1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1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1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1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1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1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2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2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2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2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2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2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2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2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2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2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3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3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3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3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3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3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3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3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3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3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4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4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4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4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4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4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4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4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4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4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5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5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5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5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5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5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5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5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5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5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6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6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6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6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6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6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6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6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6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56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7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7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7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7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7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7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7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7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7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7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8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8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8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8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8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8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8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8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8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8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9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9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9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9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9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9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9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9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9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59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0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0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0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0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0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0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0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0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0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0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1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1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1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1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1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1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1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1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1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1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2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2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2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2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2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2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2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2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2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2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3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3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3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3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3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3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3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3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3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3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4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4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4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4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4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4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4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4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4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64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2219325" y="745807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2219325" y="745807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6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6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6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6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4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4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4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4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2219325" y="745807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2219325" y="745807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6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6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6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6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4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4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4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4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2219325" y="745807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2219325" y="745807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4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5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6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7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8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9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60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61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62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63" name="Text Box 1"/>
        <xdr:cNvSpPr txBox="1">
          <a:spLocks noChangeArrowheads="1"/>
        </xdr:cNvSpPr>
      </xdr:nvSpPr>
      <xdr:spPr bwMode="auto">
        <a:xfrm>
          <a:off x="2219325" y="745807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6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7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8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9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0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1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2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3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4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5" name="Text Box 1"/>
        <xdr:cNvSpPr txBox="1">
          <a:spLocks noChangeArrowheads="1"/>
        </xdr:cNvSpPr>
      </xdr:nvSpPr>
      <xdr:spPr bwMode="auto">
        <a:xfrm>
          <a:off x="2219325" y="7458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4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4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4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4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6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7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8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9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0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1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2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3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4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5" name="Text Box 1"/>
        <xdr:cNvSpPr txBox="1">
          <a:spLocks noChangeArrowheads="1"/>
        </xdr:cNvSpPr>
      </xdr:nvSpPr>
      <xdr:spPr bwMode="auto">
        <a:xfrm>
          <a:off x="2219325" y="7458075"/>
          <a:ext cx="76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2232660" y="7711440"/>
          <a:ext cx="1219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2232660" y="7711440"/>
          <a:ext cx="1219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49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0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1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2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3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4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5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6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7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8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59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60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61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62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46</xdr:row>
      <xdr:rowOff>0</xdr:rowOff>
    </xdr:to>
    <xdr:sp macro="" textlink="">
      <xdr:nvSpPr>
        <xdr:cNvPr id="163" name="Text Box 1"/>
        <xdr:cNvSpPr txBox="1">
          <a:spLocks noChangeArrowheads="1"/>
        </xdr:cNvSpPr>
      </xdr:nvSpPr>
      <xdr:spPr bwMode="auto">
        <a:xfrm>
          <a:off x="2232660" y="7711440"/>
          <a:ext cx="121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4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5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6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7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8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69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0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1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2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3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4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5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6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7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8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79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0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1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2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3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4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5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6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7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8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89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0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1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2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3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4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5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6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7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8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199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0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1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2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3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4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5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6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7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8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09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0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1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2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3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4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5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6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7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8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19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0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1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2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3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4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5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6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7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8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29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0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1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2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3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4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5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6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7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8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39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0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1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2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3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4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47</xdr:row>
      <xdr:rowOff>38100</xdr:rowOff>
    </xdr:to>
    <xdr:sp macro="" textlink="">
      <xdr:nvSpPr>
        <xdr:cNvPr id="245" name="Text Box 1"/>
        <xdr:cNvSpPr txBox="1">
          <a:spLocks noChangeArrowheads="1"/>
        </xdr:cNvSpPr>
      </xdr:nvSpPr>
      <xdr:spPr bwMode="auto">
        <a:xfrm>
          <a:off x="2232660" y="7711440"/>
          <a:ext cx="1219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46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47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48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49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0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1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2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3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4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5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6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7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8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59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0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1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2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3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4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5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6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7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8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69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0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1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2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3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4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5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6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7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8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79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0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1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2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3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4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5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6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7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8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89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0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1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2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3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4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5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6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7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8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299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0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1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2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3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4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5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6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7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8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09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0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1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2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3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4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5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6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7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8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19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0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1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2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3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4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46</xdr:row>
      <xdr:rowOff>0</xdr:rowOff>
    </xdr:from>
    <xdr:to>
      <xdr:col>2</xdr:col>
      <xdr:colOff>0</xdr:colOff>
      <xdr:row>48</xdr:row>
      <xdr:rowOff>38100</xdr:rowOff>
    </xdr:to>
    <xdr:sp macro="" textlink="">
      <xdr:nvSpPr>
        <xdr:cNvPr id="325" name="Text Box 1"/>
        <xdr:cNvSpPr txBox="1">
          <a:spLocks noChangeArrowheads="1"/>
        </xdr:cNvSpPr>
      </xdr:nvSpPr>
      <xdr:spPr bwMode="auto">
        <a:xfrm>
          <a:off x="2232660" y="7711440"/>
          <a:ext cx="12192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1638300</xdr:colOff>
      <xdr:row>62</xdr:row>
      <xdr:rowOff>104775</xdr:rowOff>
    </xdr:from>
    <xdr:to>
      <xdr:col>2</xdr:col>
      <xdr:colOff>0</xdr:colOff>
      <xdr:row>63</xdr:row>
      <xdr:rowOff>142875</xdr:rowOff>
    </xdr:to>
    <xdr:sp macro="" textlink="">
      <xdr:nvSpPr>
        <xdr:cNvPr id="4008869" name="Text Box 1"/>
        <xdr:cNvSpPr txBox="1">
          <a:spLocks noChangeArrowheads="1"/>
        </xdr:cNvSpPr>
      </xdr:nvSpPr>
      <xdr:spPr bwMode="auto">
        <a:xfrm>
          <a:off x="2219325" y="101536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57</xdr:row>
      <xdr:rowOff>104775</xdr:rowOff>
    </xdr:from>
    <xdr:to>
      <xdr:col>2</xdr:col>
      <xdr:colOff>0</xdr:colOff>
      <xdr:row>58</xdr:row>
      <xdr:rowOff>142875</xdr:rowOff>
    </xdr:to>
    <xdr:sp macro="" textlink="">
      <xdr:nvSpPr>
        <xdr:cNvPr id="4008870" name="Text Box 1"/>
        <xdr:cNvSpPr txBox="1">
          <a:spLocks noChangeArrowheads="1"/>
        </xdr:cNvSpPr>
      </xdr:nvSpPr>
      <xdr:spPr bwMode="auto">
        <a:xfrm>
          <a:off x="2219325" y="9344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60</xdr:row>
      <xdr:rowOff>104775</xdr:rowOff>
    </xdr:from>
    <xdr:to>
      <xdr:col>2</xdr:col>
      <xdr:colOff>0</xdr:colOff>
      <xdr:row>61</xdr:row>
      <xdr:rowOff>142875</xdr:rowOff>
    </xdr:to>
    <xdr:sp macro="" textlink="">
      <xdr:nvSpPr>
        <xdr:cNvPr id="4008871" name="Text Box 1"/>
        <xdr:cNvSpPr txBox="1">
          <a:spLocks noChangeArrowheads="1"/>
        </xdr:cNvSpPr>
      </xdr:nvSpPr>
      <xdr:spPr bwMode="auto">
        <a:xfrm>
          <a:off x="2219325" y="98298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61</xdr:row>
      <xdr:rowOff>104775</xdr:rowOff>
    </xdr:from>
    <xdr:to>
      <xdr:col>2</xdr:col>
      <xdr:colOff>0</xdr:colOff>
      <xdr:row>62</xdr:row>
      <xdr:rowOff>142875</xdr:rowOff>
    </xdr:to>
    <xdr:sp macro="" textlink="">
      <xdr:nvSpPr>
        <xdr:cNvPr id="4008872" name="Text Box 1"/>
        <xdr:cNvSpPr txBox="1">
          <a:spLocks noChangeArrowheads="1"/>
        </xdr:cNvSpPr>
      </xdr:nvSpPr>
      <xdr:spPr bwMode="auto">
        <a:xfrm>
          <a:off x="2219325" y="99917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62</xdr:row>
      <xdr:rowOff>104775</xdr:rowOff>
    </xdr:from>
    <xdr:to>
      <xdr:col>2</xdr:col>
      <xdr:colOff>0</xdr:colOff>
      <xdr:row>63</xdr:row>
      <xdr:rowOff>142875</xdr:rowOff>
    </xdr:to>
    <xdr:sp macro="" textlink="">
      <xdr:nvSpPr>
        <xdr:cNvPr id="4008873" name="Text Box 1"/>
        <xdr:cNvSpPr txBox="1">
          <a:spLocks noChangeArrowheads="1"/>
        </xdr:cNvSpPr>
      </xdr:nvSpPr>
      <xdr:spPr bwMode="auto">
        <a:xfrm>
          <a:off x="2219325" y="101536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57</xdr:row>
      <xdr:rowOff>104775</xdr:rowOff>
    </xdr:from>
    <xdr:to>
      <xdr:col>2</xdr:col>
      <xdr:colOff>0</xdr:colOff>
      <xdr:row>58</xdr:row>
      <xdr:rowOff>142875</xdr:rowOff>
    </xdr:to>
    <xdr:sp macro="" textlink="">
      <xdr:nvSpPr>
        <xdr:cNvPr id="4008874" name="Text Box 1"/>
        <xdr:cNvSpPr txBox="1">
          <a:spLocks noChangeArrowheads="1"/>
        </xdr:cNvSpPr>
      </xdr:nvSpPr>
      <xdr:spPr bwMode="auto">
        <a:xfrm>
          <a:off x="2219325" y="9344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60</xdr:row>
      <xdr:rowOff>104775</xdr:rowOff>
    </xdr:from>
    <xdr:to>
      <xdr:col>2</xdr:col>
      <xdr:colOff>0</xdr:colOff>
      <xdr:row>61</xdr:row>
      <xdr:rowOff>142875</xdr:rowOff>
    </xdr:to>
    <xdr:sp macro="" textlink="">
      <xdr:nvSpPr>
        <xdr:cNvPr id="4008875" name="Text Box 1"/>
        <xdr:cNvSpPr txBox="1">
          <a:spLocks noChangeArrowheads="1"/>
        </xdr:cNvSpPr>
      </xdr:nvSpPr>
      <xdr:spPr bwMode="auto">
        <a:xfrm>
          <a:off x="2219325" y="98298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61</xdr:row>
      <xdr:rowOff>104775</xdr:rowOff>
    </xdr:from>
    <xdr:to>
      <xdr:col>2</xdr:col>
      <xdr:colOff>0</xdr:colOff>
      <xdr:row>62</xdr:row>
      <xdr:rowOff>142875</xdr:rowOff>
    </xdr:to>
    <xdr:sp macro="" textlink="">
      <xdr:nvSpPr>
        <xdr:cNvPr id="4008876" name="Text Box 1"/>
        <xdr:cNvSpPr txBox="1">
          <a:spLocks noChangeArrowheads="1"/>
        </xdr:cNvSpPr>
      </xdr:nvSpPr>
      <xdr:spPr bwMode="auto">
        <a:xfrm>
          <a:off x="2219325" y="99917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877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62</xdr:row>
      <xdr:rowOff>104775</xdr:rowOff>
    </xdr:from>
    <xdr:to>
      <xdr:col>2</xdr:col>
      <xdr:colOff>0</xdr:colOff>
      <xdr:row>63</xdr:row>
      <xdr:rowOff>142875</xdr:rowOff>
    </xdr:to>
    <xdr:sp macro="" textlink="">
      <xdr:nvSpPr>
        <xdr:cNvPr id="4008878" name="Text Box 1"/>
        <xdr:cNvSpPr txBox="1">
          <a:spLocks noChangeArrowheads="1"/>
        </xdr:cNvSpPr>
      </xdr:nvSpPr>
      <xdr:spPr bwMode="auto">
        <a:xfrm>
          <a:off x="2219325" y="101536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879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62</xdr:row>
      <xdr:rowOff>104775</xdr:rowOff>
    </xdr:from>
    <xdr:to>
      <xdr:col>2</xdr:col>
      <xdr:colOff>0</xdr:colOff>
      <xdr:row>63</xdr:row>
      <xdr:rowOff>142875</xdr:rowOff>
    </xdr:to>
    <xdr:sp macro="" textlink="">
      <xdr:nvSpPr>
        <xdr:cNvPr id="4008880" name="Text Box 1"/>
        <xdr:cNvSpPr txBox="1">
          <a:spLocks noChangeArrowheads="1"/>
        </xdr:cNvSpPr>
      </xdr:nvSpPr>
      <xdr:spPr bwMode="auto">
        <a:xfrm>
          <a:off x="2219325" y="101536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881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882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65</xdr:row>
      <xdr:rowOff>104775</xdr:rowOff>
    </xdr:from>
    <xdr:to>
      <xdr:col>2</xdr:col>
      <xdr:colOff>0</xdr:colOff>
      <xdr:row>66</xdr:row>
      <xdr:rowOff>142875</xdr:rowOff>
    </xdr:to>
    <xdr:sp macro="" textlink="">
      <xdr:nvSpPr>
        <xdr:cNvPr id="4008883" name="Text Box 1"/>
        <xdr:cNvSpPr txBox="1">
          <a:spLocks noChangeArrowheads="1"/>
        </xdr:cNvSpPr>
      </xdr:nvSpPr>
      <xdr:spPr bwMode="auto">
        <a:xfrm>
          <a:off x="2219325" y="106394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884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65</xdr:row>
      <xdr:rowOff>104775</xdr:rowOff>
    </xdr:from>
    <xdr:to>
      <xdr:col>2</xdr:col>
      <xdr:colOff>0</xdr:colOff>
      <xdr:row>66</xdr:row>
      <xdr:rowOff>142875</xdr:rowOff>
    </xdr:to>
    <xdr:sp macro="" textlink="">
      <xdr:nvSpPr>
        <xdr:cNvPr id="4008885" name="Text Box 1"/>
        <xdr:cNvSpPr txBox="1">
          <a:spLocks noChangeArrowheads="1"/>
        </xdr:cNvSpPr>
      </xdr:nvSpPr>
      <xdr:spPr bwMode="auto">
        <a:xfrm>
          <a:off x="2219325" y="106394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886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887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888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64</xdr:row>
      <xdr:rowOff>104775</xdr:rowOff>
    </xdr:from>
    <xdr:to>
      <xdr:col>2</xdr:col>
      <xdr:colOff>0</xdr:colOff>
      <xdr:row>65</xdr:row>
      <xdr:rowOff>142875</xdr:rowOff>
    </xdr:to>
    <xdr:sp macro="" textlink="">
      <xdr:nvSpPr>
        <xdr:cNvPr id="4008889" name="Text Box 1"/>
        <xdr:cNvSpPr txBox="1">
          <a:spLocks noChangeArrowheads="1"/>
        </xdr:cNvSpPr>
      </xdr:nvSpPr>
      <xdr:spPr bwMode="auto">
        <a:xfrm>
          <a:off x="2219325" y="10477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890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64</xdr:row>
      <xdr:rowOff>104775</xdr:rowOff>
    </xdr:from>
    <xdr:to>
      <xdr:col>2</xdr:col>
      <xdr:colOff>0</xdr:colOff>
      <xdr:row>65</xdr:row>
      <xdr:rowOff>142875</xdr:rowOff>
    </xdr:to>
    <xdr:sp macro="" textlink="">
      <xdr:nvSpPr>
        <xdr:cNvPr id="4008891" name="Text Box 1"/>
        <xdr:cNvSpPr txBox="1">
          <a:spLocks noChangeArrowheads="1"/>
        </xdr:cNvSpPr>
      </xdr:nvSpPr>
      <xdr:spPr bwMode="auto">
        <a:xfrm>
          <a:off x="2219325" y="10477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892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64</xdr:row>
      <xdr:rowOff>104775</xdr:rowOff>
    </xdr:from>
    <xdr:to>
      <xdr:col>2</xdr:col>
      <xdr:colOff>0</xdr:colOff>
      <xdr:row>65</xdr:row>
      <xdr:rowOff>142875</xdr:rowOff>
    </xdr:to>
    <xdr:sp macro="" textlink="">
      <xdr:nvSpPr>
        <xdr:cNvPr id="4008893" name="Text Box 1"/>
        <xdr:cNvSpPr txBox="1">
          <a:spLocks noChangeArrowheads="1"/>
        </xdr:cNvSpPr>
      </xdr:nvSpPr>
      <xdr:spPr bwMode="auto">
        <a:xfrm>
          <a:off x="2219325" y="10477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64</xdr:row>
      <xdr:rowOff>104775</xdr:rowOff>
    </xdr:from>
    <xdr:to>
      <xdr:col>2</xdr:col>
      <xdr:colOff>0</xdr:colOff>
      <xdr:row>65</xdr:row>
      <xdr:rowOff>142875</xdr:rowOff>
    </xdr:to>
    <xdr:sp macro="" textlink="">
      <xdr:nvSpPr>
        <xdr:cNvPr id="4008894" name="Text Box 1"/>
        <xdr:cNvSpPr txBox="1">
          <a:spLocks noChangeArrowheads="1"/>
        </xdr:cNvSpPr>
      </xdr:nvSpPr>
      <xdr:spPr bwMode="auto">
        <a:xfrm>
          <a:off x="2219325" y="10477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64</xdr:row>
      <xdr:rowOff>104775</xdr:rowOff>
    </xdr:from>
    <xdr:to>
      <xdr:col>2</xdr:col>
      <xdr:colOff>0</xdr:colOff>
      <xdr:row>65</xdr:row>
      <xdr:rowOff>142875</xdr:rowOff>
    </xdr:to>
    <xdr:sp macro="" textlink="">
      <xdr:nvSpPr>
        <xdr:cNvPr id="4008895" name="Text Box 1"/>
        <xdr:cNvSpPr txBox="1">
          <a:spLocks noChangeArrowheads="1"/>
        </xdr:cNvSpPr>
      </xdr:nvSpPr>
      <xdr:spPr bwMode="auto">
        <a:xfrm>
          <a:off x="2219325" y="10477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64</xdr:row>
      <xdr:rowOff>104775</xdr:rowOff>
    </xdr:from>
    <xdr:to>
      <xdr:col>2</xdr:col>
      <xdr:colOff>0</xdr:colOff>
      <xdr:row>65</xdr:row>
      <xdr:rowOff>142875</xdr:rowOff>
    </xdr:to>
    <xdr:sp macro="" textlink="">
      <xdr:nvSpPr>
        <xdr:cNvPr id="4008896" name="Text Box 1"/>
        <xdr:cNvSpPr txBox="1">
          <a:spLocks noChangeArrowheads="1"/>
        </xdr:cNvSpPr>
      </xdr:nvSpPr>
      <xdr:spPr bwMode="auto">
        <a:xfrm>
          <a:off x="2219325" y="10477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62</xdr:row>
      <xdr:rowOff>104775</xdr:rowOff>
    </xdr:from>
    <xdr:to>
      <xdr:col>2</xdr:col>
      <xdr:colOff>0</xdr:colOff>
      <xdr:row>63</xdr:row>
      <xdr:rowOff>142875</xdr:rowOff>
    </xdr:to>
    <xdr:sp macro="" textlink="">
      <xdr:nvSpPr>
        <xdr:cNvPr id="4008897" name="Text Box 1"/>
        <xdr:cNvSpPr txBox="1">
          <a:spLocks noChangeArrowheads="1"/>
        </xdr:cNvSpPr>
      </xdr:nvSpPr>
      <xdr:spPr bwMode="auto">
        <a:xfrm>
          <a:off x="2219325" y="101536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62</xdr:row>
      <xdr:rowOff>104775</xdr:rowOff>
    </xdr:from>
    <xdr:to>
      <xdr:col>2</xdr:col>
      <xdr:colOff>0</xdr:colOff>
      <xdr:row>63</xdr:row>
      <xdr:rowOff>142875</xdr:rowOff>
    </xdr:to>
    <xdr:sp macro="" textlink="">
      <xdr:nvSpPr>
        <xdr:cNvPr id="4008898" name="Text Box 1"/>
        <xdr:cNvSpPr txBox="1">
          <a:spLocks noChangeArrowheads="1"/>
        </xdr:cNvSpPr>
      </xdr:nvSpPr>
      <xdr:spPr bwMode="auto">
        <a:xfrm>
          <a:off x="2219325" y="101536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60</xdr:row>
      <xdr:rowOff>104775</xdr:rowOff>
    </xdr:from>
    <xdr:to>
      <xdr:col>2</xdr:col>
      <xdr:colOff>0</xdr:colOff>
      <xdr:row>61</xdr:row>
      <xdr:rowOff>142875</xdr:rowOff>
    </xdr:to>
    <xdr:sp macro="" textlink="">
      <xdr:nvSpPr>
        <xdr:cNvPr id="4008899" name="Text Box 1"/>
        <xdr:cNvSpPr txBox="1">
          <a:spLocks noChangeArrowheads="1"/>
        </xdr:cNvSpPr>
      </xdr:nvSpPr>
      <xdr:spPr bwMode="auto">
        <a:xfrm>
          <a:off x="2219325" y="98298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61</xdr:row>
      <xdr:rowOff>104775</xdr:rowOff>
    </xdr:from>
    <xdr:to>
      <xdr:col>2</xdr:col>
      <xdr:colOff>0</xdr:colOff>
      <xdr:row>62</xdr:row>
      <xdr:rowOff>142875</xdr:rowOff>
    </xdr:to>
    <xdr:sp macro="" textlink="">
      <xdr:nvSpPr>
        <xdr:cNvPr id="4008900" name="Text Box 1"/>
        <xdr:cNvSpPr txBox="1">
          <a:spLocks noChangeArrowheads="1"/>
        </xdr:cNvSpPr>
      </xdr:nvSpPr>
      <xdr:spPr bwMode="auto">
        <a:xfrm>
          <a:off x="2219325" y="99917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62</xdr:row>
      <xdr:rowOff>104775</xdr:rowOff>
    </xdr:from>
    <xdr:to>
      <xdr:col>2</xdr:col>
      <xdr:colOff>0</xdr:colOff>
      <xdr:row>63</xdr:row>
      <xdr:rowOff>142875</xdr:rowOff>
    </xdr:to>
    <xdr:sp macro="" textlink="">
      <xdr:nvSpPr>
        <xdr:cNvPr id="4008901" name="Text Box 1"/>
        <xdr:cNvSpPr txBox="1">
          <a:spLocks noChangeArrowheads="1"/>
        </xdr:cNvSpPr>
      </xdr:nvSpPr>
      <xdr:spPr bwMode="auto">
        <a:xfrm>
          <a:off x="2219325" y="101536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60</xdr:row>
      <xdr:rowOff>104775</xdr:rowOff>
    </xdr:from>
    <xdr:to>
      <xdr:col>2</xdr:col>
      <xdr:colOff>0</xdr:colOff>
      <xdr:row>61</xdr:row>
      <xdr:rowOff>142875</xdr:rowOff>
    </xdr:to>
    <xdr:sp macro="" textlink="">
      <xdr:nvSpPr>
        <xdr:cNvPr id="4008902" name="Text Box 1"/>
        <xdr:cNvSpPr txBox="1">
          <a:spLocks noChangeArrowheads="1"/>
        </xdr:cNvSpPr>
      </xdr:nvSpPr>
      <xdr:spPr bwMode="auto">
        <a:xfrm>
          <a:off x="2219325" y="98298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61</xdr:row>
      <xdr:rowOff>104775</xdr:rowOff>
    </xdr:from>
    <xdr:to>
      <xdr:col>2</xdr:col>
      <xdr:colOff>0</xdr:colOff>
      <xdr:row>62</xdr:row>
      <xdr:rowOff>142875</xdr:rowOff>
    </xdr:to>
    <xdr:sp macro="" textlink="">
      <xdr:nvSpPr>
        <xdr:cNvPr id="4008903" name="Text Box 1"/>
        <xdr:cNvSpPr txBox="1">
          <a:spLocks noChangeArrowheads="1"/>
        </xdr:cNvSpPr>
      </xdr:nvSpPr>
      <xdr:spPr bwMode="auto">
        <a:xfrm>
          <a:off x="2219325" y="99917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904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905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62</xdr:row>
      <xdr:rowOff>104775</xdr:rowOff>
    </xdr:from>
    <xdr:to>
      <xdr:col>2</xdr:col>
      <xdr:colOff>0</xdr:colOff>
      <xdr:row>63</xdr:row>
      <xdr:rowOff>142875</xdr:rowOff>
    </xdr:to>
    <xdr:sp macro="" textlink="">
      <xdr:nvSpPr>
        <xdr:cNvPr id="4008906" name="Text Box 1"/>
        <xdr:cNvSpPr txBox="1">
          <a:spLocks noChangeArrowheads="1"/>
        </xdr:cNvSpPr>
      </xdr:nvSpPr>
      <xdr:spPr bwMode="auto">
        <a:xfrm>
          <a:off x="2219325" y="101536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907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62</xdr:row>
      <xdr:rowOff>104775</xdr:rowOff>
    </xdr:from>
    <xdr:to>
      <xdr:col>2</xdr:col>
      <xdr:colOff>0</xdr:colOff>
      <xdr:row>63</xdr:row>
      <xdr:rowOff>142875</xdr:rowOff>
    </xdr:to>
    <xdr:sp macro="" textlink="">
      <xdr:nvSpPr>
        <xdr:cNvPr id="4008908" name="Text Box 1"/>
        <xdr:cNvSpPr txBox="1">
          <a:spLocks noChangeArrowheads="1"/>
        </xdr:cNvSpPr>
      </xdr:nvSpPr>
      <xdr:spPr bwMode="auto">
        <a:xfrm>
          <a:off x="2219325" y="101536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909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910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911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64</xdr:row>
      <xdr:rowOff>104775</xdr:rowOff>
    </xdr:from>
    <xdr:to>
      <xdr:col>2</xdr:col>
      <xdr:colOff>0</xdr:colOff>
      <xdr:row>65</xdr:row>
      <xdr:rowOff>142875</xdr:rowOff>
    </xdr:to>
    <xdr:sp macro="" textlink="">
      <xdr:nvSpPr>
        <xdr:cNvPr id="4008912" name="Text Box 1"/>
        <xdr:cNvSpPr txBox="1">
          <a:spLocks noChangeArrowheads="1"/>
        </xdr:cNvSpPr>
      </xdr:nvSpPr>
      <xdr:spPr bwMode="auto">
        <a:xfrm>
          <a:off x="2219325" y="10477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64</xdr:row>
      <xdr:rowOff>104775</xdr:rowOff>
    </xdr:from>
    <xdr:to>
      <xdr:col>2</xdr:col>
      <xdr:colOff>0</xdr:colOff>
      <xdr:row>65</xdr:row>
      <xdr:rowOff>142875</xdr:rowOff>
    </xdr:to>
    <xdr:sp macro="" textlink="">
      <xdr:nvSpPr>
        <xdr:cNvPr id="4008913" name="Text Box 1"/>
        <xdr:cNvSpPr txBox="1">
          <a:spLocks noChangeArrowheads="1"/>
        </xdr:cNvSpPr>
      </xdr:nvSpPr>
      <xdr:spPr bwMode="auto">
        <a:xfrm>
          <a:off x="2219325" y="10477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914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64</xdr:row>
      <xdr:rowOff>104775</xdr:rowOff>
    </xdr:from>
    <xdr:to>
      <xdr:col>2</xdr:col>
      <xdr:colOff>0</xdr:colOff>
      <xdr:row>65</xdr:row>
      <xdr:rowOff>142875</xdr:rowOff>
    </xdr:to>
    <xdr:sp macro="" textlink="">
      <xdr:nvSpPr>
        <xdr:cNvPr id="4008915" name="Text Box 1"/>
        <xdr:cNvSpPr txBox="1">
          <a:spLocks noChangeArrowheads="1"/>
        </xdr:cNvSpPr>
      </xdr:nvSpPr>
      <xdr:spPr bwMode="auto">
        <a:xfrm>
          <a:off x="2219325" y="10477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916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62</xdr:row>
      <xdr:rowOff>104775</xdr:rowOff>
    </xdr:from>
    <xdr:to>
      <xdr:col>2</xdr:col>
      <xdr:colOff>0</xdr:colOff>
      <xdr:row>63</xdr:row>
      <xdr:rowOff>142875</xdr:rowOff>
    </xdr:to>
    <xdr:sp macro="" textlink="">
      <xdr:nvSpPr>
        <xdr:cNvPr id="4008917" name="Text Box 1"/>
        <xdr:cNvSpPr txBox="1">
          <a:spLocks noChangeArrowheads="1"/>
        </xdr:cNvSpPr>
      </xdr:nvSpPr>
      <xdr:spPr bwMode="auto">
        <a:xfrm>
          <a:off x="2219325" y="101536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60</xdr:row>
      <xdr:rowOff>104775</xdr:rowOff>
    </xdr:from>
    <xdr:to>
      <xdr:col>2</xdr:col>
      <xdr:colOff>0</xdr:colOff>
      <xdr:row>61</xdr:row>
      <xdr:rowOff>142875</xdr:rowOff>
    </xdr:to>
    <xdr:sp macro="" textlink="">
      <xdr:nvSpPr>
        <xdr:cNvPr id="4008918" name="Text Box 1"/>
        <xdr:cNvSpPr txBox="1">
          <a:spLocks noChangeArrowheads="1"/>
        </xdr:cNvSpPr>
      </xdr:nvSpPr>
      <xdr:spPr bwMode="auto">
        <a:xfrm>
          <a:off x="2219325" y="98298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61</xdr:row>
      <xdr:rowOff>104775</xdr:rowOff>
    </xdr:from>
    <xdr:to>
      <xdr:col>2</xdr:col>
      <xdr:colOff>0</xdr:colOff>
      <xdr:row>62</xdr:row>
      <xdr:rowOff>142875</xdr:rowOff>
    </xdr:to>
    <xdr:sp macro="" textlink="">
      <xdr:nvSpPr>
        <xdr:cNvPr id="4008919" name="Text Box 1"/>
        <xdr:cNvSpPr txBox="1">
          <a:spLocks noChangeArrowheads="1"/>
        </xdr:cNvSpPr>
      </xdr:nvSpPr>
      <xdr:spPr bwMode="auto">
        <a:xfrm>
          <a:off x="2219325" y="99917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62</xdr:row>
      <xdr:rowOff>104775</xdr:rowOff>
    </xdr:from>
    <xdr:to>
      <xdr:col>2</xdr:col>
      <xdr:colOff>0</xdr:colOff>
      <xdr:row>63</xdr:row>
      <xdr:rowOff>142875</xdr:rowOff>
    </xdr:to>
    <xdr:sp macro="" textlink="">
      <xdr:nvSpPr>
        <xdr:cNvPr id="4008920" name="Text Box 1"/>
        <xdr:cNvSpPr txBox="1">
          <a:spLocks noChangeArrowheads="1"/>
        </xdr:cNvSpPr>
      </xdr:nvSpPr>
      <xdr:spPr bwMode="auto">
        <a:xfrm>
          <a:off x="2219325" y="101536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60</xdr:row>
      <xdr:rowOff>104775</xdr:rowOff>
    </xdr:from>
    <xdr:to>
      <xdr:col>2</xdr:col>
      <xdr:colOff>0</xdr:colOff>
      <xdr:row>61</xdr:row>
      <xdr:rowOff>142875</xdr:rowOff>
    </xdr:to>
    <xdr:sp macro="" textlink="">
      <xdr:nvSpPr>
        <xdr:cNvPr id="4008921" name="Text Box 1"/>
        <xdr:cNvSpPr txBox="1">
          <a:spLocks noChangeArrowheads="1"/>
        </xdr:cNvSpPr>
      </xdr:nvSpPr>
      <xdr:spPr bwMode="auto">
        <a:xfrm>
          <a:off x="2219325" y="98298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61</xdr:row>
      <xdr:rowOff>104775</xdr:rowOff>
    </xdr:from>
    <xdr:to>
      <xdr:col>2</xdr:col>
      <xdr:colOff>0</xdr:colOff>
      <xdr:row>62</xdr:row>
      <xdr:rowOff>142875</xdr:rowOff>
    </xdr:to>
    <xdr:sp macro="" textlink="">
      <xdr:nvSpPr>
        <xdr:cNvPr id="4008922" name="Text Box 1"/>
        <xdr:cNvSpPr txBox="1">
          <a:spLocks noChangeArrowheads="1"/>
        </xdr:cNvSpPr>
      </xdr:nvSpPr>
      <xdr:spPr bwMode="auto">
        <a:xfrm>
          <a:off x="2219325" y="99917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923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62</xdr:row>
      <xdr:rowOff>104775</xdr:rowOff>
    </xdr:from>
    <xdr:to>
      <xdr:col>2</xdr:col>
      <xdr:colOff>0</xdr:colOff>
      <xdr:row>63</xdr:row>
      <xdr:rowOff>142875</xdr:rowOff>
    </xdr:to>
    <xdr:sp macro="" textlink="">
      <xdr:nvSpPr>
        <xdr:cNvPr id="4008924" name="Text Box 1"/>
        <xdr:cNvSpPr txBox="1">
          <a:spLocks noChangeArrowheads="1"/>
        </xdr:cNvSpPr>
      </xdr:nvSpPr>
      <xdr:spPr bwMode="auto">
        <a:xfrm>
          <a:off x="2219325" y="101536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925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62</xdr:row>
      <xdr:rowOff>104775</xdr:rowOff>
    </xdr:from>
    <xdr:to>
      <xdr:col>2</xdr:col>
      <xdr:colOff>0</xdr:colOff>
      <xdr:row>63</xdr:row>
      <xdr:rowOff>142875</xdr:rowOff>
    </xdr:to>
    <xdr:sp macro="" textlink="">
      <xdr:nvSpPr>
        <xdr:cNvPr id="4008926" name="Text Box 1"/>
        <xdr:cNvSpPr txBox="1">
          <a:spLocks noChangeArrowheads="1"/>
        </xdr:cNvSpPr>
      </xdr:nvSpPr>
      <xdr:spPr bwMode="auto">
        <a:xfrm>
          <a:off x="2219325" y="101536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927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928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65</xdr:row>
      <xdr:rowOff>104775</xdr:rowOff>
    </xdr:from>
    <xdr:to>
      <xdr:col>2</xdr:col>
      <xdr:colOff>0</xdr:colOff>
      <xdr:row>66</xdr:row>
      <xdr:rowOff>142875</xdr:rowOff>
    </xdr:to>
    <xdr:sp macro="" textlink="">
      <xdr:nvSpPr>
        <xdr:cNvPr id="4008929" name="Text Box 1"/>
        <xdr:cNvSpPr txBox="1">
          <a:spLocks noChangeArrowheads="1"/>
        </xdr:cNvSpPr>
      </xdr:nvSpPr>
      <xdr:spPr bwMode="auto">
        <a:xfrm>
          <a:off x="2219325" y="106394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930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65</xdr:row>
      <xdr:rowOff>104775</xdr:rowOff>
    </xdr:from>
    <xdr:to>
      <xdr:col>2</xdr:col>
      <xdr:colOff>0</xdr:colOff>
      <xdr:row>66</xdr:row>
      <xdr:rowOff>142875</xdr:rowOff>
    </xdr:to>
    <xdr:sp macro="" textlink="">
      <xdr:nvSpPr>
        <xdr:cNvPr id="4008931" name="Text Box 1"/>
        <xdr:cNvSpPr txBox="1">
          <a:spLocks noChangeArrowheads="1"/>
        </xdr:cNvSpPr>
      </xdr:nvSpPr>
      <xdr:spPr bwMode="auto">
        <a:xfrm>
          <a:off x="2219325" y="106394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932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933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934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64</xdr:row>
      <xdr:rowOff>104775</xdr:rowOff>
    </xdr:from>
    <xdr:to>
      <xdr:col>2</xdr:col>
      <xdr:colOff>0</xdr:colOff>
      <xdr:row>65</xdr:row>
      <xdr:rowOff>142875</xdr:rowOff>
    </xdr:to>
    <xdr:sp macro="" textlink="">
      <xdr:nvSpPr>
        <xdr:cNvPr id="4008935" name="Text Box 1"/>
        <xdr:cNvSpPr txBox="1">
          <a:spLocks noChangeArrowheads="1"/>
        </xdr:cNvSpPr>
      </xdr:nvSpPr>
      <xdr:spPr bwMode="auto">
        <a:xfrm>
          <a:off x="2219325" y="10477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936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64</xdr:row>
      <xdr:rowOff>104775</xdr:rowOff>
    </xdr:from>
    <xdr:to>
      <xdr:col>2</xdr:col>
      <xdr:colOff>0</xdr:colOff>
      <xdr:row>65</xdr:row>
      <xdr:rowOff>142875</xdr:rowOff>
    </xdr:to>
    <xdr:sp macro="" textlink="">
      <xdr:nvSpPr>
        <xdr:cNvPr id="4008937" name="Text Box 1"/>
        <xdr:cNvSpPr txBox="1">
          <a:spLocks noChangeArrowheads="1"/>
        </xdr:cNvSpPr>
      </xdr:nvSpPr>
      <xdr:spPr bwMode="auto">
        <a:xfrm>
          <a:off x="2219325" y="10477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63</xdr:row>
      <xdr:rowOff>104775</xdr:rowOff>
    </xdr:from>
    <xdr:to>
      <xdr:col>2</xdr:col>
      <xdr:colOff>0</xdr:colOff>
      <xdr:row>64</xdr:row>
      <xdr:rowOff>142875</xdr:rowOff>
    </xdr:to>
    <xdr:sp macro="" textlink="">
      <xdr:nvSpPr>
        <xdr:cNvPr id="4008938" name="Text Box 1"/>
        <xdr:cNvSpPr txBox="1">
          <a:spLocks noChangeArrowheads="1"/>
        </xdr:cNvSpPr>
      </xdr:nvSpPr>
      <xdr:spPr bwMode="auto">
        <a:xfrm>
          <a:off x="2219325" y="103155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64</xdr:row>
      <xdr:rowOff>104775</xdr:rowOff>
    </xdr:from>
    <xdr:to>
      <xdr:col>2</xdr:col>
      <xdr:colOff>0</xdr:colOff>
      <xdr:row>65</xdr:row>
      <xdr:rowOff>142875</xdr:rowOff>
    </xdr:to>
    <xdr:sp macro="" textlink="">
      <xdr:nvSpPr>
        <xdr:cNvPr id="4008939" name="Text Box 1"/>
        <xdr:cNvSpPr txBox="1">
          <a:spLocks noChangeArrowheads="1"/>
        </xdr:cNvSpPr>
      </xdr:nvSpPr>
      <xdr:spPr bwMode="auto">
        <a:xfrm>
          <a:off x="2219325" y="10477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64</xdr:row>
      <xdr:rowOff>104775</xdr:rowOff>
    </xdr:from>
    <xdr:to>
      <xdr:col>2</xdr:col>
      <xdr:colOff>0</xdr:colOff>
      <xdr:row>65</xdr:row>
      <xdr:rowOff>142875</xdr:rowOff>
    </xdr:to>
    <xdr:sp macro="" textlink="">
      <xdr:nvSpPr>
        <xdr:cNvPr id="4008940" name="Text Box 1"/>
        <xdr:cNvSpPr txBox="1">
          <a:spLocks noChangeArrowheads="1"/>
        </xdr:cNvSpPr>
      </xdr:nvSpPr>
      <xdr:spPr bwMode="auto">
        <a:xfrm>
          <a:off x="2219325" y="10477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64</xdr:row>
      <xdr:rowOff>104775</xdr:rowOff>
    </xdr:from>
    <xdr:to>
      <xdr:col>2</xdr:col>
      <xdr:colOff>0</xdr:colOff>
      <xdr:row>65</xdr:row>
      <xdr:rowOff>142875</xdr:rowOff>
    </xdr:to>
    <xdr:sp macro="" textlink="">
      <xdr:nvSpPr>
        <xdr:cNvPr id="4008941" name="Text Box 1"/>
        <xdr:cNvSpPr txBox="1">
          <a:spLocks noChangeArrowheads="1"/>
        </xdr:cNvSpPr>
      </xdr:nvSpPr>
      <xdr:spPr bwMode="auto">
        <a:xfrm>
          <a:off x="2219325" y="10477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64</xdr:row>
      <xdr:rowOff>104775</xdr:rowOff>
    </xdr:from>
    <xdr:to>
      <xdr:col>2</xdr:col>
      <xdr:colOff>0</xdr:colOff>
      <xdr:row>65</xdr:row>
      <xdr:rowOff>142875</xdr:rowOff>
    </xdr:to>
    <xdr:sp macro="" textlink="">
      <xdr:nvSpPr>
        <xdr:cNvPr id="4008942" name="Text Box 1"/>
        <xdr:cNvSpPr txBox="1">
          <a:spLocks noChangeArrowheads="1"/>
        </xdr:cNvSpPr>
      </xdr:nvSpPr>
      <xdr:spPr bwMode="auto">
        <a:xfrm>
          <a:off x="2219325" y="10477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66</xdr:row>
      <xdr:rowOff>104775</xdr:rowOff>
    </xdr:from>
    <xdr:to>
      <xdr:col>2</xdr:col>
      <xdr:colOff>0</xdr:colOff>
      <xdr:row>67</xdr:row>
      <xdr:rowOff>142875</xdr:rowOff>
    </xdr:to>
    <xdr:sp macro="" textlink="">
      <xdr:nvSpPr>
        <xdr:cNvPr id="4008943" name="Text Box 1"/>
        <xdr:cNvSpPr txBox="1">
          <a:spLocks noChangeArrowheads="1"/>
        </xdr:cNvSpPr>
      </xdr:nvSpPr>
      <xdr:spPr bwMode="auto">
        <a:xfrm>
          <a:off x="2219325" y="10801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66</xdr:row>
      <xdr:rowOff>104775</xdr:rowOff>
    </xdr:from>
    <xdr:to>
      <xdr:col>2</xdr:col>
      <xdr:colOff>0</xdr:colOff>
      <xdr:row>67</xdr:row>
      <xdr:rowOff>142875</xdr:rowOff>
    </xdr:to>
    <xdr:sp macro="" textlink="">
      <xdr:nvSpPr>
        <xdr:cNvPr id="4008944" name="Text Box 1"/>
        <xdr:cNvSpPr txBox="1">
          <a:spLocks noChangeArrowheads="1"/>
        </xdr:cNvSpPr>
      </xdr:nvSpPr>
      <xdr:spPr bwMode="auto">
        <a:xfrm>
          <a:off x="2219325" y="10801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67</xdr:row>
      <xdr:rowOff>104775</xdr:rowOff>
    </xdr:from>
    <xdr:to>
      <xdr:col>2</xdr:col>
      <xdr:colOff>0</xdr:colOff>
      <xdr:row>68</xdr:row>
      <xdr:rowOff>142875</xdr:rowOff>
    </xdr:to>
    <xdr:sp macro="" textlink="">
      <xdr:nvSpPr>
        <xdr:cNvPr id="4008945" name="Text Box 1"/>
        <xdr:cNvSpPr txBox="1">
          <a:spLocks noChangeArrowheads="1"/>
        </xdr:cNvSpPr>
      </xdr:nvSpPr>
      <xdr:spPr bwMode="auto">
        <a:xfrm>
          <a:off x="2219325" y="109632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67</xdr:row>
      <xdr:rowOff>104775</xdr:rowOff>
    </xdr:from>
    <xdr:to>
      <xdr:col>2</xdr:col>
      <xdr:colOff>0</xdr:colOff>
      <xdr:row>68</xdr:row>
      <xdr:rowOff>142875</xdr:rowOff>
    </xdr:to>
    <xdr:sp macro="" textlink="">
      <xdr:nvSpPr>
        <xdr:cNvPr id="4008946" name="Text Box 1"/>
        <xdr:cNvSpPr txBox="1">
          <a:spLocks noChangeArrowheads="1"/>
        </xdr:cNvSpPr>
      </xdr:nvSpPr>
      <xdr:spPr bwMode="auto">
        <a:xfrm>
          <a:off x="2219325" y="109632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67</xdr:row>
      <xdr:rowOff>104775</xdr:rowOff>
    </xdr:from>
    <xdr:to>
      <xdr:col>2</xdr:col>
      <xdr:colOff>0</xdr:colOff>
      <xdr:row>68</xdr:row>
      <xdr:rowOff>142875</xdr:rowOff>
    </xdr:to>
    <xdr:sp macro="" textlink="">
      <xdr:nvSpPr>
        <xdr:cNvPr id="4008947" name="Text Box 1"/>
        <xdr:cNvSpPr txBox="1">
          <a:spLocks noChangeArrowheads="1"/>
        </xdr:cNvSpPr>
      </xdr:nvSpPr>
      <xdr:spPr bwMode="auto">
        <a:xfrm>
          <a:off x="2219325" y="109632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67</xdr:row>
      <xdr:rowOff>104775</xdr:rowOff>
    </xdr:from>
    <xdr:to>
      <xdr:col>2</xdr:col>
      <xdr:colOff>0</xdr:colOff>
      <xdr:row>68</xdr:row>
      <xdr:rowOff>142875</xdr:rowOff>
    </xdr:to>
    <xdr:sp macro="" textlink="">
      <xdr:nvSpPr>
        <xdr:cNvPr id="4008948" name="Text Box 1"/>
        <xdr:cNvSpPr txBox="1">
          <a:spLocks noChangeArrowheads="1"/>
        </xdr:cNvSpPr>
      </xdr:nvSpPr>
      <xdr:spPr bwMode="auto">
        <a:xfrm>
          <a:off x="2219325" y="109632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68</xdr:row>
      <xdr:rowOff>104775</xdr:rowOff>
    </xdr:from>
    <xdr:to>
      <xdr:col>2</xdr:col>
      <xdr:colOff>0</xdr:colOff>
      <xdr:row>69</xdr:row>
      <xdr:rowOff>142875</xdr:rowOff>
    </xdr:to>
    <xdr:sp macro="" textlink="">
      <xdr:nvSpPr>
        <xdr:cNvPr id="4008949" name="Text Box 1"/>
        <xdr:cNvSpPr txBox="1">
          <a:spLocks noChangeArrowheads="1"/>
        </xdr:cNvSpPr>
      </xdr:nvSpPr>
      <xdr:spPr bwMode="auto">
        <a:xfrm>
          <a:off x="2219325" y="11125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1638300</xdr:colOff>
      <xdr:row>68</xdr:row>
      <xdr:rowOff>104775</xdr:rowOff>
    </xdr:from>
    <xdr:to>
      <xdr:col>2</xdr:col>
      <xdr:colOff>0</xdr:colOff>
      <xdr:row>69</xdr:row>
      <xdr:rowOff>142875</xdr:rowOff>
    </xdr:to>
    <xdr:sp macro="" textlink="">
      <xdr:nvSpPr>
        <xdr:cNvPr id="4008950" name="Text Box 1"/>
        <xdr:cNvSpPr txBox="1">
          <a:spLocks noChangeArrowheads="1"/>
        </xdr:cNvSpPr>
      </xdr:nvSpPr>
      <xdr:spPr bwMode="auto">
        <a:xfrm>
          <a:off x="2219325" y="11125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1638300</xdr:colOff>
      <xdr:row>60</xdr:row>
      <xdr:rowOff>104775</xdr:rowOff>
    </xdr:from>
    <xdr:to>
      <xdr:col>2</xdr:col>
      <xdr:colOff>0</xdr:colOff>
      <xdr:row>61</xdr:row>
      <xdr:rowOff>142875</xdr:rowOff>
    </xdr:to>
    <xdr:sp macro="" textlink="">
      <xdr:nvSpPr>
        <xdr:cNvPr id="3552463" name="Text Box 1"/>
        <xdr:cNvSpPr txBox="1">
          <a:spLocks noChangeArrowheads="1"/>
        </xdr:cNvSpPr>
      </xdr:nvSpPr>
      <xdr:spPr bwMode="auto">
        <a:xfrm>
          <a:off x="2219325" y="98298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00047302/Desktop/BB%20FY2012/MgtRpt2012/TF%2012DEC12/GIL/GIL/BB-SME%20FY11-12/NPL/NPL1120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00065152/LOCALS~1/Temp/notes6DE60B/GIL/GIL/BB-SME%20FY11-12/NPL/NPL1120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0086906\At%20Work\IA\2021\1.%20Jan21\LB%20Jan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0086906\At%20Work\IA\2021\3.%20Mar21\LB%20Mar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0086906\At%20Work\IA\2021\2.%20Feb21\GILFeb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0086906\At%20Work\IA\2021\2.%20Feb21\LB%20Feb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086906\AppData\Local\Microsoft\Windows\Temporary%20Internet%20Files\Content.Outlook\LRS40JDJ\MPR@%20Jan%202021%20(2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086906\Desktop\IA\2020\12.%20Dec20\LB%20Dec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NPL10"/>
      <sheetName val="NPL1111"/>
      <sheetName val="Macro1"/>
      <sheetName val="Sheet1"/>
      <sheetName val="bbNPL11"/>
      <sheetName val="bbNC11"/>
      <sheetName val="MajorNPL10"/>
      <sheetName val="MajorWL-SMA"/>
    </sheetNames>
    <sheetDataSet>
      <sheetData sheetId="0" refreshError="1"/>
      <sheetData sheetId="1" refreshError="1"/>
      <sheetData sheetId="2">
        <row r="76">
          <cell r="A76" t="str">
            <v>Recover</v>
          </cell>
        </row>
      </sheetData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NPL10"/>
      <sheetName val="NPL1111"/>
      <sheetName val="Macro1"/>
      <sheetName val="Sheet1"/>
      <sheetName val="bbNPL11"/>
      <sheetName val="bbNC11"/>
      <sheetName val="MajorNPL10"/>
      <sheetName val="MajorWL-SMA"/>
    </sheetNames>
    <sheetDataSet>
      <sheetData sheetId="0" refreshError="1"/>
      <sheetData sheetId="1" refreshError="1"/>
      <sheetData sheetId="2">
        <row r="76">
          <cell r="A76" t="str">
            <v>Recover</v>
          </cell>
        </row>
      </sheetData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A "/>
      <sheetName val="pivot"/>
      <sheetName val="by entity"/>
      <sheetName val="Funded"/>
      <sheetName val="Unfunded"/>
    </sheetNames>
    <sheetDataSet>
      <sheetData sheetId="0">
        <row r="4">
          <cell r="B4" t="str">
            <v xml:space="preserve">SHAH ALAM BC </v>
          </cell>
          <cell r="C4">
            <v>905305.3896900001</v>
          </cell>
        </row>
        <row r="5">
          <cell r="B5" t="str">
            <v xml:space="preserve">SUBANG BC </v>
          </cell>
          <cell r="C5">
            <v>1086743.5139300001</v>
          </cell>
        </row>
        <row r="6">
          <cell r="B6" t="str">
            <v>PETALING JAYA BC</v>
          </cell>
          <cell r="C6">
            <v>1459756.1078899999</v>
          </cell>
        </row>
        <row r="7">
          <cell r="B7" t="str">
            <v>KLANG BC</v>
          </cell>
          <cell r="C7">
            <v>589763.64679000014</v>
          </cell>
        </row>
        <row r="8">
          <cell r="B8" t="str">
            <v>KAJANG BC</v>
          </cell>
          <cell r="C8">
            <v>601149.75370000023</v>
          </cell>
        </row>
        <row r="9">
          <cell r="B9" t="str">
            <v>SRI DAMANSARA BC</v>
          </cell>
          <cell r="C9">
            <v>483611.47957999981</v>
          </cell>
        </row>
        <row r="10">
          <cell r="B10" t="str">
            <v>SEREMBAN BC</v>
          </cell>
          <cell r="C10">
            <v>562809.65595999989</v>
          </cell>
        </row>
        <row r="11">
          <cell r="B11" t="str">
            <v>PRAI BC</v>
          </cell>
          <cell r="C11">
            <v>1316317.3440599996</v>
          </cell>
        </row>
        <row r="12">
          <cell r="B12" t="str">
            <v>PENANG BC</v>
          </cell>
          <cell r="C12">
            <v>1528674.4723599995</v>
          </cell>
        </row>
        <row r="13">
          <cell r="B13" t="str">
            <v>ALOR SETAR BC</v>
          </cell>
          <cell r="C13">
            <v>687353.03772000002</v>
          </cell>
        </row>
        <row r="14">
          <cell r="B14" t="str">
            <v xml:space="preserve">SUNGAI PETANI BC </v>
          </cell>
          <cell r="C14">
            <v>169379.96486000001</v>
          </cell>
        </row>
        <row r="15">
          <cell r="B15" t="str">
            <v xml:space="preserve">IPOH BC </v>
          </cell>
          <cell r="C15">
            <v>1269655.2685499999</v>
          </cell>
        </row>
        <row r="16">
          <cell r="B16" t="str">
            <v xml:space="preserve">TELUK INTAN BC </v>
          </cell>
          <cell r="C16">
            <v>453809.90345000004</v>
          </cell>
        </row>
        <row r="17">
          <cell r="B17" t="str">
            <v xml:space="preserve">JOHOR BARU BC </v>
          </cell>
          <cell r="C17">
            <v>1238978.55807</v>
          </cell>
        </row>
        <row r="18">
          <cell r="B18" t="str">
            <v xml:space="preserve">BATU PAHAT BC </v>
          </cell>
          <cell r="C18">
            <v>628895.61344999995</v>
          </cell>
        </row>
        <row r="19">
          <cell r="B19" t="str">
            <v>MUAR BC</v>
          </cell>
          <cell r="C19">
            <v>401889.94546000002</v>
          </cell>
        </row>
        <row r="20">
          <cell r="B20" t="str">
            <v>MALACCA BC</v>
          </cell>
          <cell r="C20">
            <v>869058.1228100002</v>
          </cell>
        </row>
        <row r="21">
          <cell r="B21" t="str">
            <v>KUANTAN BC</v>
          </cell>
          <cell r="C21">
            <v>515809.66542000009</v>
          </cell>
        </row>
        <row r="22">
          <cell r="B22" t="str">
            <v>MENTAKAB BC</v>
          </cell>
          <cell r="C22">
            <v>303757.16499000002</v>
          </cell>
        </row>
        <row r="23">
          <cell r="B23" t="str">
            <v>KOTA BHARU BC</v>
          </cell>
          <cell r="C23">
            <v>350273.88063999999</v>
          </cell>
        </row>
        <row r="24">
          <cell r="B24" t="str">
            <v>KUALA TERENGGANU BC</v>
          </cell>
          <cell r="C24">
            <v>131181.49230999997</v>
          </cell>
        </row>
        <row r="25">
          <cell r="B25" t="str">
            <v xml:space="preserve">KEMAMAN BC </v>
          </cell>
          <cell r="C25">
            <v>489045.93575</v>
          </cell>
        </row>
        <row r="26">
          <cell r="B26" t="str">
            <v>MIRI BC</v>
          </cell>
          <cell r="C26">
            <v>676858.98928999994</v>
          </cell>
        </row>
        <row r="27">
          <cell r="B27" t="str">
            <v xml:space="preserve">BINTULU BC </v>
          </cell>
          <cell r="C27">
            <v>327145.18296999997</v>
          </cell>
        </row>
        <row r="28">
          <cell r="B28" t="str">
            <v>KUCHING BC</v>
          </cell>
          <cell r="C28">
            <v>856317.15893000003</v>
          </cell>
        </row>
        <row r="29">
          <cell r="B29" t="str">
            <v>SIBU BC</v>
          </cell>
          <cell r="C29">
            <v>406908.5548499999</v>
          </cell>
        </row>
        <row r="30">
          <cell r="B30" t="str">
            <v>BANGSAR BC</v>
          </cell>
          <cell r="C30">
            <v>2637608.2918599998</v>
          </cell>
        </row>
        <row r="31">
          <cell r="B31" t="str">
            <v>JLN TUN PERAK BC</v>
          </cell>
          <cell r="C31">
            <v>1981085.4102899996</v>
          </cell>
        </row>
        <row r="32">
          <cell r="B32" t="str">
            <v xml:space="preserve">JLN P RAMLEE BC </v>
          </cell>
          <cell r="C32">
            <v>1902312.0072899999</v>
          </cell>
        </row>
        <row r="33">
          <cell r="B33" t="str">
            <v>KARAMUNSING BC</v>
          </cell>
          <cell r="C33">
            <v>951517.92354999995</v>
          </cell>
        </row>
        <row r="34">
          <cell r="B34" t="str">
            <v xml:space="preserve">SANDAKAN BC </v>
          </cell>
          <cell r="C34">
            <v>159209.46866999997</v>
          </cell>
        </row>
        <row r="35">
          <cell r="B35" t="str">
            <v>TAWAU BC</v>
          </cell>
          <cell r="C35">
            <v>471423.11981999991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A "/>
      <sheetName val="pivot"/>
      <sheetName val="by entity"/>
      <sheetName val="Funded"/>
      <sheetName val="Unfunded"/>
    </sheetNames>
    <sheetDataSet>
      <sheetData sheetId="0">
        <row r="4">
          <cell r="B4" t="str">
            <v xml:space="preserve">SHAH ALAM BC </v>
          </cell>
          <cell r="C4">
            <v>903444.89225999988</v>
          </cell>
          <cell r="D4">
            <v>879529.39963000012</v>
          </cell>
          <cell r="E4">
            <v>929536.5815000002</v>
          </cell>
        </row>
        <row r="5">
          <cell r="B5" t="str">
            <v xml:space="preserve">SUBANG BC </v>
          </cell>
          <cell r="C5">
            <v>1086743.5139300001</v>
          </cell>
          <cell r="D5">
            <v>1060289.4777800003</v>
          </cell>
          <cell r="E5">
            <v>1080679.2354499998</v>
          </cell>
        </row>
        <row r="6">
          <cell r="B6" t="str">
            <v>PETALING JAYA BC</v>
          </cell>
          <cell r="C6">
            <v>1457226.7996999999</v>
          </cell>
          <cell r="D6">
            <v>1461837.8082600003</v>
          </cell>
          <cell r="E6">
            <v>1512274.4191700001</v>
          </cell>
        </row>
        <row r="7">
          <cell r="B7" t="str">
            <v>KLANG BC</v>
          </cell>
          <cell r="C7">
            <v>591070.41570000025</v>
          </cell>
          <cell r="D7">
            <v>574956.86682999996</v>
          </cell>
          <cell r="E7">
            <v>583289.17848000012</v>
          </cell>
        </row>
        <row r="8">
          <cell r="B8" t="str">
            <v>KAJANG BC</v>
          </cell>
          <cell r="C8">
            <v>601149.75370000023</v>
          </cell>
          <cell r="D8">
            <v>603058.17037000018</v>
          </cell>
          <cell r="E8">
            <v>594207.66196999978</v>
          </cell>
        </row>
        <row r="9">
          <cell r="B9" t="str">
            <v>SRI DAMANSARA BC</v>
          </cell>
          <cell r="C9">
            <v>485352.46641999984</v>
          </cell>
          <cell r="D9">
            <v>491649.11702999996</v>
          </cell>
          <cell r="E9">
            <v>511393.35785000003</v>
          </cell>
        </row>
        <row r="10">
          <cell r="B10" t="str">
            <v>SEREMBAN BC</v>
          </cell>
          <cell r="C10">
            <v>561160.45534999995</v>
          </cell>
          <cell r="D10">
            <v>557889.92294000008</v>
          </cell>
          <cell r="E10">
            <v>597391.74627</v>
          </cell>
        </row>
        <row r="11">
          <cell r="B11" t="str">
            <v>PRAI BC</v>
          </cell>
          <cell r="C11">
            <v>1312773.7029599997</v>
          </cell>
          <cell r="D11">
            <v>1306984.3642099998</v>
          </cell>
          <cell r="E11">
            <v>1329604.8260300006</v>
          </cell>
        </row>
        <row r="12">
          <cell r="B12" t="str">
            <v>PENANG BC</v>
          </cell>
          <cell r="C12">
            <v>1529685.0798299999</v>
          </cell>
          <cell r="D12">
            <v>1550533.54079</v>
          </cell>
          <cell r="E12">
            <v>1581760.0780300002</v>
          </cell>
        </row>
        <row r="13">
          <cell r="B13" t="str">
            <v>ALOR SETAR BC</v>
          </cell>
          <cell r="C13">
            <v>688837.87568000006</v>
          </cell>
          <cell r="D13">
            <v>696459.14278999995</v>
          </cell>
          <cell r="E13">
            <v>707161.01011999976</v>
          </cell>
        </row>
        <row r="14">
          <cell r="B14" t="str">
            <v xml:space="preserve">SUNGAI PETANI BC </v>
          </cell>
          <cell r="C14">
            <v>171912.99849</v>
          </cell>
          <cell r="D14">
            <v>174478.58</v>
          </cell>
          <cell r="E14">
            <v>178578.50094</v>
          </cell>
        </row>
        <row r="15">
          <cell r="B15" t="str">
            <v xml:space="preserve">IPOH BC </v>
          </cell>
          <cell r="C15">
            <v>1269655.2685499999</v>
          </cell>
          <cell r="D15">
            <v>1231190.4183</v>
          </cell>
          <cell r="E15">
            <v>1291472.5539699995</v>
          </cell>
        </row>
        <row r="16">
          <cell r="B16" t="str">
            <v xml:space="preserve">TELUK INTAN BC </v>
          </cell>
          <cell r="C16">
            <v>453809.90345000004</v>
          </cell>
          <cell r="D16">
            <v>455204.21912999992</v>
          </cell>
          <cell r="E16">
            <v>515934.90498000005</v>
          </cell>
        </row>
        <row r="17">
          <cell r="B17" t="str">
            <v xml:space="preserve">JOHOR BARU BC </v>
          </cell>
          <cell r="C17">
            <v>1237237.5712300001</v>
          </cell>
          <cell r="D17">
            <v>1283145.41359</v>
          </cell>
          <cell r="E17">
            <v>1277370.7279299998</v>
          </cell>
        </row>
        <row r="18">
          <cell r="B18" t="str">
            <v xml:space="preserve">BATU PAHAT BC </v>
          </cell>
          <cell r="C18">
            <v>628895.61344999995</v>
          </cell>
          <cell r="D18">
            <v>622768.98919999984</v>
          </cell>
          <cell r="E18">
            <v>626555.94448000006</v>
          </cell>
        </row>
        <row r="19">
          <cell r="B19" t="str">
            <v>MUAR BC</v>
          </cell>
          <cell r="C19">
            <v>401889.94546000002</v>
          </cell>
          <cell r="D19">
            <v>386998.2451399999</v>
          </cell>
          <cell r="E19">
            <v>394179.73553999997</v>
          </cell>
        </row>
        <row r="20">
          <cell r="B20" t="str">
            <v>MALACCA BC</v>
          </cell>
          <cell r="C20">
            <v>869058.1228100002</v>
          </cell>
          <cell r="D20">
            <v>826896.89462999988</v>
          </cell>
          <cell r="E20">
            <v>840181.76531000016</v>
          </cell>
        </row>
        <row r="21">
          <cell r="B21" t="str">
            <v>KUANTAN BC</v>
          </cell>
          <cell r="C21">
            <v>514153.34282000008</v>
          </cell>
          <cell r="D21">
            <v>559926.35889000003</v>
          </cell>
          <cell r="E21">
            <v>623996.12730000017</v>
          </cell>
        </row>
        <row r="22">
          <cell r="B22" t="str">
            <v>MENTAKAB BC</v>
          </cell>
          <cell r="C22">
            <v>303757.16499000002</v>
          </cell>
          <cell r="D22">
            <v>296517.94395000004</v>
          </cell>
          <cell r="E22">
            <v>286321.85829000006</v>
          </cell>
        </row>
        <row r="23">
          <cell r="B23" t="str">
            <v>KOTA BHARU BC</v>
          </cell>
          <cell r="C23">
            <v>350273.88063999999</v>
          </cell>
          <cell r="D23">
            <v>344342.76771000004</v>
          </cell>
          <cell r="E23">
            <v>346572.2876000001</v>
          </cell>
        </row>
        <row r="24">
          <cell r="B24" t="str">
            <v>KUALA TERENGGANU BC</v>
          </cell>
          <cell r="C24">
            <v>131181.49231</v>
          </cell>
          <cell r="D24">
            <v>130697.22796</v>
          </cell>
          <cell r="E24">
            <v>133687.67233999999</v>
          </cell>
        </row>
        <row r="25">
          <cell r="B25" t="str">
            <v xml:space="preserve">KEMAMAN BC </v>
          </cell>
          <cell r="C25">
            <v>492532.08216000011</v>
          </cell>
          <cell r="D25">
            <v>483903.13415000011</v>
          </cell>
          <cell r="E25">
            <v>490901.71738000005</v>
          </cell>
        </row>
        <row r="26">
          <cell r="B26" t="str">
            <v>MIRI BC</v>
          </cell>
          <cell r="C26">
            <v>676858.98928999994</v>
          </cell>
          <cell r="D26">
            <v>667591.92427999992</v>
          </cell>
          <cell r="E26">
            <v>650150.18481999997</v>
          </cell>
        </row>
        <row r="27">
          <cell r="B27" t="str">
            <v xml:space="preserve">BINTULU BC </v>
          </cell>
          <cell r="C27">
            <v>327145.18296999997</v>
          </cell>
          <cell r="D27">
            <v>326337.85703000001</v>
          </cell>
          <cell r="E27">
            <v>308371.73787000013</v>
          </cell>
        </row>
        <row r="28">
          <cell r="B28" t="str">
            <v>KUCHING BC</v>
          </cell>
          <cell r="C28">
            <v>856317.15893000003</v>
          </cell>
          <cell r="D28">
            <v>813489.79677000002</v>
          </cell>
          <cell r="E28">
            <v>810189.84773000015</v>
          </cell>
        </row>
        <row r="29">
          <cell r="B29" t="str">
            <v>SIBU BC</v>
          </cell>
          <cell r="C29">
            <v>406908.5548499999</v>
          </cell>
          <cell r="D29">
            <v>393188.20051000011</v>
          </cell>
          <cell r="E29">
            <v>394131.39874000003</v>
          </cell>
        </row>
        <row r="30">
          <cell r="B30" t="str">
            <v>BANGSAR BC</v>
          </cell>
          <cell r="C30">
            <v>2638049.5951100001</v>
          </cell>
          <cell r="D30">
            <v>2657916.7536599999</v>
          </cell>
          <cell r="E30">
            <v>2657283.6499799984</v>
          </cell>
        </row>
        <row r="31">
          <cell r="B31" t="str">
            <v>JLN TUN PERAK BC</v>
          </cell>
          <cell r="C31">
            <v>1982061.6825899994</v>
          </cell>
          <cell r="D31">
            <v>1948808.3217399998</v>
          </cell>
          <cell r="E31">
            <v>1984402.5296299988</v>
          </cell>
        </row>
        <row r="32">
          <cell r="B32" t="str">
            <v xml:space="preserve">JLN P RAMLEE BC </v>
          </cell>
          <cell r="C32">
            <v>1902312.0072899999</v>
          </cell>
          <cell r="D32">
            <v>1928127.7274500004</v>
          </cell>
          <cell r="E32">
            <v>1929523.52107</v>
          </cell>
        </row>
        <row r="33">
          <cell r="B33" t="str">
            <v>KARAMUNSING BC</v>
          </cell>
          <cell r="C33">
            <v>951517.92354999995</v>
          </cell>
          <cell r="D33">
            <v>920208.45661999995</v>
          </cell>
          <cell r="E33">
            <v>940736.02849000017</v>
          </cell>
        </row>
        <row r="34">
          <cell r="B34" t="str">
            <v xml:space="preserve">SANDAKAN BC </v>
          </cell>
          <cell r="C34">
            <v>159209.46866999997</v>
          </cell>
          <cell r="D34">
            <v>160154.63127000004</v>
          </cell>
          <cell r="E34">
            <v>158375.43237000002</v>
          </cell>
        </row>
        <row r="35">
          <cell r="B35" t="str">
            <v>TAWAU BC</v>
          </cell>
          <cell r="C35">
            <v>471423.11982000002</v>
          </cell>
          <cell r="D35">
            <v>455735.1912399999</v>
          </cell>
          <cell r="E35">
            <v>468916.75208999997</v>
          </cell>
        </row>
        <row r="36">
          <cell r="B36" t="str">
            <v>TOTAL BB</v>
          </cell>
          <cell r="C36">
            <v>26413606.024959993</v>
          </cell>
          <cell r="D36">
            <v>26250816.863850005</v>
          </cell>
          <cell r="E36">
            <v>26735132.973719995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LJan21"/>
      <sheetName val="GILFeb21"/>
      <sheetName val="MajorCus"/>
    </sheetNames>
    <sheetDataSet>
      <sheetData sheetId="0"/>
      <sheetData sheetId="1"/>
      <sheetData sheetId="2">
        <row r="133">
          <cell r="E133">
            <v>2.4713544900000004</v>
          </cell>
        </row>
        <row r="134">
          <cell r="E134">
            <v>0.69343240000000006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A "/>
      <sheetName val="pivot"/>
      <sheetName val="by entity"/>
      <sheetName val="Funded"/>
      <sheetName val="Unfunded"/>
    </sheetNames>
    <sheetDataSet>
      <sheetData sheetId="0">
        <row r="4">
          <cell r="B4" t="str">
            <v xml:space="preserve">SHAH ALAM BC </v>
          </cell>
          <cell r="C4">
            <v>903748.4333899999</v>
          </cell>
          <cell r="D4">
            <v>903212.08315999992</v>
          </cell>
          <cell r="E4">
            <v>879829.20687999995</v>
          </cell>
        </row>
        <row r="5">
          <cell r="B5" t="str">
            <v xml:space="preserve">SUBANG BC </v>
          </cell>
          <cell r="C5">
            <v>1086743.5139300001</v>
          </cell>
          <cell r="D5">
            <v>1081878.8747400001</v>
          </cell>
          <cell r="E5">
            <v>1060289.4777800001</v>
          </cell>
        </row>
        <row r="6">
          <cell r="B6" t="str">
            <v>PETALING JAYA BC</v>
          </cell>
          <cell r="C6">
            <v>1457226.7996999999</v>
          </cell>
          <cell r="D6">
            <v>1430807.4032199997</v>
          </cell>
          <cell r="E6">
            <v>1461837.8082600001</v>
          </cell>
        </row>
        <row r="7">
          <cell r="B7" t="str">
            <v>KLANG BC</v>
          </cell>
          <cell r="C7">
            <v>591070.41570000025</v>
          </cell>
          <cell r="D7">
            <v>560486.72470000002</v>
          </cell>
          <cell r="E7">
            <v>574956.86683000007</v>
          </cell>
        </row>
        <row r="8">
          <cell r="B8" t="str">
            <v>KAJANG BC</v>
          </cell>
          <cell r="C8">
            <v>601149.75370000023</v>
          </cell>
          <cell r="D8">
            <v>613851.88741000008</v>
          </cell>
          <cell r="E8">
            <v>603058.17037000018</v>
          </cell>
        </row>
        <row r="9">
          <cell r="B9" t="str">
            <v>SRI DAMANSARA BC</v>
          </cell>
          <cell r="C9">
            <v>483611.47957999981</v>
          </cell>
          <cell r="D9">
            <v>483378.85764999996</v>
          </cell>
          <cell r="E9">
            <v>489933.25273000001</v>
          </cell>
        </row>
        <row r="10">
          <cell r="B10" t="str">
            <v>SEREMBAN BC</v>
          </cell>
          <cell r="C10">
            <v>561160.45534999995</v>
          </cell>
          <cell r="D10">
            <v>560769.24502000003</v>
          </cell>
          <cell r="E10">
            <v>557889.92294000008</v>
          </cell>
        </row>
        <row r="11">
          <cell r="B11" t="str">
            <v>PRAI BC</v>
          </cell>
          <cell r="C11">
            <v>1316317.3440599996</v>
          </cell>
          <cell r="D11">
            <v>1314642.9360500001</v>
          </cell>
          <cell r="E11">
            <v>1310818.0011299995</v>
          </cell>
        </row>
        <row r="12">
          <cell r="B12" t="str">
            <v>PENANG BC</v>
          </cell>
          <cell r="C12">
            <v>1528674.4723599995</v>
          </cell>
          <cell r="D12">
            <v>1532821.6338600002</v>
          </cell>
          <cell r="E12">
            <v>1549532.8914299996</v>
          </cell>
        </row>
        <row r="13">
          <cell r="B13" t="str">
            <v>ALOR SETAR BC</v>
          </cell>
          <cell r="C13">
            <v>688837.87568000006</v>
          </cell>
          <cell r="D13">
            <v>683870.43322999997</v>
          </cell>
          <cell r="E13">
            <v>696459.14278999995</v>
          </cell>
        </row>
        <row r="14">
          <cell r="B14" t="str">
            <v xml:space="preserve">SUNGAI PETANI BC </v>
          </cell>
          <cell r="C14">
            <v>169379.96486000004</v>
          </cell>
          <cell r="D14">
            <v>169992.73515999998</v>
          </cell>
          <cell r="E14">
            <v>171645.59244000004</v>
          </cell>
        </row>
        <row r="15">
          <cell r="B15" t="str">
            <v xml:space="preserve">IPOH BC </v>
          </cell>
          <cell r="C15">
            <v>1269655.2685499999</v>
          </cell>
          <cell r="D15">
            <v>1203056.4832000001</v>
          </cell>
          <cell r="E15">
            <v>1231190.4183000005</v>
          </cell>
        </row>
        <row r="16">
          <cell r="B16" t="str">
            <v xml:space="preserve">TELUK INTAN BC </v>
          </cell>
          <cell r="C16">
            <v>453809.90345000004</v>
          </cell>
          <cell r="D16">
            <v>449222.22211000003</v>
          </cell>
          <cell r="E16">
            <v>455204.21912999998</v>
          </cell>
        </row>
        <row r="17">
          <cell r="B17" t="str">
            <v xml:space="preserve">JOHOR BARU BC </v>
          </cell>
          <cell r="C17">
            <v>1238978.55807</v>
          </cell>
          <cell r="D17">
            <v>1271966.4171899997</v>
          </cell>
          <cell r="E17">
            <v>1284861.2778900003</v>
          </cell>
        </row>
        <row r="18">
          <cell r="B18" t="str">
            <v xml:space="preserve">BATU PAHAT BC </v>
          </cell>
          <cell r="C18">
            <v>628895.61344999995</v>
          </cell>
          <cell r="D18">
            <v>625522.6358200002</v>
          </cell>
          <cell r="E18">
            <v>622768.98920000007</v>
          </cell>
        </row>
        <row r="19">
          <cell r="B19" t="str">
            <v>MUAR BC</v>
          </cell>
          <cell r="C19">
            <v>401889.94546000002</v>
          </cell>
          <cell r="D19">
            <v>395752.75309000001</v>
          </cell>
          <cell r="E19">
            <v>386998.2451399999</v>
          </cell>
        </row>
        <row r="20">
          <cell r="B20" t="str">
            <v>MALACCA BC</v>
          </cell>
          <cell r="C20">
            <v>869058.1228100002</v>
          </cell>
          <cell r="D20">
            <v>816979.30657000013</v>
          </cell>
          <cell r="E20">
            <v>826896.89463000023</v>
          </cell>
        </row>
        <row r="21">
          <cell r="B21" t="str">
            <v>KUANTAN BC</v>
          </cell>
          <cell r="C21">
            <v>514153.34282000008</v>
          </cell>
          <cell r="D21">
            <v>524235.43293000007</v>
          </cell>
          <cell r="E21">
            <v>559926.35888999992</v>
          </cell>
        </row>
        <row r="22">
          <cell r="B22" t="str">
            <v>MENTAKAB BC</v>
          </cell>
          <cell r="C22">
            <v>303757.16499000002</v>
          </cell>
          <cell r="D22">
            <v>300230.86528999993</v>
          </cell>
          <cell r="E22">
            <v>296517.94395000004</v>
          </cell>
        </row>
        <row r="23">
          <cell r="B23" t="str">
            <v>KOTA BHARU BC</v>
          </cell>
          <cell r="C23">
            <v>350273.88063999999</v>
          </cell>
          <cell r="D23">
            <v>358325.43775999994</v>
          </cell>
          <cell r="E23">
            <v>344342.76771000004</v>
          </cell>
        </row>
        <row r="24">
          <cell r="B24" t="str">
            <v>KUALA TERENGGANU BC</v>
          </cell>
          <cell r="C24">
            <v>131181.49231</v>
          </cell>
          <cell r="D24">
            <v>131689.06972999996</v>
          </cell>
          <cell r="E24">
            <v>130697.22796</v>
          </cell>
        </row>
        <row r="25">
          <cell r="B25" t="str">
            <v xml:space="preserve">KEMAMAN BC </v>
          </cell>
          <cell r="C25">
            <v>492532.08216000011</v>
          </cell>
          <cell r="D25">
            <v>494827.90741999989</v>
          </cell>
          <cell r="E25">
            <v>483903.13415000011</v>
          </cell>
        </row>
        <row r="26">
          <cell r="B26" t="str">
            <v>MIRI BC</v>
          </cell>
          <cell r="C26">
            <v>676858.98928999994</v>
          </cell>
          <cell r="D26">
            <v>661907.28024000011</v>
          </cell>
          <cell r="E26">
            <v>667591.92427999992</v>
          </cell>
        </row>
        <row r="27">
          <cell r="B27" t="str">
            <v xml:space="preserve">BINTULU BC </v>
          </cell>
          <cell r="C27">
            <v>327145.18296999997</v>
          </cell>
          <cell r="D27">
            <v>325512.59905000014</v>
          </cell>
          <cell r="E27">
            <v>326337.8570299999</v>
          </cell>
        </row>
        <row r="28">
          <cell r="B28" t="str">
            <v>KUCHING BC</v>
          </cell>
          <cell r="C28">
            <v>856317.15893000003</v>
          </cell>
          <cell r="D28">
            <v>826867.38156000013</v>
          </cell>
          <cell r="E28">
            <v>813489.79677000025</v>
          </cell>
        </row>
        <row r="29">
          <cell r="B29" t="str">
            <v>SIBU BC</v>
          </cell>
          <cell r="C29">
            <v>406908.5548499999</v>
          </cell>
          <cell r="D29">
            <v>401132.50004999997</v>
          </cell>
          <cell r="E29">
            <v>393188.20051000011</v>
          </cell>
        </row>
        <row r="30">
          <cell r="B30" t="str">
            <v>BANGSAR BC</v>
          </cell>
          <cell r="C30">
            <v>2637746.0539799999</v>
          </cell>
          <cell r="D30">
            <v>2672922.0348199992</v>
          </cell>
          <cell r="E30">
            <v>2657616.9464099999</v>
          </cell>
        </row>
        <row r="31">
          <cell r="B31" t="str">
            <v>JLN TUN PERAK BC</v>
          </cell>
          <cell r="C31">
            <v>1982061.6825899994</v>
          </cell>
          <cell r="D31">
            <v>1922317.4888499996</v>
          </cell>
          <cell r="E31">
            <v>1948808.3217399998</v>
          </cell>
        </row>
        <row r="32">
          <cell r="B32" t="str">
            <v xml:space="preserve">JLN P RAMLEE BC </v>
          </cell>
          <cell r="C32">
            <v>1902312.0072899999</v>
          </cell>
          <cell r="D32">
            <v>1808380.9458999997</v>
          </cell>
          <cell r="E32">
            <v>1928127.7274500006</v>
          </cell>
        </row>
        <row r="33">
          <cell r="B33" t="str">
            <v>KARAMUNSING BC</v>
          </cell>
          <cell r="C33">
            <v>951517.92354999995</v>
          </cell>
          <cell r="D33">
            <v>940760.24731999997</v>
          </cell>
          <cell r="E33">
            <v>920208.45662000007</v>
          </cell>
        </row>
        <row r="34">
          <cell r="B34" t="str">
            <v xml:space="preserve">SANDAKAN BC </v>
          </cell>
          <cell r="C34">
            <v>159209.46866999997</v>
          </cell>
          <cell r="D34">
            <v>160860.57705000002</v>
          </cell>
          <cell r="E34">
            <v>160154.63127000004</v>
          </cell>
        </row>
        <row r="35">
          <cell r="B35" t="str">
            <v>TAWAU BC</v>
          </cell>
          <cell r="C35">
            <v>471423.11982000002</v>
          </cell>
          <cell r="D35">
            <v>466027.87656000006</v>
          </cell>
          <cell r="E35">
            <v>455735.19124000007</v>
          </cell>
        </row>
        <row r="36">
          <cell r="B36" t="str">
            <v>TOTAL BB</v>
          </cell>
          <cell r="C36">
            <v>26413606.024959993</v>
          </cell>
          <cell r="D36">
            <v>26094210.27671</v>
          </cell>
          <cell r="E36">
            <v>26250816.863850005</v>
          </cell>
        </row>
      </sheetData>
      <sheetData sheetId="1"/>
      <sheetData sheetId="2">
        <row r="5">
          <cell r="A5">
            <v>1099979</v>
          </cell>
        </row>
      </sheetData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A  "/>
    </sheetNames>
    <sheetDataSet>
      <sheetData sheetId="0">
        <row r="4">
          <cell r="B4" t="str">
            <v xml:space="preserve">SHAH ALAM BC </v>
          </cell>
          <cell r="C4">
            <v>905305.3896900001</v>
          </cell>
          <cell r="D4">
            <v>905305.3896900001</v>
          </cell>
          <cell r="E4">
            <v>904466.63287999993</v>
          </cell>
        </row>
        <row r="5">
          <cell r="B5" t="str">
            <v xml:space="preserve">SUBANG BC </v>
          </cell>
          <cell r="C5">
            <v>1086743.5139300001</v>
          </cell>
          <cell r="D5">
            <v>1086743.5139300001</v>
          </cell>
          <cell r="E5">
            <v>1081878.8747400001</v>
          </cell>
        </row>
        <row r="6">
          <cell r="B6" t="str">
            <v>PETALING JAYA BC</v>
          </cell>
          <cell r="C6">
            <v>1459756.1078899999</v>
          </cell>
          <cell r="D6">
            <v>1459756.1078899999</v>
          </cell>
          <cell r="E6">
            <v>1433283.5983299999</v>
          </cell>
        </row>
        <row r="7">
          <cell r="B7" t="str">
            <v>KLANG BC</v>
          </cell>
          <cell r="C7">
            <v>589763.64679000014</v>
          </cell>
          <cell r="D7">
            <v>589763.64679000014</v>
          </cell>
          <cell r="E7">
            <v>559181.29431000014</v>
          </cell>
        </row>
        <row r="8">
          <cell r="B8" t="str">
            <v>KAJANG BC</v>
          </cell>
          <cell r="C8">
            <v>601149.75370000023</v>
          </cell>
          <cell r="D8">
            <v>601149.75370000023</v>
          </cell>
          <cell r="E8">
            <v>613851.88741000008</v>
          </cell>
        </row>
        <row r="9">
          <cell r="B9" t="str">
            <v>SRI DAMANSARA BC</v>
          </cell>
          <cell r="C9">
            <v>483611.47957999981</v>
          </cell>
          <cell r="D9">
            <v>483611.47957999981</v>
          </cell>
          <cell r="E9">
            <v>483378.85764999996</v>
          </cell>
        </row>
        <row r="10">
          <cell r="B10" t="str">
            <v>SEREMBAN BC</v>
          </cell>
          <cell r="C10">
            <v>562809.65595999989</v>
          </cell>
          <cell r="D10">
            <v>562809.65595999989</v>
          </cell>
          <cell r="E10">
            <v>562412.35675000004</v>
          </cell>
        </row>
        <row r="11">
          <cell r="B11" t="str">
            <v>PRAI BC</v>
          </cell>
          <cell r="C11">
            <v>1316317.3440599996</v>
          </cell>
          <cell r="D11">
            <v>1316317.3440599996</v>
          </cell>
          <cell r="E11">
            <v>1314642.9360499999</v>
          </cell>
        </row>
        <row r="12">
          <cell r="B12" t="str">
            <v>PENANG BC</v>
          </cell>
          <cell r="C12">
            <v>1528674.4723599995</v>
          </cell>
          <cell r="D12">
            <v>1528674.4723599995</v>
          </cell>
          <cell r="E12">
            <v>1532821.6338600002</v>
          </cell>
        </row>
        <row r="13">
          <cell r="B13" t="str">
            <v>ALOR SETAR BC</v>
          </cell>
          <cell r="C13">
            <v>687353.03772000002</v>
          </cell>
          <cell r="D13">
            <v>687353.03772000002</v>
          </cell>
          <cell r="E13">
            <v>682394.70498000004</v>
          </cell>
        </row>
        <row r="14">
          <cell r="B14" t="str">
            <v xml:space="preserve">SUNGAI PETANI BC </v>
          </cell>
          <cell r="C14">
            <v>169379.96486000001</v>
          </cell>
          <cell r="D14">
            <v>169379.96486000001</v>
          </cell>
          <cell r="E14">
            <v>169992.73516000004</v>
          </cell>
        </row>
        <row r="15">
          <cell r="B15" t="str">
            <v xml:space="preserve">IPOH BC </v>
          </cell>
          <cell r="C15">
            <v>1269655.2685499999</v>
          </cell>
          <cell r="D15">
            <v>1269655.2685499999</v>
          </cell>
          <cell r="E15">
            <v>1203056.4831999999</v>
          </cell>
        </row>
        <row r="16">
          <cell r="B16" t="str">
            <v xml:space="preserve">TELUK INTAN BC </v>
          </cell>
          <cell r="C16">
            <v>453809.90345000004</v>
          </cell>
          <cell r="D16">
            <v>453809.90345000004</v>
          </cell>
          <cell r="E16">
            <v>449222.22211000003</v>
          </cell>
        </row>
        <row r="17">
          <cell r="B17" t="str">
            <v xml:space="preserve">JOHOR BARU BC </v>
          </cell>
          <cell r="C17">
            <v>1238978.55807</v>
          </cell>
          <cell r="D17">
            <v>1238978.55807</v>
          </cell>
          <cell r="E17">
            <v>1271966.4171899997</v>
          </cell>
        </row>
        <row r="18">
          <cell r="B18" t="str">
            <v xml:space="preserve">BATU PAHAT BC </v>
          </cell>
          <cell r="C18">
            <v>628895.61344999995</v>
          </cell>
          <cell r="D18">
            <v>628895.61344999995</v>
          </cell>
          <cell r="E18">
            <v>625522.6358200002</v>
          </cell>
        </row>
        <row r="19">
          <cell r="B19" t="str">
            <v>MUAR BC</v>
          </cell>
          <cell r="C19">
            <v>401889.94546000002</v>
          </cell>
          <cell r="D19">
            <v>401889.94546000002</v>
          </cell>
          <cell r="E19">
            <v>395752.75309000001</v>
          </cell>
        </row>
        <row r="20">
          <cell r="B20" t="str">
            <v>MALACCA BC</v>
          </cell>
          <cell r="C20">
            <v>869058.1228100002</v>
          </cell>
          <cell r="D20">
            <v>869058.1228100002</v>
          </cell>
          <cell r="E20">
            <v>816979.30657000013</v>
          </cell>
        </row>
        <row r="21">
          <cell r="B21" t="str">
            <v>KUANTAN BC</v>
          </cell>
          <cell r="C21">
            <v>515809.66542000009</v>
          </cell>
          <cell r="D21">
            <v>515809.66542000009</v>
          </cell>
          <cell r="E21">
            <v>526055.70943000005</v>
          </cell>
        </row>
        <row r="22">
          <cell r="B22" t="str">
            <v>MENTAKAB BC</v>
          </cell>
          <cell r="C22">
            <v>303757.16499000002</v>
          </cell>
          <cell r="D22">
            <v>303757.16499000002</v>
          </cell>
          <cell r="E22">
            <v>300230.86528999999</v>
          </cell>
        </row>
        <row r="23">
          <cell r="B23" t="str">
            <v>KOTA BHARU BC</v>
          </cell>
          <cell r="C23">
            <v>350273.88063999999</v>
          </cell>
          <cell r="D23">
            <v>350273.88063999999</v>
          </cell>
          <cell r="E23">
            <v>358325.43776</v>
          </cell>
        </row>
        <row r="24">
          <cell r="B24" t="str">
            <v>KUALA TERENGGANU BC</v>
          </cell>
          <cell r="C24">
            <v>131181.49230999997</v>
          </cell>
          <cell r="D24">
            <v>131181.49230999997</v>
          </cell>
          <cell r="E24">
            <v>131689.06972999999</v>
          </cell>
        </row>
        <row r="25">
          <cell r="B25" t="str">
            <v xml:space="preserve">KEMAMAN BC </v>
          </cell>
          <cell r="C25">
            <v>489045.93575</v>
          </cell>
          <cell r="D25">
            <v>489045.93575</v>
          </cell>
          <cell r="E25">
            <v>491175.22564000008</v>
          </cell>
        </row>
        <row r="26">
          <cell r="B26" t="str">
            <v>MIRI BC</v>
          </cell>
          <cell r="C26">
            <v>676858.98928999994</v>
          </cell>
          <cell r="D26">
            <v>676858.98928999994</v>
          </cell>
          <cell r="E26">
            <v>661907.28024000023</v>
          </cell>
        </row>
        <row r="27">
          <cell r="B27" t="str">
            <v xml:space="preserve">BINTULU BC </v>
          </cell>
          <cell r="C27">
            <v>327145.18296999997</v>
          </cell>
          <cell r="D27">
            <v>327145.18296999997</v>
          </cell>
          <cell r="E27">
            <v>325512.59905000002</v>
          </cell>
        </row>
        <row r="28">
          <cell r="B28" t="str">
            <v>KUCHING BC</v>
          </cell>
          <cell r="C28">
            <v>856317.15893000003</v>
          </cell>
          <cell r="D28">
            <v>856317.15893000003</v>
          </cell>
          <cell r="E28">
            <v>826867.38156000013</v>
          </cell>
        </row>
        <row r="29">
          <cell r="B29" t="str">
            <v>SIBU BC</v>
          </cell>
          <cell r="C29">
            <v>406908.5548499999</v>
          </cell>
          <cell r="D29">
            <v>406908.5548499999</v>
          </cell>
          <cell r="E29">
            <v>401132.50004999997</v>
          </cell>
        </row>
        <row r="30">
          <cell r="B30" t="str">
            <v>BANGSAR BC</v>
          </cell>
          <cell r="C30">
            <v>2637608.2918599998</v>
          </cell>
          <cell r="D30">
            <v>2637608.2918599998</v>
          </cell>
          <cell r="E30">
            <v>2672784.6078999992</v>
          </cell>
        </row>
        <row r="31">
          <cell r="B31" t="str">
            <v>JLN TUN PERAK BC</v>
          </cell>
          <cell r="C31">
            <v>1981085.4102899996</v>
          </cell>
          <cell r="D31">
            <v>1981085.4102899996</v>
          </cell>
          <cell r="E31">
            <v>1921694.6231299997</v>
          </cell>
        </row>
        <row r="32">
          <cell r="B32" t="str">
            <v xml:space="preserve">JLN P RAMLEE BC </v>
          </cell>
          <cell r="C32">
            <v>1902312.0072899999</v>
          </cell>
          <cell r="D32">
            <v>1902312.0072899999</v>
          </cell>
          <cell r="E32">
            <v>1808380.9458999997</v>
          </cell>
        </row>
        <row r="33">
          <cell r="B33" t="str">
            <v>KARAMUNSING BC</v>
          </cell>
          <cell r="C33">
            <v>951517.92354999995</v>
          </cell>
          <cell r="D33">
            <v>951517.92354999995</v>
          </cell>
          <cell r="E33">
            <v>940760.24731999997</v>
          </cell>
        </row>
        <row r="34">
          <cell r="B34" t="str">
            <v xml:space="preserve">SANDAKAN BC </v>
          </cell>
          <cell r="C34">
            <v>159209.46866999997</v>
          </cell>
          <cell r="D34">
            <v>159209.46866999997</v>
          </cell>
          <cell r="E34">
            <v>160860.57704999999</v>
          </cell>
        </row>
        <row r="35">
          <cell r="B35" t="str">
            <v>TAWAU BC</v>
          </cell>
          <cell r="C35">
            <v>471423.11981999991</v>
          </cell>
          <cell r="D35">
            <v>471423.11981999991</v>
          </cell>
          <cell r="E35">
            <v>466027.87655999995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A "/>
      <sheetName val="pivot"/>
      <sheetName val="by entity"/>
      <sheetName val="Funded"/>
      <sheetName val="Unfunded"/>
    </sheetNames>
    <sheetDataSet>
      <sheetData sheetId="0">
        <row r="4">
          <cell r="B4" t="str">
            <v xml:space="preserve">SHAH ALAM BC </v>
          </cell>
          <cell r="C4">
            <v>818457.39526000025</v>
          </cell>
          <cell r="D4">
            <v>918591.28417999984</v>
          </cell>
          <cell r="E4">
            <v>905315.28330000024</v>
          </cell>
        </row>
        <row r="5">
          <cell r="B5" t="str">
            <v xml:space="preserve">SUBANG BC </v>
          </cell>
          <cell r="C5">
            <v>1408922.5053099999</v>
          </cell>
          <cell r="D5">
            <v>1272936.4273000001</v>
          </cell>
          <cell r="E5">
            <v>1094223.6218099999</v>
          </cell>
        </row>
        <row r="6">
          <cell r="B6" t="str">
            <v>PETALING JAYA BC</v>
          </cell>
          <cell r="C6">
            <v>1342888.0895700003</v>
          </cell>
          <cell r="D6">
            <v>1467288.0490299994</v>
          </cell>
          <cell r="E6">
            <v>1447535.1856799999</v>
          </cell>
        </row>
        <row r="7">
          <cell r="B7" t="str">
            <v>KLANG BC</v>
          </cell>
          <cell r="C7">
            <v>515991.74137000006</v>
          </cell>
          <cell r="D7">
            <v>557201.4028500003</v>
          </cell>
          <cell r="E7">
            <v>579649.86097999988</v>
          </cell>
        </row>
        <row r="8">
          <cell r="B8" t="str">
            <v>KAJANG BC</v>
          </cell>
          <cell r="C8">
            <v>616721.34307000018</v>
          </cell>
          <cell r="D8">
            <v>603031.41174999997</v>
          </cell>
          <cell r="E8">
            <v>591400.76773000031</v>
          </cell>
        </row>
        <row r="9">
          <cell r="B9" t="str">
            <v>SRI DAMANSARA BC</v>
          </cell>
          <cell r="C9">
            <v>396411.92569999991</v>
          </cell>
          <cell r="D9">
            <v>469864.85731999995</v>
          </cell>
          <cell r="E9">
            <v>462768.27620999987</v>
          </cell>
        </row>
        <row r="10">
          <cell r="B10" t="str">
            <v>SEREMBAN BC</v>
          </cell>
          <cell r="C10">
            <v>599477.54069000005</v>
          </cell>
          <cell r="D10">
            <v>557110.55182000005</v>
          </cell>
          <cell r="E10">
            <v>562479.75929999992</v>
          </cell>
        </row>
        <row r="11">
          <cell r="B11" t="str">
            <v>PRAI BC</v>
          </cell>
          <cell r="C11">
            <v>1305211.97777</v>
          </cell>
          <cell r="D11">
            <v>1323118.6059600001</v>
          </cell>
          <cell r="E11">
            <v>1303309.0570599996</v>
          </cell>
        </row>
        <row r="12">
          <cell r="B12" t="str">
            <v>PENANG BC</v>
          </cell>
          <cell r="C12">
            <v>1264903.8544099994</v>
          </cell>
          <cell r="D12">
            <v>1554321.34779</v>
          </cell>
          <cell r="E12">
            <v>1520868.3971999998</v>
          </cell>
        </row>
        <row r="13">
          <cell r="B13" t="str">
            <v>ALOR SETAR BC</v>
          </cell>
          <cell r="C13">
            <v>666553.68764999963</v>
          </cell>
          <cell r="D13">
            <v>681133.05266999989</v>
          </cell>
          <cell r="E13">
            <v>673013.02312999999</v>
          </cell>
        </row>
        <row r="14">
          <cell r="B14" t="str">
            <v xml:space="preserve">SUNGAI PETANI BC </v>
          </cell>
          <cell r="C14">
            <v>153990.88625000001</v>
          </cell>
          <cell r="D14">
            <v>177606.01144000003</v>
          </cell>
          <cell r="E14">
            <v>168583.75658000004</v>
          </cell>
        </row>
        <row r="15">
          <cell r="B15" t="str">
            <v xml:space="preserve">IPOH BC </v>
          </cell>
          <cell r="C15">
            <v>1293715.2764200007</v>
          </cell>
          <cell r="D15">
            <v>1238768.12729</v>
          </cell>
          <cell r="E15">
            <v>1254251.31541</v>
          </cell>
        </row>
        <row r="16">
          <cell r="B16" t="str">
            <v xml:space="preserve">TELUK INTAN BC </v>
          </cell>
          <cell r="C16">
            <v>435679.06267000001</v>
          </cell>
          <cell r="D16">
            <v>444552.73973000003</v>
          </cell>
          <cell r="E16">
            <v>449736.12404000002</v>
          </cell>
        </row>
        <row r="17">
          <cell r="B17" t="str">
            <v xml:space="preserve">JOHOR BARU BC </v>
          </cell>
          <cell r="C17">
            <v>1277745.5060100001</v>
          </cell>
          <cell r="D17">
            <v>1170561.1665000005</v>
          </cell>
          <cell r="E17">
            <v>1226394.4683599998</v>
          </cell>
        </row>
        <row r="18">
          <cell r="B18" t="str">
            <v xml:space="preserve">BATU PAHAT BC </v>
          </cell>
          <cell r="C18">
            <v>571356.87297999999</v>
          </cell>
          <cell r="D18">
            <v>597901.75214000011</v>
          </cell>
          <cell r="E18">
            <v>627128.72122000006</v>
          </cell>
        </row>
        <row r="19">
          <cell r="B19" t="str">
            <v>MUAR BC</v>
          </cell>
          <cell r="C19">
            <v>377678.37146000011</v>
          </cell>
          <cell r="D19">
            <v>384757.52981000004</v>
          </cell>
          <cell r="E19">
            <v>397514.12216000003</v>
          </cell>
        </row>
        <row r="20">
          <cell r="B20" t="str">
            <v>MALACCA BC</v>
          </cell>
          <cell r="C20">
            <v>793550.57645999978</v>
          </cell>
          <cell r="D20">
            <v>862743.89388999995</v>
          </cell>
          <cell r="E20">
            <v>859846.70919999992</v>
          </cell>
        </row>
        <row r="21">
          <cell r="B21" t="str">
            <v>KUANTAN BC</v>
          </cell>
          <cell r="C21">
            <v>443330.83455000009</v>
          </cell>
          <cell r="D21">
            <v>487558.30779000011</v>
          </cell>
          <cell r="E21">
            <v>512850.41666000005</v>
          </cell>
        </row>
        <row r="22">
          <cell r="B22" t="str">
            <v>MENTAKAB BC</v>
          </cell>
          <cell r="C22">
            <v>367037.0945399999</v>
          </cell>
          <cell r="D22">
            <v>305208.41038000007</v>
          </cell>
          <cell r="E22">
            <v>303016.68369999999</v>
          </cell>
        </row>
        <row r="23">
          <cell r="B23" t="str">
            <v>KOTA BHARU BC</v>
          </cell>
          <cell r="C23">
            <v>409432.24855999998</v>
          </cell>
          <cell r="D23">
            <v>354035.68921999994</v>
          </cell>
          <cell r="E23">
            <v>348615.33675000002</v>
          </cell>
        </row>
        <row r="24">
          <cell r="B24" t="str">
            <v>KUALA TERENGGANU BC</v>
          </cell>
          <cell r="C24">
            <v>119941.33125000002</v>
          </cell>
          <cell r="D24">
            <v>122279.79594999999</v>
          </cell>
          <cell r="E24">
            <v>129505.11257</v>
          </cell>
        </row>
        <row r="25">
          <cell r="B25" t="str">
            <v xml:space="preserve">KEMAMAN BC </v>
          </cell>
          <cell r="C25">
            <v>541037.83620999986</v>
          </cell>
          <cell r="D25">
            <v>502230.01304999978</v>
          </cell>
          <cell r="E25">
            <v>484352.35824999976</v>
          </cell>
        </row>
        <row r="26">
          <cell r="B26" t="str">
            <v>MIRI BC</v>
          </cell>
          <cell r="C26">
            <v>697581.8649800003</v>
          </cell>
          <cell r="D26">
            <v>656124.18042999983</v>
          </cell>
          <cell r="E26">
            <v>668046.51619999995</v>
          </cell>
        </row>
        <row r="27">
          <cell r="B27" t="str">
            <v xml:space="preserve">BINTULU BC </v>
          </cell>
          <cell r="C27">
            <v>314667.99014000013</v>
          </cell>
          <cell r="D27">
            <v>332629.86285999999</v>
          </cell>
          <cell r="E27">
            <v>327145.18296999997</v>
          </cell>
        </row>
        <row r="28">
          <cell r="B28" t="str">
            <v>KUCHING BC</v>
          </cell>
          <cell r="C28">
            <v>954004.49704999989</v>
          </cell>
          <cell r="D28">
            <v>887662.42860999994</v>
          </cell>
          <cell r="E28">
            <v>853252.39389000006</v>
          </cell>
        </row>
        <row r="29">
          <cell r="B29" t="str">
            <v>SIBU BC</v>
          </cell>
          <cell r="C29">
            <v>431396.20220000006</v>
          </cell>
          <cell r="D29">
            <v>411147.72888999985</v>
          </cell>
          <cell r="E29">
            <v>406129.66011999996</v>
          </cell>
        </row>
        <row r="30">
          <cell r="B30" t="str">
            <v>BANGSAR BC</v>
          </cell>
          <cell r="C30">
            <v>2608223.7748000007</v>
          </cell>
          <cell r="D30">
            <v>2559372.0316899992</v>
          </cell>
          <cell r="E30">
            <v>2621606.004519999</v>
          </cell>
        </row>
        <row r="31">
          <cell r="B31" t="str">
            <v>JLN TUN PERAK BC</v>
          </cell>
          <cell r="C31">
            <v>1438469.6268999998</v>
          </cell>
          <cell r="D31">
            <v>1966248.9971599998</v>
          </cell>
          <cell r="E31">
            <v>1967392.8158799999</v>
          </cell>
        </row>
        <row r="32">
          <cell r="B32" t="str">
            <v xml:space="preserve">JLN P RAMLEE BC </v>
          </cell>
          <cell r="C32">
            <v>1688143.4936800003</v>
          </cell>
          <cell r="D32">
            <v>1788884.0883600004</v>
          </cell>
          <cell r="E32">
            <v>1862482.8384099999</v>
          </cell>
        </row>
        <row r="33">
          <cell r="B33" t="str">
            <v>KARAMUNSING BC</v>
          </cell>
          <cell r="C33">
            <v>1004310.7610999998</v>
          </cell>
          <cell r="D33">
            <v>978508.11262000015</v>
          </cell>
          <cell r="E33">
            <v>948343.51678999991</v>
          </cell>
        </row>
        <row r="34">
          <cell r="B34" t="str">
            <v xml:space="preserve">SANDAKAN BC </v>
          </cell>
          <cell r="C34">
            <v>170761.79229000001</v>
          </cell>
          <cell r="D34">
            <v>158932.89703999995</v>
          </cell>
          <cell r="E34">
            <v>158801.21828</v>
          </cell>
        </row>
        <row r="35">
          <cell r="B35" t="str">
            <v>TAWAU BC</v>
          </cell>
          <cell r="C35">
            <v>477664.08827000007</v>
          </cell>
          <cell r="D35">
            <v>480611.13625000016</v>
          </cell>
          <cell r="E35">
            <v>469266.25490000006</v>
          </cell>
        </row>
        <row r="36">
          <cell r="B36" t="str">
            <v>TOTAL BB</v>
          </cell>
          <cell r="C36">
            <v>25505260.049569998</v>
          </cell>
          <cell r="D36">
            <v>26272921.891769994</v>
          </cell>
          <cell r="E36">
            <v>26184824.759259999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0000"/>
    <pageSetUpPr fitToPage="1"/>
  </sheetPr>
  <dimension ref="A1:U51"/>
  <sheetViews>
    <sheetView zoomScaleNormal="100" zoomScaleSheetLayoutView="100" workbookViewId="0">
      <pane xSplit="2" ySplit="5" topLeftCell="C6" activePane="bottomRight" state="frozen"/>
      <selection activeCell="B62" sqref="B62"/>
      <selection pane="topRight" activeCell="B62" sqref="B62"/>
      <selection pane="bottomLeft" activeCell="B62" sqref="B62"/>
      <selection pane="bottomRight" activeCell="O9" activeCellId="5" sqref="C9 E9 G9 I9 K9 O9"/>
    </sheetView>
  </sheetViews>
  <sheetFormatPr defaultRowHeight="12.75" outlineLevelRow="1" x14ac:dyDescent="0.2"/>
  <cols>
    <col min="1" max="1" width="8.7109375" style="356" customWidth="1"/>
    <col min="2" max="2" width="25.7109375" style="355" customWidth="1"/>
    <col min="3" max="3" width="9.7109375" style="357" customWidth="1"/>
    <col min="4" max="4" width="9.7109375" style="315" customWidth="1"/>
    <col min="5" max="5" width="9.7109375" style="357" customWidth="1"/>
    <col min="6" max="6" width="9.7109375" style="315" customWidth="1"/>
    <col min="7" max="7" width="9.7109375" style="357" customWidth="1"/>
    <col min="8" max="8" width="9.7109375" style="315" customWidth="1"/>
    <col min="9" max="9" width="9.7109375" style="357" customWidth="1"/>
    <col min="10" max="10" width="9.7109375" style="315" customWidth="1"/>
    <col min="11" max="11" width="9.7109375" style="357" customWidth="1"/>
    <col min="12" max="14" width="9.7109375" style="316" customWidth="1"/>
    <col min="15" max="15" width="14.85546875" style="357" bestFit="1" customWidth="1"/>
    <col min="16" max="16" width="9.140625" style="355" customWidth="1"/>
    <col min="17" max="18" width="12" style="355" customWidth="1"/>
  </cols>
  <sheetData>
    <row r="1" spans="1:21" ht="13.15" customHeight="1" x14ac:dyDescent="0.2">
      <c r="B1" s="241" t="s">
        <v>193</v>
      </c>
      <c r="G1" s="377">
        <f>'MAR21'!E1</f>
        <v>44256</v>
      </c>
      <c r="H1" s="378"/>
      <c r="Q1" s="375" t="s">
        <v>27</v>
      </c>
      <c r="R1" s="375" t="s">
        <v>27</v>
      </c>
    </row>
    <row r="2" spans="1:21" x14ac:dyDescent="0.2">
      <c r="Q2" s="376"/>
      <c r="R2" s="376"/>
    </row>
    <row r="3" spans="1:21" s="321" customFormat="1" x14ac:dyDescent="0.2">
      <c r="A3" s="317">
        <v>1</v>
      </c>
      <c r="B3" s="317">
        <f>A3+1</f>
        <v>2</v>
      </c>
      <c r="C3" s="317">
        <f t="shared" ref="C3:O3" si="0">B3+1</f>
        <v>3</v>
      </c>
      <c r="D3" s="317">
        <f t="shared" si="0"/>
        <v>4</v>
      </c>
      <c r="E3" s="317">
        <f t="shared" si="0"/>
        <v>5</v>
      </c>
      <c r="F3" s="317">
        <f t="shared" si="0"/>
        <v>6</v>
      </c>
      <c r="G3" s="317">
        <f t="shared" si="0"/>
        <v>7</v>
      </c>
      <c r="H3" s="317">
        <f t="shared" si="0"/>
        <v>8</v>
      </c>
      <c r="I3" s="317">
        <f t="shared" si="0"/>
        <v>9</v>
      </c>
      <c r="J3" s="317">
        <f t="shared" si="0"/>
        <v>10</v>
      </c>
      <c r="K3" s="317" t="e">
        <f>#REF!+1</f>
        <v>#REF!</v>
      </c>
      <c r="L3" s="317" t="e">
        <f t="shared" si="0"/>
        <v>#REF!</v>
      </c>
      <c r="M3" s="317" t="e">
        <f t="shared" si="0"/>
        <v>#REF!</v>
      </c>
      <c r="N3" s="317" t="e">
        <f t="shared" si="0"/>
        <v>#REF!</v>
      </c>
      <c r="O3" s="317" t="e">
        <f t="shared" si="0"/>
        <v>#REF!</v>
      </c>
      <c r="P3" s="318"/>
      <c r="Q3" s="319">
        <v>3</v>
      </c>
      <c r="R3" s="320"/>
    </row>
    <row r="4" spans="1:21" s="246" customFormat="1" ht="12.75" customHeight="1" x14ac:dyDescent="0.2">
      <c r="A4" s="367" t="s">
        <v>110</v>
      </c>
      <c r="B4" s="369" t="s">
        <v>0</v>
      </c>
      <c r="C4" s="371" t="s">
        <v>30</v>
      </c>
      <c r="D4" s="372"/>
      <c r="E4" s="371" t="s">
        <v>2</v>
      </c>
      <c r="F4" s="372"/>
      <c r="G4" s="371" t="s">
        <v>185</v>
      </c>
      <c r="H4" s="372"/>
      <c r="I4" s="371" t="s">
        <v>233</v>
      </c>
      <c r="J4" s="372"/>
      <c r="K4" s="373" t="s">
        <v>168</v>
      </c>
      <c r="L4" s="374"/>
      <c r="M4" s="371" t="s">
        <v>224</v>
      </c>
      <c r="N4" s="372"/>
      <c r="O4" s="322" t="s">
        <v>12</v>
      </c>
      <c r="P4" s="358"/>
      <c r="Q4" s="342" t="s">
        <v>236</v>
      </c>
      <c r="R4" s="342" t="s">
        <v>226</v>
      </c>
    </row>
    <row r="5" spans="1:21" s="252" customFormat="1" x14ac:dyDescent="0.2">
      <c r="A5" s="368"/>
      <c r="B5" s="370"/>
      <c r="C5" s="249" t="s">
        <v>167</v>
      </c>
      <c r="D5" s="323" t="s">
        <v>11</v>
      </c>
      <c r="E5" s="249" t="s">
        <v>167</v>
      </c>
      <c r="F5" s="323" t="s">
        <v>11</v>
      </c>
      <c r="G5" s="249" t="s">
        <v>167</v>
      </c>
      <c r="H5" s="323" t="s">
        <v>181</v>
      </c>
      <c r="I5" s="249" t="s">
        <v>167</v>
      </c>
      <c r="J5" s="323" t="s">
        <v>181</v>
      </c>
      <c r="K5" s="249" t="s">
        <v>167</v>
      </c>
      <c r="L5" s="323" t="s">
        <v>227</v>
      </c>
      <c r="M5" s="307" t="s">
        <v>168</v>
      </c>
      <c r="N5" s="307" t="s">
        <v>225</v>
      </c>
      <c r="O5" s="249" t="s">
        <v>167</v>
      </c>
      <c r="P5" s="359"/>
      <c r="Q5" s="360" t="s">
        <v>167</v>
      </c>
      <c r="R5" s="360" t="s">
        <v>167</v>
      </c>
    </row>
    <row r="6" spans="1:21" outlineLevel="1" x14ac:dyDescent="0.2">
      <c r="A6" s="88" t="s">
        <v>31</v>
      </c>
      <c r="B6" s="333" t="s">
        <v>119</v>
      </c>
      <c r="C6" s="346">
        <f>'MAR21'!D6</f>
        <v>720.46891808000021</v>
      </c>
      <c r="D6" s="302">
        <f t="shared" ref="D6:D46" si="1">C6/($O6)</f>
        <v>0.27112985024591685</v>
      </c>
      <c r="E6" s="346">
        <f>'MAR21'!F6</f>
        <v>13.970401140000002</v>
      </c>
      <c r="F6" s="302">
        <f t="shared" ref="F6:F46" si="2">E6/($O6)</f>
        <v>5.2573992769289644E-3</v>
      </c>
      <c r="G6" s="346">
        <f>'MAR21'!H6</f>
        <v>0</v>
      </c>
      <c r="H6" s="302">
        <f>G6/(Q6+R6)</f>
        <v>0</v>
      </c>
      <c r="I6" s="346">
        <f>'MAR21'!J6</f>
        <v>0</v>
      </c>
      <c r="J6" s="302">
        <f t="shared" ref="J6:J46" si="3">I6*12/$Q$3/(Q6+R6)</f>
        <v>0</v>
      </c>
      <c r="K6" s="346">
        <f>'MAR21'!L6</f>
        <v>33.007741540000005</v>
      </c>
      <c r="L6" s="302">
        <f t="shared" ref="L6:L46" si="4">(K6+M6)/(O6+N6)</f>
        <v>1.0768287935873077E-2</v>
      </c>
      <c r="M6" s="346">
        <f>'MAR21'!M6</f>
        <v>-4.4303415130000001</v>
      </c>
      <c r="N6" s="346">
        <f>'MAR21'!N6</f>
        <v>-3.4355919429999999</v>
      </c>
      <c r="O6" s="346">
        <f>'MAR21'!P6</f>
        <v>2657.2836499799982</v>
      </c>
      <c r="Q6" s="361">
        <f>U6/1000</f>
        <v>2637.6082918599996</v>
      </c>
      <c r="R6" s="347">
        <v>-3.1639375500000009</v>
      </c>
      <c r="S6" s="325"/>
      <c r="T6" t="s">
        <v>217</v>
      </c>
      <c r="U6">
        <f>VLOOKUP(T6,'[3]L&amp;A '!$B$4:$C$35,2,FALSE)</f>
        <v>2637608.2918599998</v>
      </c>
    </row>
    <row r="7" spans="1:21" outlineLevel="1" x14ac:dyDescent="0.2">
      <c r="A7" s="88" t="s">
        <v>35</v>
      </c>
      <c r="B7" s="333" t="s">
        <v>123</v>
      </c>
      <c r="C7" s="346">
        <f>'MAR21'!D7</f>
        <v>319.00912955000013</v>
      </c>
      <c r="D7" s="302">
        <f t="shared" ref="D7:D8" si="5">C7/($O7)</f>
        <v>0.16533052127454578</v>
      </c>
      <c r="E7" s="346">
        <f>'MAR21'!F7</f>
        <v>10.158043299999999</v>
      </c>
      <c r="F7" s="302">
        <f t="shared" ref="F7:F8" si="6">E7/($O7)</f>
        <v>5.2645345802091841E-3</v>
      </c>
      <c r="G7" s="346">
        <f>'MAR21'!H7</f>
        <v>0</v>
      </c>
      <c r="H7" s="302">
        <f t="shared" ref="H7:H8" si="7">G7/(Q7+R7)</f>
        <v>0</v>
      </c>
      <c r="I7" s="346">
        <f>'MAR21'!J7</f>
        <v>0</v>
      </c>
      <c r="J7" s="302">
        <f t="shared" ref="J7:J8" si="8">I7*12/$Q$3/(Q7+R7)</f>
        <v>0</v>
      </c>
      <c r="K7" s="346">
        <f>'MAR21'!L7</f>
        <v>37.297273219999994</v>
      </c>
      <c r="L7" s="302">
        <f t="shared" si="4"/>
        <v>1.7494012904346087E-2</v>
      </c>
      <c r="M7" s="346">
        <f>'MAR21'!M7</f>
        <v>-3.6023130070000002</v>
      </c>
      <c r="N7" s="346">
        <f>'MAR21'!N7</f>
        <v>-3.4382713769999995</v>
      </c>
      <c r="O7" s="346">
        <f>'MAR21'!P7</f>
        <v>1929.52352107</v>
      </c>
      <c r="Q7" s="361">
        <f>U7/1000</f>
        <v>1902.3120072899999</v>
      </c>
      <c r="R7" s="347">
        <v>-3.0050241340000001</v>
      </c>
      <c r="S7" s="325"/>
      <c r="T7" t="s">
        <v>218</v>
      </c>
      <c r="U7">
        <f>VLOOKUP(T7,'[3]L&amp;A '!$B$4:$C$35,2,FALSE)</f>
        <v>1902312.0072899999</v>
      </c>
    </row>
    <row r="8" spans="1:21" outlineLevel="1" x14ac:dyDescent="0.2">
      <c r="A8" s="88" t="s">
        <v>33</v>
      </c>
      <c r="B8" s="333" t="s">
        <v>121</v>
      </c>
      <c r="C8" s="346">
        <f>'MAR21'!D8</f>
        <v>265.8238396299999</v>
      </c>
      <c r="D8" s="302">
        <f t="shared" si="5"/>
        <v>0.13395661195793981</v>
      </c>
      <c r="E8" s="346">
        <f>'MAR21'!F8</f>
        <v>0</v>
      </c>
      <c r="F8" s="302">
        <f t="shared" si="6"/>
        <v>0</v>
      </c>
      <c r="G8" s="346">
        <f>'MAR21'!H8</f>
        <v>0.20942888000000001</v>
      </c>
      <c r="H8" s="302">
        <f t="shared" si="7"/>
        <v>1.0608316889353447E-4</v>
      </c>
      <c r="I8" s="346">
        <f>'MAR21'!J8</f>
        <v>0.20942888000000001</v>
      </c>
      <c r="J8" s="302">
        <f t="shared" si="8"/>
        <v>4.2433267557413789E-4</v>
      </c>
      <c r="K8" s="346">
        <f>'MAR21'!L8</f>
        <v>94.360708949999989</v>
      </c>
      <c r="L8" s="302">
        <f t="shared" si="4"/>
        <v>4.3608171901639473E-2</v>
      </c>
      <c r="M8" s="346">
        <f>'MAR21'!M8</f>
        <v>-8.1787938160000007</v>
      </c>
      <c r="N8" s="346">
        <f>'MAR21'!N8</f>
        <v>-8.1235118260000032</v>
      </c>
      <c r="O8" s="346">
        <f>'MAR21'!P8</f>
        <v>1984.4025296299988</v>
      </c>
      <c r="Q8" s="361">
        <f>U8/1000</f>
        <v>1981.0854102899996</v>
      </c>
      <c r="R8" s="347">
        <v>-6.8902369710000029</v>
      </c>
      <c r="S8" s="325"/>
      <c r="T8" t="s">
        <v>228</v>
      </c>
      <c r="U8">
        <f>VLOOKUP(T8,'[3]L&amp;A '!$B$4:$C$35,2,FALSE)</f>
        <v>1981085.4102899996</v>
      </c>
    </row>
    <row r="9" spans="1:21" s="268" customFormat="1" x14ac:dyDescent="0.2">
      <c r="A9" s="91" t="s">
        <v>158</v>
      </c>
      <c r="B9" s="92" t="s">
        <v>173</v>
      </c>
      <c r="C9" s="267">
        <f>SUM(C6:C8)</f>
        <v>1305.3018872600001</v>
      </c>
      <c r="D9" s="197">
        <f t="shared" si="1"/>
        <v>0.19863951185805648</v>
      </c>
      <c r="E9" s="267">
        <f>SUM(E6:E8)</f>
        <v>24.128444440000003</v>
      </c>
      <c r="F9" s="197">
        <f t="shared" si="2"/>
        <v>3.6718421019957957E-3</v>
      </c>
      <c r="G9" s="267">
        <f>SUM(G6:G8)</f>
        <v>0.20942888000000001</v>
      </c>
      <c r="H9" s="197">
        <f t="shared" ref="H9:H46" si="9">G9/(Q9+R9)</f>
        <v>3.2180485757363478E-5</v>
      </c>
      <c r="I9" s="267">
        <f>SUM(I6:I8)</f>
        <v>0.20942888000000001</v>
      </c>
      <c r="J9" s="197">
        <f t="shared" si="3"/>
        <v>1.2872194302945391E-4</v>
      </c>
      <c r="K9" s="267">
        <f>SUM(K6:K8)</f>
        <v>164.66572371000001</v>
      </c>
      <c r="L9" s="197">
        <f t="shared" si="4"/>
        <v>2.2643298905349069E-2</v>
      </c>
      <c r="M9" s="267">
        <f>SUM(M6:M8)</f>
        <v>-16.211448336000004</v>
      </c>
      <c r="N9" s="267">
        <f>SUM(N6:N8)</f>
        <v>-14.997375146000003</v>
      </c>
      <c r="O9" s="267">
        <f>SUM(O6:O8)</f>
        <v>6571.2097006799968</v>
      </c>
      <c r="Q9" s="267">
        <f>SUM(Q6:Q8)</f>
        <v>6521.005709439999</v>
      </c>
      <c r="R9" s="162">
        <f t="shared" ref="R9" si="10">SUM(R6:R8)</f>
        <v>-13.059198655000003</v>
      </c>
      <c r="S9" s="325"/>
    </row>
    <row r="10" spans="1:21" outlineLevel="1" x14ac:dyDescent="0.2">
      <c r="A10" s="88" t="s">
        <v>41</v>
      </c>
      <c r="B10" s="334" t="s">
        <v>129</v>
      </c>
      <c r="C10" s="346">
        <f>'MAR21'!D10</f>
        <v>130.80252127</v>
      </c>
      <c r="D10" s="302">
        <f t="shared" ref="D10:D16" si="11">C10/($O10)</f>
        <v>0.2201293077176846</v>
      </c>
      <c r="E10" s="346">
        <f>'MAR21'!F10</f>
        <v>0</v>
      </c>
      <c r="F10" s="302">
        <f t="shared" ref="F10:F16" si="12">E10/($O10)</f>
        <v>0</v>
      </c>
      <c r="G10" s="346">
        <f>'MAR21'!H10</f>
        <v>2.7088348300000002</v>
      </c>
      <c r="H10" s="302">
        <f t="shared" si="9"/>
        <v>4.5091137225324231E-3</v>
      </c>
      <c r="I10" s="346">
        <f>'MAR21'!J10</f>
        <v>2.7088348300000002</v>
      </c>
      <c r="J10" s="302">
        <f t="shared" ref="J10:J16" si="13">I10*12/$Q$3/(Q10+R10)</f>
        <v>1.8036454890129693E-2</v>
      </c>
      <c r="K10" s="346">
        <f>'MAR21'!L10</f>
        <v>8.7665203399999996</v>
      </c>
      <c r="L10" s="302">
        <f t="shared" si="4"/>
        <v>1.3450049313259943E-2</v>
      </c>
      <c r="M10" s="346">
        <f>'MAR21'!M10</f>
        <v>-0.78102328199999993</v>
      </c>
      <c r="N10" s="346">
        <f>'MAR21'!N10</f>
        <v>-0.49258539200000001</v>
      </c>
      <c r="O10" s="346">
        <f>'MAR21'!P10</f>
        <v>594.20766196999978</v>
      </c>
      <c r="Q10" s="361">
        <f t="shared" ref="Q10:Q16" si="14">U10/1000</f>
        <v>601.14975370000025</v>
      </c>
      <c r="R10" s="349">
        <v>-0.40313325799999999</v>
      </c>
      <c r="S10" s="325"/>
      <c r="T10" t="s">
        <v>199</v>
      </c>
      <c r="U10">
        <f>VLOOKUP(T10,'[3]L&amp;A '!$B$4:$C$35,2,FALSE)</f>
        <v>601149.75370000023</v>
      </c>
    </row>
    <row r="11" spans="1:21" s="340" customFormat="1" outlineLevel="1" x14ac:dyDescent="0.2">
      <c r="A11" s="88" t="s">
        <v>40</v>
      </c>
      <c r="B11" s="334" t="s">
        <v>128</v>
      </c>
      <c r="C11" s="346">
        <f>'MAR21'!D11</f>
        <v>110.83742103000003</v>
      </c>
      <c r="D11" s="302">
        <f t="shared" si="11"/>
        <v>0.19002139096568277</v>
      </c>
      <c r="E11" s="346">
        <f>'MAR21'!F11</f>
        <v>0</v>
      </c>
      <c r="F11" s="302">
        <f t="shared" si="12"/>
        <v>0</v>
      </c>
      <c r="G11" s="346">
        <f>'MAR21'!H11</f>
        <v>0</v>
      </c>
      <c r="H11" s="302">
        <f t="shared" si="9"/>
        <v>0</v>
      </c>
      <c r="I11" s="346">
        <f>'MAR21'!J11</f>
        <v>0</v>
      </c>
      <c r="J11" s="302">
        <f t="shared" si="13"/>
        <v>0</v>
      </c>
      <c r="K11" s="346">
        <f>'MAR21'!L11</f>
        <v>0.16527196</v>
      </c>
      <c r="L11" s="302">
        <f t="shared" si="4"/>
        <v>2.6716687722750878E-4</v>
      </c>
      <c r="M11" s="346">
        <f>'MAR21'!M11</f>
        <v>-9.4363299999999997E-3</v>
      </c>
      <c r="N11" s="346">
        <f>'MAR21'!N11</f>
        <v>3.0567000000000137E-4</v>
      </c>
      <c r="O11" s="346">
        <f>'MAR21'!P11</f>
        <v>583.28917848000015</v>
      </c>
      <c r="P11" s="362"/>
      <c r="Q11" s="361">
        <f t="shared" si="14"/>
        <v>589.76364679000017</v>
      </c>
      <c r="R11" s="349">
        <v>-5.8034800000000006E-4</v>
      </c>
      <c r="S11" s="339"/>
      <c r="T11" s="340" t="s">
        <v>198</v>
      </c>
      <c r="U11">
        <f>VLOOKUP(T11,'[3]L&amp;A '!$B$4:$C$35,2,FALSE)</f>
        <v>589763.64679000014</v>
      </c>
    </row>
    <row r="12" spans="1:21" s="340" customFormat="1" outlineLevel="1" x14ac:dyDescent="0.2">
      <c r="A12" s="88" t="s">
        <v>39</v>
      </c>
      <c r="B12" s="334" t="s">
        <v>127</v>
      </c>
      <c r="C12" s="346">
        <f>'MAR21'!D12</f>
        <v>385.18</v>
      </c>
      <c r="D12" s="302">
        <f t="shared" si="11"/>
        <v>0.25470245024140725</v>
      </c>
      <c r="E12" s="346">
        <f>'MAR21'!F12</f>
        <v>0.44404404999999997</v>
      </c>
      <c r="F12" s="302">
        <f t="shared" si="12"/>
        <v>2.9362663572905638E-4</v>
      </c>
      <c r="G12" s="346">
        <f>'MAR21'!H12</f>
        <v>0</v>
      </c>
      <c r="H12" s="302">
        <f t="shared" si="9"/>
        <v>0</v>
      </c>
      <c r="I12" s="346">
        <f>'MAR21'!J12</f>
        <v>0</v>
      </c>
      <c r="J12" s="302">
        <f t="shared" si="13"/>
        <v>0</v>
      </c>
      <c r="K12" s="346">
        <f>'MAR21'!L12</f>
        <v>47.416696999999992</v>
      </c>
      <c r="L12" s="302">
        <f t="shared" si="4"/>
        <v>2.6993627493244458E-2</v>
      </c>
      <c r="M12" s="346">
        <f>'MAR21'!M12</f>
        <v>-6.7778770039999996</v>
      </c>
      <c r="N12" s="346">
        <f>'MAR21'!N12</f>
        <v>-6.7776123339999996</v>
      </c>
      <c r="O12" s="346">
        <f>'MAR21'!P12</f>
        <v>1512.2744191700001</v>
      </c>
      <c r="P12" s="362"/>
      <c r="Q12" s="361">
        <f t="shared" si="14"/>
        <v>1459.7561078899998</v>
      </c>
      <c r="R12" s="349">
        <v>-6.3126712029999998</v>
      </c>
      <c r="S12" s="339"/>
      <c r="T12" s="340" t="s">
        <v>197</v>
      </c>
      <c r="U12">
        <f>VLOOKUP(T12,'[3]L&amp;A '!$B$4:$C$35,2,FALSE)</f>
        <v>1459756.1078899999</v>
      </c>
    </row>
    <row r="13" spans="1:21" s="340" customFormat="1" outlineLevel="1" x14ac:dyDescent="0.2">
      <c r="A13" s="88" t="s">
        <v>43</v>
      </c>
      <c r="B13" s="334" t="s">
        <v>131</v>
      </c>
      <c r="C13" s="346">
        <f>'MAR21'!D13</f>
        <v>67.973993059999998</v>
      </c>
      <c r="D13" s="302">
        <f t="shared" si="11"/>
        <v>0.11378462036748353</v>
      </c>
      <c r="E13" s="346">
        <f>'MAR21'!F13</f>
        <v>0</v>
      </c>
      <c r="F13" s="302">
        <f t="shared" si="12"/>
        <v>0</v>
      </c>
      <c r="G13" s="346">
        <f>'MAR21'!H13</f>
        <v>1.8852475800000001</v>
      </c>
      <c r="H13" s="302">
        <f t="shared" si="9"/>
        <v>3.3566168973929878E-3</v>
      </c>
      <c r="I13" s="346">
        <f>'MAR21'!J13</f>
        <v>1.8852475800000001</v>
      </c>
      <c r="J13" s="302">
        <f t="shared" si="13"/>
        <v>1.3426467589571953E-2</v>
      </c>
      <c r="K13" s="346">
        <f>'MAR21'!L13</f>
        <v>49.92114921000001</v>
      </c>
      <c r="L13" s="302">
        <f t="shared" si="4"/>
        <v>8.2824920503412142E-2</v>
      </c>
      <c r="M13" s="346">
        <f>'MAR21'!M13</f>
        <v>-0.48065720400000006</v>
      </c>
      <c r="N13" s="346">
        <f>'MAR21'!N13</f>
        <v>-0.46401358400000009</v>
      </c>
      <c r="O13" s="346">
        <f>'MAR21'!P13</f>
        <v>597.39174627</v>
      </c>
      <c r="P13" s="362"/>
      <c r="Q13" s="361">
        <f t="shared" si="14"/>
        <v>562.80965595999987</v>
      </c>
      <c r="R13" s="349">
        <v>-1.1585537849999998</v>
      </c>
      <c r="S13" s="339"/>
      <c r="T13" s="340" t="s">
        <v>201</v>
      </c>
      <c r="U13">
        <f>VLOOKUP(T13,'[3]L&amp;A '!$B$4:$C$35,2,FALSE)</f>
        <v>562809.65595999989</v>
      </c>
    </row>
    <row r="14" spans="1:21" outlineLevel="1" x14ac:dyDescent="0.2">
      <c r="A14" s="88" t="s">
        <v>37</v>
      </c>
      <c r="B14" s="335" t="s">
        <v>125</v>
      </c>
      <c r="C14" s="346">
        <f>'MAR21'!D14</f>
        <v>176.16154590000002</v>
      </c>
      <c r="D14" s="302">
        <f t="shared" si="11"/>
        <v>0.18951545254488725</v>
      </c>
      <c r="E14" s="346">
        <f>'MAR21'!F14</f>
        <v>3.6803500399999995</v>
      </c>
      <c r="F14" s="302">
        <f t="shared" si="12"/>
        <v>3.9593385706896984E-3</v>
      </c>
      <c r="G14" s="346">
        <f>'MAR21'!H14</f>
        <v>0</v>
      </c>
      <c r="H14" s="302">
        <f t="shared" si="9"/>
        <v>0</v>
      </c>
      <c r="I14" s="346">
        <f>'MAR21'!J14</f>
        <v>0</v>
      </c>
      <c r="J14" s="302">
        <f t="shared" si="13"/>
        <v>0</v>
      </c>
      <c r="K14" s="346">
        <f>'MAR21'!L14</f>
        <v>105.72570557</v>
      </c>
      <c r="L14" s="302">
        <f t="shared" si="4"/>
        <v>0.11129744684210646</v>
      </c>
      <c r="M14" s="346">
        <f>'MAR21'!M14</f>
        <v>-2.5481984780000002</v>
      </c>
      <c r="N14" s="346">
        <f>'MAR21'!N14</f>
        <v>-2.4936886080000011</v>
      </c>
      <c r="O14" s="346">
        <f>'MAR21'!P14</f>
        <v>929.53658150000024</v>
      </c>
      <c r="Q14" s="361">
        <f t="shared" si="14"/>
        <v>905.30538969000008</v>
      </c>
      <c r="R14" s="349">
        <v>-1.6398867930000001</v>
      </c>
      <c r="S14" s="325"/>
      <c r="T14" t="s">
        <v>195</v>
      </c>
      <c r="U14">
        <f>VLOOKUP(T14,'[3]L&amp;A '!$B$4:$C$35,2,FALSE)</f>
        <v>905305.3896900001</v>
      </c>
    </row>
    <row r="15" spans="1:21" outlineLevel="1" x14ac:dyDescent="0.2">
      <c r="A15" s="88" t="s">
        <v>42</v>
      </c>
      <c r="B15" s="334" t="s">
        <v>130</v>
      </c>
      <c r="C15" s="346">
        <f>'MAR21'!D15</f>
        <v>52.08</v>
      </c>
      <c r="D15" s="302">
        <f t="shared" si="11"/>
        <v>0.10183941422108948</v>
      </c>
      <c r="E15" s="346">
        <f>'MAR21'!F15</f>
        <v>0</v>
      </c>
      <c r="F15" s="302">
        <f t="shared" si="12"/>
        <v>0</v>
      </c>
      <c r="G15" s="346">
        <f>'MAR21'!H15</f>
        <v>0</v>
      </c>
      <c r="H15" s="302">
        <f t="shared" si="9"/>
        <v>0</v>
      </c>
      <c r="I15" s="346">
        <f>'MAR21'!J15</f>
        <v>0</v>
      </c>
      <c r="J15" s="302">
        <f t="shared" si="13"/>
        <v>0</v>
      </c>
      <c r="K15" s="346">
        <f>'MAR21'!L15</f>
        <v>39.582539619999991</v>
      </c>
      <c r="L15" s="302">
        <f t="shared" si="4"/>
        <v>7.2723968194886399E-2</v>
      </c>
      <c r="M15" s="346">
        <f>'MAR21'!M15</f>
        <v>-2.5688652130000005</v>
      </c>
      <c r="N15" s="346">
        <f>'MAR21'!N15</f>
        <v>-2.4322089230000006</v>
      </c>
      <c r="O15" s="346">
        <f>'MAR21'!P15</f>
        <v>511.39335785000003</v>
      </c>
      <c r="Q15" s="361">
        <f t="shared" si="14"/>
        <v>483.61147957999981</v>
      </c>
      <c r="R15" s="349">
        <v>-2.525245639</v>
      </c>
      <c r="S15" s="325"/>
      <c r="T15" t="s">
        <v>200</v>
      </c>
      <c r="U15">
        <f>VLOOKUP(T15,'[3]L&amp;A '!$B$4:$C$35,2,FALSE)</f>
        <v>483611.47957999981</v>
      </c>
    </row>
    <row r="16" spans="1:21" outlineLevel="1" x14ac:dyDescent="0.2">
      <c r="A16" s="88" t="s">
        <v>38</v>
      </c>
      <c r="B16" s="335" t="s">
        <v>126</v>
      </c>
      <c r="C16" s="346">
        <f>'MAR21'!D16</f>
        <v>147.35305666000002</v>
      </c>
      <c r="D16" s="302">
        <f t="shared" si="11"/>
        <v>0.13635226052866789</v>
      </c>
      <c r="E16" s="346">
        <f>'MAR21'!F16</f>
        <v>0</v>
      </c>
      <c r="F16" s="302">
        <f t="shared" si="12"/>
        <v>0</v>
      </c>
      <c r="G16" s="346">
        <f>'MAR21'!H16</f>
        <v>0</v>
      </c>
      <c r="H16" s="302">
        <f t="shared" si="9"/>
        <v>0</v>
      </c>
      <c r="I16" s="346">
        <f>'MAR21'!J16</f>
        <v>3.1647868900000002</v>
      </c>
      <c r="J16" s="302">
        <f t="shared" si="13"/>
        <v>1.1697672830417003E-2</v>
      </c>
      <c r="K16" s="346">
        <f>'MAR21'!L16</f>
        <v>532.81670870000005</v>
      </c>
      <c r="L16" s="302">
        <f t="shared" si="4"/>
        <v>0.49016267104656436</v>
      </c>
      <c r="M16" s="346">
        <f>'MAR21'!M16</f>
        <v>-6.1127335</v>
      </c>
      <c r="N16" s="346">
        <f>'MAR21'!N16</f>
        <v>-6.1298943600000007</v>
      </c>
      <c r="O16" s="346">
        <f>'MAR21'!P16</f>
        <v>1080.6792354499999</v>
      </c>
      <c r="Q16" s="361">
        <f t="shared" si="14"/>
        <v>1086.7435139300001</v>
      </c>
      <c r="R16" s="349">
        <v>-4.5498380149999997</v>
      </c>
      <c r="S16" s="325"/>
      <c r="T16" t="s">
        <v>196</v>
      </c>
      <c r="U16">
        <f>VLOOKUP(T16,'[3]L&amp;A '!$B$4:$C$35,2,FALSE)</f>
        <v>1086743.5139300001</v>
      </c>
    </row>
    <row r="17" spans="1:21" s="268" customFormat="1" x14ac:dyDescent="0.2">
      <c r="A17" s="91" t="s">
        <v>159</v>
      </c>
      <c r="B17" s="94" t="s">
        <v>174</v>
      </c>
      <c r="C17" s="267">
        <f>SUM(C10:C16)</f>
        <v>1070.3885379200003</v>
      </c>
      <c r="D17" s="197">
        <f t="shared" si="1"/>
        <v>0.18427104810174413</v>
      </c>
      <c r="E17" s="267">
        <f>SUM(E10:E16)</f>
        <v>4.1243940899999991</v>
      </c>
      <c r="F17" s="197">
        <f t="shared" si="2"/>
        <v>7.1002855021766041E-4</v>
      </c>
      <c r="G17" s="267">
        <f>SUM(G10:G16)</f>
        <v>4.5940824100000004</v>
      </c>
      <c r="H17" s="197">
        <f t="shared" si="9"/>
        <v>8.0987963134257024E-4</v>
      </c>
      <c r="I17" s="267">
        <f>SUM(I10:I16)</f>
        <v>7.7588693000000006</v>
      </c>
      <c r="J17" s="197">
        <f t="shared" si="3"/>
        <v>5.4711689060181106E-3</v>
      </c>
      <c r="K17" s="326">
        <f>SUM(K10:K16)</f>
        <v>784.39459239999996</v>
      </c>
      <c r="L17" s="197">
        <f t="shared" si="4"/>
        <v>0.13214475235710119</v>
      </c>
      <c r="M17" s="326">
        <f>SUM(M10:M16)</f>
        <v>-19.278791010999999</v>
      </c>
      <c r="N17" s="326">
        <f>SUM(N10:N16)</f>
        <v>-18.789697531000002</v>
      </c>
      <c r="O17" s="267">
        <f>SUM(O10:O16)</f>
        <v>5808.7721806900008</v>
      </c>
      <c r="Q17" s="267">
        <f>SUM(Q10:Q16)</f>
        <v>5689.1395475400004</v>
      </c>
      <c r="R17" s="162">
        <f t="shared" ref="R17" si="15">SUM(R10:R16)</f>
        <v>-16.589909040999999</v>
      </c>
      <c r="S17" s="325"/>
    </row>
    <row r="18" spans="1:21" outlineLevel="1" x14ac:dyDescent="0.2">
      <c r="A18" s="88" t="s">
        <v>47</v>
      </c>
      <c r="B18" s="333" t="s">
        <v>135</v>
      </c>
      <c r="C18" s="346">
        <f>'MAR21'!D18</f>
        <v>202.76596728999999</v>
      </c>
      <c r="D18" s="302">
        <f t="shared" ref="D18:D21" si="16">C18/($O18)</f>
        <v>0.32361989232786276</v>
      </c>
      <c r="E18" s="346">
        <f>'MAR21'!F18</f>
        <v>0.77310853000000002</v>
      </c>
      <c r="F18" s="302">
        <f t="shared" ref="F18:F21" si="17">E18/($O18)</f>
        <v>1.2339018356000578E-3</v>
      </c>
      <c r="G18" s="346">
        <f>'MAR21'!H18</f>
        <v>0</v>
      </c>
      <c r="H18" s="302">
        <f t="shared" si="9"/>
        <v>0</v>
      </c>
      <c r="I18" s="346">
        <f>'MAR21'!J18</f>
        <v>3.1702130499999996</v>
      </c>
      <c r="J18" s="302">
        <f t="shared" ref="J18:J21" si="18">I18*12/$Q$3/(Q18+R18)</f>
        <v>2.0215582572694481E-2</v>
      </c>
      <c r="K18" s="346">
        <f>'MAR21'!L18</f>
        <v>25.639807729999998</v>
      </c>
      <c r="L18" s="302">
        <f t="shared" si="4"/>
        <v>3.7704198418093859E-2</v>
      </c>
      <c r="M18" s="346">
        <f>'MAR21'!M18</f>
        <v>-2.0947227129999999</v>
      </c>
      <c r="N18" s="346">
        <f>'MAR21'!N18</f>
        <v>-2.0874236029999995</v>
      </c>
      <c r="O18" s="346">
        <f>'MAR21'!P18</f>
        <v>626.55594448000011</v>
      </c>
      <c r="Q18" s="361">
        <f>U18/1000</f>
        <v>628.89561344999993</v>
      </c>
      <c r="R18" s="349">
        <v>-1.6145467580000001</v>
      </c>
      <c r="S18" s="325"/>
      <c r="T18" t="s">
        <v>229</v>
      </c>
      <c r="U18">
        <f>VLOOKUP(T18,'[3]L&amp;A '!$B$4:$C$35,2,FALSE)</f>
        <v>628895.61344999995</v>
      </c>
    </row>
    <row r="19" spans="1:21" outlineLevel="1" x14ac:dyDescent="0.2">
      <c r="A19" s="88" t="s">
        <v>44</v>
      </c>
      <c r="B19" s="333" t="s">
        <v>132</v>
      </c>
      <c r="C19" s="346">
        <f>'MAR21'!D19</f>
        <v>315.41722545999994</v>
      </c>
      <c r="D19" s="302">
        <f t="shared" si="16"/>
        <v>0.24692692462989088</v>
      </c>
      <c r="E19" s="346">
        <f>'MAR21'!F19</f>
        <v>59.145893950000001</v>
      </c>
      <c r="F19" s="302">
        <f t="shared" si="17"/>
        <v>4.6302841185226533E-2</v>
      </c>
      <c r="G19" s="346">
        <f>'MAR21'!H19</f>
        <v>0</v>
      </c>
      <c r="H19" s="302">
        <f t="shared" si="9"/>
        <v>0</v>
      </c>
      <c r="I19" s="346">
        <f>'MAR21'!J19</f>
        <v>3.0372707700000001</v>
      </c>
      <c r="J19" s="302">
        <f t="shared" si="18"/>
        <v>9.8137842492297799E-3</v>
      </c>
      <c r="K19" s="346">
        <f>'MAR21'!L19</f>
        <v>33.439943519999993</v>
      </c>
      <c r="L19" s="302">
        <f t="shared" si="4"/>
        <v>2.5402758646716744E-2</v>
      </c>
      <c r="M19" s="346">
        <f>'MAR21'!M19</f>
        <v>-1.0163583599999997</v>
      </c>
      <c r="N19" s="346">
        <f>'MAR21'!N19</f>
        <v>-0.9902524499999994</v>
      </c>
      <c r="O19" s="346">
        <f>'MAR21'!P19</f>
        <v>1277.3707279299999</v>
      </c>
      <c r="Q19" s="361">
        <f>U19/1000</f>
        <v>1238.97855807</v>
      </c>
      <c r="R19" s="349">
        <v>-1.0174646260000002</v>
      </c>
      <c r="S19" s="325"/>
      <c r="T19" t="s">
        <v>230</v>
      </c>
      <c r="U19">
        <f>VLOOKUP(T19,'[3]L&amp;A '!$B$4:$C$35,2,FALSE)</f>
        <v>1238978.55807</v>
      </c>
    </row>
    <row r="20" spans="1:21" outlineLevel="1" x14ac:dyDescent="0.2">
      <c r="A20" s="88" t="s">
        <v>49</v>
      </c>
      <c r="B20" s="333" t="s">
        <v>137</v>
      </c>
      <c r="C20" s="346">
        <f>'MAR21'!D20</f>
        <v>57.2407027</v>
      </c>
      <c r="D20" s="302">
        <f t="shared" si="16"/>
        <v>6.8128951452403885E-2</v>
      </c>
      <c r="E20" s="346">
        <f>'MAR21'!F20</f>
        <v>12.812844259999999</v>
      </c>
      <c r="F20" s="302">
        <f t="shared" si="17"/>
        <v>1.5250086099253142E-2</v>
      </c>
      <c r="G20" s="346">
        <f>'MAR21'!H20</f>
        <v>0</v>
      </c>
      <c r="H20" s="302">
        <f t="shared" si="9"/>
        <v>0</v>
      </c>
      <c r="I20" s="346">
        <f>'MAR21'!J20</f>
        <v>0</v>
      </c>
      <c r="J20" s="302">
        <f t="shared" si="18"/>
        <v>0</v>
      </c>
      <c r="K20" s="346">
        <f>'MAR21'!L20</f>
        <v>16.703025</v>
      </c>
      <c r="L20" s="302">
        <f t="shared" si="4"/>
        <v>1.9057764548454353E-2</v>
      </c>
      <c r="M20" s="346">
        <f>'MAR21'!M20</f>
        <v>-0.70303309599999975</v>
      </c>
      <c r="N20" s="346">
        <f>'MAR21'!N20</f>
        <v>-0.62936852599999993</v>
      </c>
      <c r="O20" s="346">
        <f>'MAR21'!P20</f>
        <v>840.18176531000017</v>
      </c>
      <c r="Q20" s="361">
        <f>U20/1000</f>
        <v>869.05812281000021</v>
      </c>
      <c r="R20" s="349">
        <v>-0.48609321700000008</v>
      </c>
      <c r="S20" s="325"/>
      <c r="T20" t="s">
        <v>207</v>
      </c>
      <c r="U20">
        <f>VLOOKUP(T20,'[3]L&amp;A '!$B$4:$C$35,2,FALSE)</f>
        <v>869058.1228100002</v>
      </c>
    </row>
    <row r="21" spans="1:21" outlineLevel="1" x14ac:dyDescent="0.2">
      <c r="A21" s="88" t="s">
        <v>48</v>
      </c>
      <c r="B21" s="333" t="s">
        <v>136</v>
      </c>
      <c r="C21" s="346">
        <f>'MAR21'!D21</f>
        <v>47.986251029999998</v>
      </c>
      <c r="D21" s="302">
        <f t="shared" si="16"/>
        <v>0.12173698113694767</v>
      </c>
      <c r="E21" s="346">
        <f>'MAR21'!F21</f>
        <v>0</v>
      </c>
      <c r="F21" s="302">
        <f t="shared" si="17"/>
        <v>0</v>
      </c>
      <c r="G21" s="346">
        <f>'MAR21'!H21</f>
        <v>0</v>
      </c>
      <c r="H21" s="302">
        <f t="shared" si="9"/>
        <v>0</v>
      </c>
      <c r="I21" s="346">
        <f>'MAR21'!J21</f>
        <v>0</v>
      </c>
      <c r="J21" s="302">
        <f t="shared" si="18"/>
        <v>0</v>
      </c>
      <c r="K21" s="346">
        <f>'MAR21'!L21</f>
        <v>0.61952345999999991</v>
      </c>
      <c r="L21" s="302">
        <f t="shared" si="4"/>
        <v>1.5540424400308022E-3</v>
      </c>
      <c r="M21" s="346">
        <f>'MAR21'!M21</f>
        <v>-6.9527120000000006E-3</v>
      </c>
      <c r="N21" s="346">
        <f>'MAR21'!N21</f>
        <v>-8.3011200000000101E-4</v>
      </c>
      <c r="O21" s="346">
        <f>'MAR21'!P21</f>
        <v>394.17973553999997</v>
      </c>
      <c r="Q21" s="361">
        <f>U21/1000</f>
        <v>401.88994546000004</v>
      </c>
      <c r="R21" s="349">
        <v>2.7502359999999992E-3</v>
      </c>
      <c r="S21" s="325"/>
      <c r="T21" t="s">
        <v>206</v>
      </c>
      <c r="U21">
        <f>VLOOKUP(T21,'[3]L&amp;A '!$B$4:$C$35,2,FALSE)</f>
        <v>401889.94546000002</v>
      </c>
    </row>
    <row r="22" spans="1:21" s="268" customFormat="1" x14ac:dyDescent="0.2">
      <c r="A22" s="91" t="s">
        <v>160</v>
      </c>
      <c r="B22" s="95" t="s">
        <v>175</v>
      </c>
      <c r="C22" s="267">
        <f>SUM(C18:C21)</f>
        <v>623.41014647999998</v>
      </c>
      <c r="D22" s="197">
        <f t="shared" si="1"/>
        <v>0.19864655890807253</v>
      </c>
      <c r="E22" s="278">
        <f>SUM(E18:E21)</f>
        <v>72.731846740000009</v>
      </c>
      <c r="F22" s="197">
        <f t="shared" si="2"/>
        <v>2.317564312918001E-2</v>
      </c>
      <c r="G22" s="267">
        <f>SUM(G18:G21)</f>
        <v>0</v>
      </c>
      <c r="H22" s="197">
        <f t="shared" si="9"/>
        <v>0</v>
      </c>
      <c r="I22" s="267">
        <f>SUM(I18:I21)</f>
        <v>6.2074838200000002</v>
      </c>
      <c r="J22" s="197">
        <f t="shared" si="3"/>
        <v>7.918449072970242E-3</v>
      </c>
      <c r="K22" s="267">
        <f>SUM(K18:K21)</f>
        <v>76.40229970999998</v>
      </c>
      <c r="L22" s="197">
        <f t="shared" si="4"/>
        <v>2.3155008299559209E-2</v>
      </c>
      <c r="M22" s="267">
        <f>SUM(M18:M21)</f>
        <v>-3.8210668809999988</v>
      </c>
      <c r="N22" s="267">
        <f>SUM(N18:N21)</f>
        <v>-3.7078746909999989</v>
      </c>
      <c r="O22" s="267">
        <f>SUM(O18:O21)</f>
        <v>3138.2881732600003</v>
      </c>
      <c r="Q22" s="267">
        <f>SUM(Q18:Q21)</f>
        <v>3138.8222397900004</v>
      </c>
      <c r="R22" s="162">
        <f t="shared" ref="R22" si="19">SUM(R18:R21)</f>
        <v>-3.1153543650000004</v>
      </c>
      <c r="S22" s="325"/>
    </row>
    <row r="23" spans="1:21" outlineLevel="1" x14ac:dyDescent="0.2">
      <c r="A23" s="88" t="s">
        <v>52</v>
      </c>
      <c r="B23" s="336" t="s">
        <v>140</v>
      </c>
      <c r="C23" s="346">
        <f>'MAR21'!D23</f>
        <v>63.131745760000015</v>
      </c>
      <c r="D23" s="302">
        <f t="shared" ref="D23:D26" si="20">C23/($O23)</f>
        <v>8.9274924460678404E-2</v>
      </c>
      <c r="E23" s="346">
        <f>'MAR21'!F23</f>
        <v>0.59767625000000002</v>
      </c>
      <c r="F23" s="302">
        <f t="shared" ref="F23:F26" si="21">E23/($O23)</f>
        <v>8.4517704093807283E-4</v>
      </c>
      <c r="G23" s="346">
        <f>'MAR21'!H23</f>
        <v>0</v>
      </c>
      <c r="H23" s="302">
        <f t="shared" si="9"/>
        <v>0</v>
      </c>
      <c r="I23" s="346">
        <f>'MAR21'!J23</f>
        <v>0</v>
      </c>
      <c r="J23" s="302">
        <f t="shared" ref="J23:J26" si="22">I23*12/$Q$3/(Q23+R23)</f>
        <v>0</v>
      </c>
      <c r="K23" s="346">
        <f>'MAR21'!L23</f>
        <v>27.546698629999998</v>
      </c>
      <c r="L23" s="302">
        <f t="shared" si="4"/>
        <v>3.6001380797990659E-2</v>
      </c>
      <c r="M23" s="346">
        <f>'MAR21'!M23</f>
        <v>-2.1655455619999997</v>
      </c>
      <c r="N23" s="346">
        <f>'MAR21'!N23</f>
        <v>-2.1560212719999994</v>
      </c>
      <c r="O23" s="346">
        <f>'MAR21'!P23</f>
        <v>707.16101011999979</v>
      </c>
      <c r="Q23" s="361">
        <f>U23/1000</f>
        <v>687.35303771999997</v>
      </c>
      <c r="R23" s="349">
        <v>-2.1506731449999994</v>
      </c>
      <c r="S23" s="325"/>
      <c r="T23" t="s">
        <v>204</v>
      </c>
      <c r="U23">
        <f>VLOOKUP(T23,'[3]L&amp;A '!$B$4:$C$35,2,FALSE)</f>
        <v>687353.03772000002</v>
      </c>
    </row>
    <row r="24" spans="1:21" outlineLevel="1" x14ac:dyDescent="0.2">
      <c r="A24" s="88" t="s">
        <v>51</v>
      </c>
      <c r="B24" s="336" t="s">
        <v>139</v>
      </c>
      <c r="C24" s="346">
        <f>'MAR21'!D24</f>
        <v>230.65041796000006</v>
      </c>
      <c r="D24" s="302">
        <f t="shared" si="20"/>
        <v>0.14581883887679295</v>
      </c>
      <c r="E24" s="346">
        <f>'MAR21'!F24</f>
        <v>6.8083957699999997</v>
      </c>
      <c r="F24" s="302">
        <f t="shared" si="21"/>
        <v>4.3043163527552815E-3</v>
      </c>
      <c r="G24" s="346">
        <f>'MAR21'!H24</f>
        <v>2.6478106700000001</v>
      </c>
      <c r="H24" s="302">
        <f t="shared" si="9"/>
        <v>1.7352775401700573E-3</v>
      </c>
      <c r="I24" s="346">
        <f>'MAR21'!J24</f>
        <v>2.6478106700000001</v>
      </c>
      <c r="J24" s="302">
        <f t="shared" si="22"/>
        <v>6.941110160680229E-3</v>
      </c>
      <c r="K24" s="346">
        <f>'MAR21'!L24</f>
        <v>62.959492340000011</v>
      </c>
      <c r="L24" s="302">
        <f t="shared" si="4"/>
        <v>3.7851513453717706E-2</v>
      </c>
      <c r="M24" s="346">
        <f>'MAR21'!M24</f>
        <v>-3.2054083560000004</v>
      </c>
      <c r="N24" s="346">
        <f>'MAR21'!N24</f>
        <v>-3.1155660460000014</v>
      </c>
      <c r="O24" s="346">
        <f>'MAR21'!P24</f>
        <v>1581.7600780300002</v>
      </c>
      <c r="Q24" s="361">
        <f>U24/1000</f>
        <v>1528.6744723599995</v>
      </c>
      <c r="R24" s="349">
        <v>-2.8028992510000008</v>
      </c>
      <c r="S24" s="325"/>
      <c r="T24" t="s">
        <v>203</v>
      </c>
      <c r="U24">
        <f>VLOOKUP(T24,'[3]L&amp;A '!$B$4:$C$35,2,FALSE)</f>
        <v>1528674.4723599995</v>
      </c>
    </row>
    <row r="25" spans="1:21" outlineLevel="1" x14ac:dyDescent="0.2">
      <c r="A25" s="88" t="s">
        <v>50</v>
      </c>
      <c r="B25" s="336" t="s">
        <v>138</v>
      </c>
      <c r="C25" s="346">
        <f>'MAR21'!D25</f>
        <v>356.14659713000009</v>
      </c>
      <c r="D25" s="302">
        <f t="shared" si="20"/>
        <v>0.26785898347962539</v>
      </c>
      <c r="E25" s="346">
        <f>'MAR21'!F25</f>
        <v>36.603019079999996</v>
      </c>
      <c r="F25" s="302">
        <f t="shared" si="21"/>
        <v>2.7529246557634036E-2</v>
      </c>
      <c r="G25" s="346">
        <f>'MAR21'!H25</f>
        <v>0</v>
      </c>
      <c r="H25" s="302">
        <f t="shared" si="9"/>
        <v>0</v>
      </c>
      <c r="I25" s="346">
        <f>'MAR21'!J25</f>
        <v>0</v>
      </c>
      <c r="J25" s="302">
        <f t="shared" si="22"/>
        <v>0</v>
      </c>
      <c r="K25" s="346">
        <f>'MAR21'!L25</f>
        <v>7.2972884200000001</v>
      </c>
      <c r="L25" s="302">
        <f t="shared" si="4"/>
        <v>5.0141484816276748E-3</v>
      </c>
      <c r="M25" s="346">
        <f>'MAR21'!M25</f>
        <v>-0.63375809000000005</v>
      </c>
      <c r="N25" s="346">
        <f>'MAR21'!N25</f>
        <v>-0.6592723800000001</v>
      </c>
      <c r="O25" s="346">
        <f>'MAR21'!P25</f>
        <v>1329.6048260300006</v>
      </c>
      <c r="Q25" s="361">
        <f>U25/1000</f>
        <v>1316.3173440599996</v>
      </c>
      <c r="R25" s="349">
        <v>-0.94651560400000012</v>
      </c>
      <c r="S25" s="325"/>
      <c r="T25" t="s">
        <v>202</v>
      </c>
      <c r="U25">
        <f>VLOOKUP(T25,'[3]L&amp;A '!$B$4:$C$35,2,FALSE)</f>
        <v>1316317.3440599996</v>
      </c>
    </row>
    <row r="26" spans="1:21" outlineLevel="1" x14ac:dyDescent="0.2">
      <c r="A26" s="88" t="s">
        <v>53</v>
      </c>
      <c r="B26" s="336" t="s">
        <v>141</v>
      </c>
      <c r="C26" s="346">
        <f>'MAR21'!D26</f>
        <v>14.529566409999999</v>
      </c>
      <c r="D26" s="302">
        <f t="shared" si="20"/>
        <v>8.1362349518667651E-2</v>
      </c>
      <c r="E26" s="346">
        <f>'MAR21'!F26</f>
        <v>0</v>
      </c>
      <c r="F26" s="302">
        <f t="shared" si="21"/>
        <v>0</v>
      </c>
      <c r="G26" s="346">
        <f>'MAR21'!H26</f>
        <v>0</v>
      </c>
      <c r="H26" s="302">
        <f t="shared" si="9"/>
        <v>0</v>
      </c>
      <c r="I26" s="346">
        <f>'MAR21'!J26</f>
        <v>0</v>
      </c>
      <c r="J26" s="302">
        <f t="shared" si="22"/>
        <v>0</v>
      </c>
      <c r="K26" s="346">
        <f>'MAR21'!L26</f>
        <v>3.7030446100000001</v>
      </c>
      <c r="L26" s="302">
        <f t="shared" si="4"/>
        <v>1.9738799574920897E-2</v>
      </c>
      <c r="M26" s="346">
        <f>'MAR21'!M26</f>
        <v>-0.18131087599999998</v>
      </c>
      <c r="N26" s="346">
        <f>'MAR21'!N26</f>
        <v>-0.16168685599999999</v>
      </c>
      <c r="O26" s="346">
        <f>'MAR21'!P26</f>
        <v>178.57850094</v>
      </c>
      <c r="Q26" s="361">
        <f>U26/1000</f>
        <v>169.37996486</v>
      </c>
      <c r="R26" s="349">
        <v>-0.160707458</v>
      </c>
      <c r="S26" s="325"/>
      <c r="T26" t="s">
        <v>205</v>
      </c>
      <c r="U26">
        <f>VLOOKUP(T26,'[3]L&amp;A '!$B$4:$C$35,2,FALSE)</f>
        <v>169379.96486000001</v>
      </c>
    </row>
    <row r="27" spans="1:21" s="268" customFormat="1" x14ac:dyDescent="0.2">
      <c r="A27" s="91" t="s">
        <v>161</v>
      </c>
      <c r="B27" s="95" t="s">
        <v>176</v>
      </c>
      <c r="C27" s="278">
        <f>SUM(C23:C26)</f>
        <v>664.45832726000015</v>
      </c>
      <c r="D27" s="197">
        <f t="shared" si="1"/>
        <v>0.17499079683301286</v>
      </c>
      <c r="E27" s="278">
        <f>SUM(E23:E26)</f>
        <v>44.009091099999992</v>
      </c>
      <c r="F27" s="197">
        <f t="shared" si="2"/>
        <v>1.1590171427669093E-2</v>
      </c>
      <c r="G27" s="267">
        <f>SUM(G23:G26)</f>
        <v>2.6478106700000001</v>
      </c>
      <c r="H27" s="197">
        <f t="shared" si="9"/>
        <v>7.1646411933904222E-4</v>
      </c>
      <c r="I27" s="267">
        <f>SUM(I23:I26)</f>
        <v>2.6478106700000001</v>
      </c>
      <c r="J27" s="197">
        <f t="shared" si="3"/>
        <v>2.8658564773561689E-3</v>
      </c>
      <c r="K27" s="267">
        <f>SUM(K23:K26)</f>
        <v>101.50652400000001</v>
      </c>
      <c r="L27" s="197">
        <f t="shared" si="4"/>
        <v>2.5143815007906113E-2</v>
      </c>
      <c r="M27" s="267">
        <f>SUM(M23:M26)</f>
        <v>-6.1860228839999998</v>
      </c>
      <c r="N27" s="267">
        <f>SUM(N23:N26)</f>
        <v>-6.092546554000001</v>
      </c>
      <c r="O27" s="267">
        <f>SUM(O23:O26)</f>
        <v>3797.1044151200008</v>
      </c>
      <c r="Q27" s="267">
        <f>SUM(Q23:Q26)</f>
        <v>3701.7248189999996</v>
      </c>
      <c r="R27" s="162">
        <f t="shared" ref="R27" si="23">SUM(R23:R26)</f>
        <v>-6.0607954580000003</v>
      </c>
      <c r="S27" s="325"/>
    </row>
    <row r="28" spans="1:21" s="340" customFormat="1" outlineLevel="1" x14ac:dyDescent="0.2">
      <c r="A28" s="88" t="s">
        <v>54</v>
      </c>
      <c r="B28" s="334" t="s">
        <v>142</v>
      </c>
      <c r="C28" s="346">
        <f>'MAR21'!D28</f>
        <v>88.023128639999982</v>
      </c>
      <c r="D28" s="302">
        <f t="shared" ref="D28:D29" si="24">C28/($O28)</f>
        <v>6.8157181017448651E-2</v>
      </c>
      <c r="E28" s="346">
        <f>'MAR21'!F28</f>
        <v>12.868423310000001</v>
      </c>
      <c r="F28" s="302">
        <f t="shared" ref="F28:F29" si="25">E28/($O28)</f>
        <v>9.9641477245817865E-3</v>
      </c>
      <c r="G28" s="346">
        <f>'MAR21'!H28</f>
        <v>0</v>
      </c>
      <c r="H28" s="302">
        <f t="shared" si="9"/>
        <v>0</v>
      </c>
      <c r="I28" s="346">
        <f>'MAR21'!J28</f>
        <v>0</v>
      </c>
      <c r="J28" s="302">
        <f t="shared" ref="J28:J29" si="26">I28*12/$Q$3/(Q28+R28)</f>
        <v>0</v>
      </c>
      <c r="K28" s="346">
        <f>'MAR21'!L28</f>
        <v>239.87408483999999</v>
      </c>
      <c r="L28" s="302">
        <f t="shared" si="4"/>
        <v>0.17279727098525727</v>
      </c>
      <c r="M28" s="346">
        <f>'MAR21'!M28</f>
        <v>-20.196466507999997</v>
      </c>
      <c r="N28" s="346">
        <f>'MAR21'!N28</f>
        <v>-20.169962908000002</v>
      </c>
      <c r="O28" s="346">
        <f>'MAR21'!P28</f>
        <v>1291.4725539699996</v>
      </c>
      <c r="P28" s="362"/>
      <c r="Q28" s="361">
        <f>U28/1000</f>
        <v>1269.6552685499998</v>
      </c>
      <c r="R28" s="349">
        <v>-16.817436807999993</v>
      </c>
      <c r="S28" s="339"/>
      <c r="T28" s="340" t="s">
        <v>231</v>
      </c>
      <c r="U28">
        <f>VLOOKUP(T28,'[3]L&amp;A '!$B$4:$C$35,2,FALSE)</f>
        <v>1269655.2685499999</v>
      </c>
    </row>
    <row r="29" spans="1:21" s="340" customFormat="1" outlineLevel="1" x14ac:dyDescent="0.2">
      <c r="A29" s="88" t="s">
        <v>55</v>
      </c>
      <c r="B29" s="334" t="s">
        <v>143</v>
      </c>
      <c r="C29" s="346">
        <f>'MAR21'!D29</f>
        <v>63.31489281999999</v>
      </c>
      <c r="D29" s="302">
        <f t="shared" si="24"/>
        <v>0.12271876201602284</v>
      </c>
      <c r="E29" s="346">
        <f>'MAR21'!F29</f>
        <v>1.6022152199999999</v>
      </c>
      <c r="F29" s="302">
        <f t="shared" si="25"/>
        <v>3.1054600193450937E-3</v>
      </c>
      <c r="G29" s="346">
        <f>'MAR21'!H29</f>
        <v>0</v>
      </c>
      <c r="H29" s="302">
        <f t="shared" si="9"/>
        <v>0</v>
      </c>
      <c r="I29" s="346">
        <f>'MAR21'!J29</f>
        <v>0</v>
      </c>
      <c r="J29" s="302">
        <f t="shared" si="26"/>
        <v>0</v>
      </c>
      <c r="K29" s="346">
        <f>'MAR21'!L29</f>
        <v>19.839496320000002</v>
      </c>
      <c r="L29" s="302">
        <f t="shared" si="4"/>
        <v>3.7308799209726531E-2</v>
      </c>
      <c r="M29" s="346">
        <f>'MAR21'!M29</f>
        <v>-0.63067515699999999</v>
      </c>
      <c r="N29" s="346">
        <f>'MAR21'!N29</f>
        <v>-1.0745618469999996</v>
      </c>
      <c r="O29" s="346">
        <f>'MAR21'!P29</f>
        <v>515.93490498000006</v>
      </c>
      <c r="P29" s="362"/>
      <c r="Q29" s="361">
        <f>U29/1000</f>
        <v>453.80990345000004</v>
      </c>
      <c r="R29" s="349">
        <v>-0.46495929399999997</v>
      </c>
      <c r="S29" s="339"/>
      <c r="T29" s="340" t="s">
        <v>232</v>
      </c>
      <c r="U29">
        <f>VLOOKUP(T29,'[3]L&amp;A '!$B$4:$C$35,2,FALSE)</f>
        <v>453809.90345000004</v>
      </c>
    </row>
    <row r="30" spans="1:21" s="268" customFormat="1" x14ac:dyDescent="0.2">
      <c r="A30" s="91" t="s">
        <v>162</v>
      </c>
      <c r="B30" s="95" t="s">
        <v>177</v>
      </c>
      <c r="C30" s="278">
        <f>SUM(C28:C29)</f>
        <v>151.33802145999996</v>
      </c>
      <c r="D30" s="197">
        <f t="shared" si="1"/>
        <v>8.3732099649471786E-2</v>
      </c>
      <c r="E30" s="278">
        <f>SUM(E28:E29)</f>
        <v>14.47063853</v>
      </c>
      <c r="F30" s="197">
        <f t="shared" si="2"/>
        <v>8.0062956796729239E-3</v>
      </c>
      <c r="G30" s="267">
        <f>SUM(G28:G29)</f>
        <v>0</v>
      </c>
      <c r="H30" s="197">
        <f t="shared" si="9"/>
        <v>0</v>
      </c>
      <c r="I30" s="267">
        <f>SUM(I28:I29)</f>
        <v>0</v>
      </c>
      <c r="J30" s="197">
        <f t="shared" si="3"/>
        <v>0</v>
      </c>
      <c r="K30" s="267">
        <f>SUM(K28:K29)</f>
        <v>259.71358115999999</v>
      </c>
      <c r="L30" s="197">
        <f t="shared" si="4"/>
        <v>0.13374280415390155</v>
      </c>
      <c r="M30" s="267">
        <f>SUM(M28:M29)</f>
        <v>-20.827141664999996</v>
      </c>
      <c r="N30" s="267">
        <f>SUM(N28:N29)</f>
        <v>-21.244524755</v>
      </c>
      <c r="O30" s="267">
        <f>SUM(O28:O29)</f>
        <v>1807.4074589499996</v>
      </c>
      <c r="Q30" s="267">
        <f>SUM(Q28:Q29)</f>
        <v>1723.4651719999999</v>
      </c>
      <c r="R30" s="162">
        <f t="shared" ref="R30" si="27">SUM(R28:R29)</f>
        <v>-17.282396101999993</v>
      </c>
      <c r="S30" s="325"/>
    </row>
    <row r="31" spans="1:21" outlineLevel="1" x14ac:dyDescent="0.2">
      <c r="A31" s="88" t="s">
        <v>62</v>
      </c>
      <c r="B31" s="337" t="s">
        <v>149</v>
      </c>
      <c r="C31" s="346">
        <f>'MAR21'!D31</f>
        <v>254.41140455000001</v>
      </c>
      <c r="D31" s="302">
        <f t="shared" ref="D31:D35" si="28">C31/($O31)</f>
        <v>0.51825323795529477</v>
      </c>
      <c r="E31" s="346">
        <f>'MAR21'!F31</f>
        <v>5.4414649600000002</v>
      </c>
      <c r="F31" s="302">
        <f t="shared" ref="F31:F35" si="29">E31/($O31)</f>
        <v>1.1084632152117406E-2</v>
      </c>
      <c r="G31" s="346">
        <f>'MAR21'!H31</f>
        <v>1.48185134</v>
      </c>
      <c r="H31" s="302">
        <f t="shared" si="9"/>
        <v>3.0756195697232013E-3</v>
      </c>
      <c r="I31" s="346">
        <f>'MAR21'!J31</f>
        <v>1.48185134</v>
      </c>
      <c r="J31" s="302">
        <f t="shared" ref="J31:J35" si="30">I31*12/$Q$3/(Q31+R31)</f>
        <v>1.2302478278892802E-2</v>
      </c>
      <c r="K31" s="346">
        <f>'MAR21'!L31</f>
        <v>48.588532439999994</v>
      </c>
      <c r="L31" s="302">
        <f t="shared" si="4"/>
        <v>8.820930516332974E-2</v>
      </c>
      <c r="M31" s="346">
        <f>'MAR21'!M31</f>
        <v>-5.7966069819999984</v>
      </c>
      <c r="N31" s="346">
        <f>'MAR21'!N31</f>
        <v>-5.7836748020000002</v>
      </c>
      <c r="O31" s="346">
        <f>'MAR21'!P31</f>
        <v>490.90171738000004</v>
      </c>
      <c r="Q31" s="361">
        <f>U31/1000</f>
        <v>489.04593575000001</v>
      </c>
      <c r="R31" s="349">
        <v>-7.2401381189999992</v>
      </c>
      <c r="S31" s="325"/>
      <c r="T31" t="s">
        <v>212</v>
      </c>
      <c r="U31">
        <f>VLOOKUP(T31,'[3]L&amp;A '!$B$4:$C$35,2,FALSE)</f>
        <v>489045.93575</v>
      </c>
    </row>
    <row r="32" spans="1:21" outlineLevel="1" x14ac:dyDescent="0.2">
      <c r="A32" s="88" t="s">
        <v>60</v>
      </c>
      <c r="B32" s="334" t="s">
        <v>147</v>
      </c>
      <c r="C32" s="346">
        <f>'MAR21'!D32</f>
        <v>101.21662343</v>
      </c>
      <c r="D32" s="302">
        <f t="shared" si="28"/>
        <v>0.2920505390979794</v>
      </c>
      <c r="E32" s="346">
        <f>'MAR21'!F32</f>
        <v>0</v>
      </c>
      <c r="F32" s="302">
        <f t="shared" si="29"/>
        <v>0</v>
      </c>
      <c r="G32" s="346">
        <f>'MAR21'!H32</f>
        <v>0</v>
      </c>
      <c r="H32" s="302">
        <f t="shared" si="9"/>
        <v>0</v>
      </c>
      <c r="I32" s="346">
        <f>'MAR21'!J32</f>
        <v>0</v>
      </c>
      <c r="J32" s="302">
        <f t="shared" si="30"/>
        <v>0</v>
      </c>
      <c r="K32" s="346">
        <f>'MAR21'!L32</f>
        <v>16.161067189999997</v>
      </c>
      <c r="L32" s="302">
        <f t="shared" si="4"/>
        <v>4.4116922971775371E-2</v>
      </c>
      <c r="M32" s="346">
        <f>'MAR21'!M32</f>
        <v>-0.91132861899999984</v>
      </c>
      <c r="N32" s="346">
        <f>'MAR21'!N32</f>
        <v>-0.90587335899999999</v>
      </c>
      <c r="O32" s="346">
        <f>'MAR21'!P32</f>
        <v>346.5722876000001</v>
      </c>
      <c r="Q32" s="361">
        <f>U32/1000</f>
        <v>350.27388064000002</v>
      </c>
      <c r="R32" s="349">
        <v>-1.0294965939999998</v>
      </c>
      <c r="S32" s="325"/>
      <c r="T32" t="s">
        <v>210</v>
      </c>
      <c r="U32">
        <f>VLOOKUP(T32,'[3]L&amp;A '!$B$4:$C$35,2,FALSE)</f>
        <v>350273.88063999999</v>
      </c>
    </row>
    <row r="33" spans="1:21" outlineLevel="1" x14ac:dyDescent="0.2">
      <c r="A33" s="88" t="s">
        <v>61</v>
      </c>
      <c r="B33" s="333" t="s">
        <v>148</v>
      </c>
      <c r="C33" s="346">
        <f>'MAR21'!D33</f>
        <v>4.2539036100000001</v>
      </c>
      <c r="D33" s="302">
        <f t="shared" si="28"/>
        <v>3.1819714828913305E-2</v>
      </c>
      <c r="E33" s="346">
        <f>'MAR21'!F33</f>
        <v>0</v>
      </c>
      <c r="F33" s="302">
        <f t="shared" si="29"/>
        <v>0</v>
      </c>
      <c r="G33" s="346">
        <f>'MAR21'!H33</f>
        <v>0</v>
      </c>
      <c r="H33" s="302">
        <f t="shared" si="9"/>
        <v>0</v>
      </c>
      <c r="I33" s="346">
        <f>'MAR21'!J33</f>
        <v>0</v>
      </c>
      <c r="J33" s="302">
        <f t="shared" si="30"/>
        <v>0</v>
      </c>
      <c r="K33" s="346">
        <f>'MAR21'!L33</f>
        <v>21.56048036</v>
      </c>
      <c r="L33" s="302">
        <f t="shared" si="4"/>
        <v>0.15195209858839073</v>
      </c>
      <c r="M33" s="346">
        <f>'MAR21'!M33</f>
        <v>-1.466951259</v>
      </c>
      <c r="N33" s="346">
        <f>'MAR21'!N33</f>
        <v>-1.4517289890000002</v>
      </c>
      <c r="O33" s="346">
        <f>'MAR21'!P33</f>
        <v>133.68767233999998</v>
      </c>
      <c r="Q33" s="361">
        <f>U33/1000</f>
        <v>131.18149230999998</v>
      </c>
      <c r="R33" s="349">
        <v>-1.3395290279999998</v>
      </c>
      <c r="S33" s="325"/>
      <c r="T33" t="s">
        <v>211</v>
      </c>
      <c r="U33">
        <f>VLOOKUP(T33,'[3]L&amp;A '!$B$4:$C$35,2,FALSE)</f>
        <v>131181.49230999997</v>
      </c>
    </row>
    <row r="34" spans="1:21" outlineLevel="1" x14ac:dyDescent="0.2">
      <c r="A34" s="88" t="s">
        <v>58</v>
      </c>
      <c r="B34" s="333" t="s">
        <v>145</v>
      </c>
      <c r="C34" s="346">
        <f>'MAR21'!D34</f>
        <v>49.34385176</v>
      </c>
      <c r="D34" s="302">
        <f t="shared" si="28"/>
        <v>7.9077176285545822E-2</v>
      </c>
      <c r="E34" s="346">
        <f>'MAR21'!F34</f>
        <v>0</v>
      </c>
      <c r="F34" s="302">
        <f t="shared" si="29"/>
        <v>0</v>
      </c>
      <c r="G34" s="346">
        <f>'MAR21'!H34</f>
        <v>0</v>
      </c>
      <c r="H34" s="302">
        <f t="shared" si="9"/>
        <v>0</v>
      </c>
      <c r="I34" s="346">
        <f>'MAR21'!J34</f>
        <v>0</v>
      </c>
      <c r="J34" s="302">
        <f t="shared" si="30"/>
        <v>0</v>
      </c>
      <c r="K34" s="346">
        <f>'MAR21'!L34</f>
        <v>11.278471629999999</v>
      </c>
      <c r="L34" s="302">
        <f t="shared" si="4"/>
        <v>1.5448006941694639E-2</v>
      </c>
      <c r="M34" s="346">
        <f>'MAR21'!M34</f>
        <v>-1.6646653750000002</v>
      </c>
      <c r="N34" s="346">
        <f>'MAR21'!N34</f>
        <v>-1.6630139550000003</v>
      </c>
      <c r="O34" s="346">
        <f>'MAR21'!P34</f>
        <v>623.99612730000013</v>
      </c>
      <c r="Q34" s="361">
        <f>U34/1000</f>
        <v>515.8096654200001</v>
      </c>
      <c r="R34" s="349">
        <v>-1.5757930689999999</v>
      </c>
      <c r="S34" s="325"/>
      <c r="T34" t="s">
        <v>208</v>
      </c>
      <c r="U34">
        <f>VLOOKUP(T34,'[3]L&amp;A '!$B$4:$C$35,2,FALSE)</f>
        <v>515809.66542000009</v>
      </c>
    </row>
    <row r="35" spans="1:21" outlineLevel="1" x14ac:dyDescent="0.2">
      <c r="A35" s="88" t="s">
        <v>59</v>
      </c>
      <c r="B35" s="333" t="s">
        <v>146</v>
      </c>
      <c r="C35" s="346">
        <f>'MAR21'!D35</f>
        <v>15.29800884</v>
      </c>
      <c r="D35" s="302">
        <f t="shared" si="28"/>
        <v>5.3429413078569313E-2</v>
      </c>
      <c r="E35" s="346">
        <f>'MAR21'!F35</f>
        <v>0</v>
      </c>
      <c r="F35" s="302">
        <f t="shared" si="29"/>
        <v>0</v>
      </c>
      <c r="G35" s="346">
        <f>'MAR21'!H35</f>
        <v>0</v>
      </c>
      <c r="H35" s="302">
        <f t="shared" si="9"/>
        <v>0</v>
      </c>
      <c r="I35" s="346">
        <f>'MAR21'!J35</f>
        <v>0</v>
      </c>
      <c r="J35" s="302">
        <f t="shared" si="30"/>
        <v>0</v>
      </c>
      <c r="K35" s="346">
        <f>'MAR21'!L35</f>
        <v>9.1262212100000006</v>
      </c>
      <c r="L35" s="302">
        <f t="shared" si="4"/>
        <v>3.0403475714168959E-2</v>
      </c>
      <c r="M35" s="346">
        <f>'MAR21'!M35</f>
        <v>-0.43415474800000003</v>
      </c>
      <c r="N35" s="346">
        <f>'MAR21'!N35</f>
        <v>-0.431306048</v>
      </c>
      <c r="O35" s="346">
        <f>'MAR21'!P35</f>
        <v>286.32185829000008</v>
      </c>
      <c r="Q35" s="361">
        <f>U35/1000</f>
        <v>303.75716499000004</v>
      </c>
      <c r="R35" s="349">
        <v>-0.37161064099999996</v>
      </c>
      <c r="S35" s="325"/>
      <c r="T35" t="s">
        <v>209</v>
      </c>
      <c r="U35">
        <f>VLOOKUP(T35,'[3]L&amp;A '!$B$4:$C$35,2,FALSE)</f>
        <v>303757.16499000002</v>
      </c>
    </row>
    <row r="36" spans="1:21" s="268" customFormat="1" x14ac:dyDescent="0.2">
      <c r="A36" s="91" t="s">
        <v>163</v>
      </c>
      <c r="B36" s="95" t="s">
        <v>178</v>
      </c>
      <c r="C36" s="278">
        <f>SUM(C31:C35)</f>
        <v>424.52379219000005</v>
      </c>
      <c r="D36" s="197">
        <f t="shared" si="1"/>
        <v>0.2256329422840575</v>
      </c>
      <c r="E36" s="278">
        <f>SUM(E31:E35)</f>
        <v>5.4414649600000002</v>
      </c>
      <c r="F36" s="197">
        <f t="shared" si="2"/>
        <v>2.8921199985674734E-3</v>
      </c>
      <c r="G36" s="267">
        <f>SUM(G31:G35)</f>
        <v>1.48185134</v>
      </c>
      <c r="H36" s="197">
        <f t="shared" si="9"/>
        <v>8.3319746894743301E-4</v>
      </c>
      <c r="I36" s="267">
        <f>SUM(I31:I35)</f>
        <v>1.48185134</v>
      </c>
      <c r="J36" s="197">
        <f t="shared" si="3"/>
        <v>3.3327898757897316E-3</v>
      </c>
      <c r="K36" s="267">
        <f>SUM(K31:K35)</f>
        <v>106.71477282999999</v>
      </c>
      <c r="L36" s="197">
        <f t="shared" si="4"/>
        <v>5.1538475184414463E-2</v>
      </c>
      <c r="M36" s="267">
        <f>SUM(M31:M35)</f>
        <v>-10.273706982999997</v>
      </c>
      <c r="N36" s="267">
        <f>SUM(N31:N35)</f>
        <v>-10.235597153000001</v>
      </c>
      <c r="O36" s="267">
        <f>SUM(O31:O35)</f>
        <v>1881.4796629100003</v>
      </c>
      <c r="Q36" s="267">
        <f>SUM(Q31:Q35)</f>
        <v>1790.0681391100002</v>
      </c>
      <c r="R36" s="162">
        <f t="shared" ref="R36" si="31">SUM(R31:R35)</f>
        <v>-11.556567450999998</v>
      </c>
      <c r="S36" s="325"/>
    </row>
    <row r="37" spans="1:21" outlineLevel="1" x14ac:dyDescent="0.2">
      <c r="A37" s="88" t="s">
        <v>67</v>
      </c>
      <c r="B37" s="333" t="s">
        <v>154</v>
      </c>
      <c r="C37" s="346">
        <f>'MAR21'!D37</f>
        <v>184.77046085999996</v>
      </c>
      <c r="D37" s="302">
        <f t="shared" ref="D37:D39" si="32">C37/($O37)</f>
        <v>0.19641052884578028</v>
      </c>
      <c r="E37" s="346">
        <f>'MAR21'!F37</f>
        <v>38.373739440000001</v>
      </c>
      <c r="F37" s="302">
        <f t="shared" ref="F37:F39" si="33">E37/($O37)</f>
        <v>4.0791187195832912E-2</v>
      </c>
      <c r="G37" s="346">
        <f>'MAR21'!H37</f>
        <v>1.4529656799999999</v>
      </c>
      <c r="H37" s="302">
        <f t="shared" si="9"/>
        <v>1.5452107456040945E-3</v>
      </c>
      <c r="I37" s="346">
        <f>'MAR21'!J37</f>
        <v>1.4529656799999999</v>
      </c>
      <c r="J37" s="302">
        <f t="shared" ref="J37:J39" si="34">I37*12/$Q$3/(Q37+R37)</f>
        <v>6.180842982416378E-3</v>
      </c>
      <c r="K37" s="346">
        <f>'MAR21'!L37</f>
        <v>166.01282881</v>
      </c>
      <c r="L37" s="302">
        <f t="shared" si="4"/>
        <v>0.16555569588796296</v>
      </c>
      <c r="M37" s="346">
        <f>'MAR21'!M37</f>
        <v>-12.294469073</v>
      </c>
      <c r="N37" s="346">
        <f>'MAR21'!N37</f>
        <v>-12.236656043000004</v>
      </c>
      <c r="O37" s="346">
        <f>'MAR21'!P37</f>
        <v>940.73602849000019</v>
      </c>
      <c r="Q37" s="361">
        <f>U37/1000</f>
        <v>951.51792354999998</v>
      </c>
      <c r="R37" s="349">
        <v>-11.215324610999998</v>
      </c>
      <c r="S37" s="325"/>
      <c r="T37" t="s">
        <v>219</v>
      </c>
      <c r="U37">
        <f>VLOOKUP(T37,'[3]L&amp;A '!$B$4:$C$35,2,FALSE)</f>
        <v>951517.92354999995</v>
      </c>
    </row>
    <row r="38" spans="1:21" outlineLevel="1" x14ac:dyDescent="0.2">
      <c r="A38" s="88" t="s">
        <v>68</v>
      </c>
      <c r="B38" s="334" t="s">
        <v>155</v>
      </c>
      <c r="C38" s="346">
        <f>'MAR21'!D38</f>
        <v>28.745125959999996</v>
      </c>
      <c r="D38" s="302">
        <f t="shared" si="32"/>
        <v>0.18149990519265025</v>
      </c>
      <c r="E38" s="346">
        <f>'MAR21'!F38</f>
        <v>2.7471106199999995</v>
      </c>
      <c r="F38" s="302">
        <f t="shared" si="33"/>
        <v>1.7345560349171719E-2</v>
      </c>
      <c r="G38" s="346">
        <f>'MAR21'!H38</f>
        <v>0</v>
      </c>
      <c r="H38" s="302">
        <f t="shared" si="9"/>
        <v>0</v>
      </c>
      <c r="I38" s="346">
        <f>'MAR21'!J38</f>
        <v>0</v>
      </c>
      <c r="J38" s="302">
        <f t="shared" si="34"/>
        <v>0</v>
      </c>
      <c r="K38" s="346">
        <f>'MAR21'!L38</f>
        <v>24.429053199999998</v>
      </c>
      <c r="L38" s="302">
        <f t="shared" si="4"/>
        <v>0.14919401751371725</v>
      </c>
      <c r="M38" s="346">
        <f>'MAR21'!M38</f>
        <v>-0.94349048800000002</v>
      </c>
      <c r="N38" s="346">
        <f>'MAR21'!N38</f>
        <v>-0.95918268800000017</v>
      </c>
      <c r="O38" s="346">
        <f>'MAR21'!P38</f>
        <v>158.37543237000003</v>
      </c>
      <c r="Q38" s="361">
        <f>U38/1000</f>
        <v>159.20946866999998</v>
      </c>
      <c r="R38" s="349">
        <v>-0.93334933000000009</v>
      </c>
      <c r="S38" s="325"/>
      <c r="T38" t="s">
        <v>220</v>
      </c>
      <c r="U38">
        <f>VLOOKUP(T38,'[3]L&amp;A '!$B$4:$C$35,2,FALSE)</f>
        <v>159209.46866999997</v>
      </c>
    </row>
    <row r="39" spans="1:21" outlineLevel="1" x14ac:dyDescent="0.2">
      <c r="A39" s="88" t="s">
        <v>69</v>
      </c>
      <c r="B39" s="334" t="s">
        <v>156</v>
      </c>
      <c r="C39" s="346">
        <f>'MAR21'!D39</f>
        <v>148.32935502999999</v>
      </c>
      <c r="D39" s="302">
        <f t="shared" si="32"/>
        <v>0.31632342919907219</v>
      </c>
      <c r="E39" s="346">
        <f>'MAR21'!F39</f>
        <v>0</v>
      </c>
      <c r="F39" s="302">
        <f t="shared" si="33"/>
        <v>0</v>
      </c>
      <c r="G39" s="346">
        <f>'MAR21'!H39</f>
        <v>0</v>
      </c>
      <c r="H39" s="302">
        <f t="shared" si="9"/>
        <v>0</v>
      </c>
      <c r="I39" s="346">
        <f>'MAR21'!J39</f>
        <v>0</v>
      </c>
      <c r="J39" s="302">
        <f t="shared" si="34"/>
        <v>0</v>
      </c>
      <c r="K39" s="346">
        <f>'MAR21'!L39</f>
        <v>79.377693339999993</v>
      </c>
      <c r="L39" s="302">
        <f t="shared" si="4"/>
        <v>0.15639305977608453</v>
      </c>
      <c r="M39" s="346">
        <f>'MAR21'!M39</f>
        <v>-7.1755716009999988</v>
      </c>
      <c r="N39" s="346">
        <f>'MAR21'!N39</f>
        <v>-7.2458707709999999</v>
      </c>
      <c r="O39" s="346">
        <f>'MAR21'!P39</f>
        <v>468.91675208999999</v>
      </c>
      <c r="Q39" s="361">
        <f>U39/1000</f>
        <v>471.4231198199999</v>
      </c>
      <c r="R39" s="349">
        <v>-7.347440797</v>
      </c>
      <c r="S39" s="325"/>
      <c r="T39" t="s">
        <v>221</v>
      </c>
      <c r="U39">
        <f>VLOOKUP(T39,'[3]L&amp;A '!$B$4:$C$35,2,FALSE)</f>
        <v>471423.11981999991</v>
      </c>
    </row>
    <row r="40" spans="1:21" s="268" customFormat="1" x14ac:dyDescent="0.2">
      <c r="A40" s="91" t="s">
        <v>222</v>
      </c>
      <c r="B40" s="338" t="s">
        <v>180</v>
      </c>
      <c r="C40" s="267">
        <f>SUM(C37:C39)</f>
        <v>361.84494184999994</v>
      </c>
      <c r="D40" s="197">
        <f t="shared" si="1"/>
        <v>0.23076430568123846</v>
      </c>
      <c r="E40" s="267">
        <f>SUM(E37:E39)</f>
        <v>41.120850060000002</v>
      </c>
      <c r="F40" s="197">
        <f t="shared" si="2"/>
        <v>2.6224560068748726E-2</v>
      </c>
      <c r="G40" s="267">
        <f>SUM(G37:G39)</f>
        <v>1.4529656799999999</v>
      </c>
      <c r="H40" s="197">
        <f t="shared" si="9"/>
        <v>9.2980615708029694E-4</v>
      </c>
      <c r="I40" s="267">
        <f>SUM(I37:I39)</f>
        <v>1.4529656799999999</v>
      </c>
      <c r="J40" s="197">
        <f t="shared" si="3"/>
        <v>3.7192246283211878E-3</v>
      </c>
      <c r="K40" s="267">
        <f>SUM(K37:K39)</f>
        <v>269.81957534999998</v>
      </c>
      <c r="L40" s="197">
        <f t="shared" si="4"/>
        <v>0.16115806362508781</v>
      </c>
      <c r="M40" s="267">
        <f>SUM(M37:M39)</f>
        <v>-20.413531161999998</v>
      </c>
      <c r="N40" s="267">
        <f>SUM(N37:N39)</f>
        <v>-20.441709502000002</v>
      </c>
      <c r="O40" s="267">
        <f>SUM(O37:O39)</f>
        <v>1568.0282129500004</v>
      </c>
      <c r="Q40" s="267">
        <f>SUM(Q37:Q39)</f>
        <v>1582.1505120399997</v>
      </c>
      <c r="R40" s="162">
        <f t="shared" ref="R40" si="35">SUM(R37:R39)</f>
        <v>-19.496114737999999</v>
      </c>
      <c r="S40" s="325"/>
    </row>
    <row r="41" spans="1:21" outlineLevel="1" x14ac:dyDescent="0.2">
      <c r="A41" s="88" t="s">
        <v>65</v>
      </c>
      <c r="B41" s="334" t="s">
        <v>152</v>
      </c>
      <c r="C41" s="346">
        <f>'MAR21'!D41</f>
        <v>71.013916769999994</v>
      </c>
      <c r="D41" s="302">
        <f t="shared" ref="D41:D44" si="36">C41/($O41)</f>
        <v>0.23028672231933667</v>
      </c>
      <c r="E41" s="346">
        <f>'MAR21'!F41</f>
        <v>0</v>
      </c>
      <c r="F41" s="302">
        <f t="shared" ref="F41:F44" si="37">E41/($O41)</f>
        <v>0</v>
      </c>
      <c r="G41" s="346">
        <f>'MAR21'!H41</f>
        <v>0</v>
      </c>
      <c r="H41" s="302">
        <f t="shared" si="9"/>
        <v>0</v>
      </c>
      <c r="I41" s="346">
        <f>'MAR21'!J41</f>
        <v>0</v>
      </c>
      <c r="J41" s="302">
        <f t="shared" ref="J41:J44" si="38">I41*12/$Q$3/(Q41+R41)</f>
        <v>0</v>
      </c>
      <c r="K41" s="346">
        <f>'MAR21'!L41</f>
        <v>25.535035270000002</v>
      </c>
      <c r="L41" s="302">
        <f t="shared" si="4"/>
        <v>7.980188149051301E-2</v>
      </c>
      <c r="M41" s="346">
        <f>'MAR21'!M41</f>
        <v>-1.0059878930000001</v>
      </c>
      <c r="N41" s="346">
        <f>'MAR21'!N41</f>
        <v>-0.99743893299999986</v>
      </c>
      <c r="O41" s="346">
        <f>'MAR21'!P41</f>
        <v>308.37173787000012</v>
      </c>
      <c r="Q41" s="361">
        <f>U41/1000</f>
        <v>327.14518296999995</v>
      </c>
      <c r="R41" s="349">
        <v>-1.0274377799999992</v>
      </c>
      <c r="S41" s="325"/>
      <c r="T41" t="s">
        <v>215</v>
      </c>
      <c r="U41">
        <f>VLOOKUP(T41,'[3]L&amp;A '!$B$4:$C$35,2,FALSE)</f>
        <v>327145.18296999997</v>
      </c>
    </row>
    <row r="42" spans="1:21" outlineLevel="1" x14ac:dyDescent="0.2">
      <c r="A42" s="88" t="s">
        <v>63</v>
      </c>
      <c r="B42" s="333" t="s">
        <v>150</v>
      </c>
      <c r="C42" s="346">
        <f>'MAR21'!D42</f>
        <v>279.81167258999994</v>
      </c>
      <c r="D42" s="302">
        <f t="shared" si="36"/>
        <v>0.34536556261964985</v>
      </c>
      <c r="E42" s="346">
        <f>'MAR21'!F42</f>
        <v>0</v>
      </c>
      <c r="F42" s="302">
        <f t="shared" si="37"/>
        <v>0</v>
      </c>
      <c r="G42" s="346">
        <f>'MAR21'!H42</f>
        <v>0</v>
      </c>
      <c r="H42" s="302">
        <f t="shared" si="9"/>
        <v>0</v>
      </c>
      <c r="I42" s="346">
        <f>'MAR21'!J42</f>
        <v>0</v>
      </c>
      <c r="J42" s="302">
        <f t="shared" si="38"/>
        <v>0</v>
      </c>
      <c r="K42" s="346">
        <f>'MAR21'!L42</f>
        <v>44.062038510000001</v>
      </c>
      <c r="L42" s="302">
        <f t="shared" si="4"/>
        <v>5.1834204202861382E-2</v>
      </c>
      <c r="M42" s="346">
        <f>'MAR21'!M42</f>
        <v>-2.1828168030000001</v>
      </c>
      <c r="N42" s="346">
        <f>'MAR21'!N42</f>
        <v>-2.2441610729999995</v>
      </c>
      <c r="O42" s="346">
        <f>'MAR21'!P42</f>
        <v>810.18984773000011</v>
      </c>
      <c r="Q42" s="361">
        <f>U42/1000</f>
        <v>856.31715893000001</v>
      </c>
      <c r="R42" s="349">
        <v>-1.8411721429999999</v>
      </c>
      <c r="S42" s="325"/>
      <c r="T42" t="s">
        <v>213</v>
      </c>
      <c r="U42">
        <f>VLOOKUP(T42,'[3]L&amp;A '!$B$4:$C$35,2,FALSE)</f>
        <v>856317.15893000003</v>
      </c>
    </row>
    <row r="43" spans="1:21" outlineLevel="1" x14ac:dyDescent="0.2">
      <c r="A43" s="88" t="s">
        <v>64</v>
      </c>
      <c r="B43" s="333" t="s">
        <v>151</v>
      </c>
      <c r="C43" s="346">
        <f>'MAR21'!D43</f>
        <v>69.025438619999989</v>
      </c>
      <c r="D43" s="302">
        <f t="shared" si="36"/>
        <v>0.1061684518925582</v>
      </c>
      <c r="E43" s="346">
        <f>'MAR21'!F43</f>
        <v>52.445335999999998</v>
      </c>
      <c r="F43" s="302">
        <f t="shared" si="37"/>
        <v>8.0666494026330193E-2</v>
      </c>
      <c r="G43" s="346">
        <f>'MAR21'!H43</f>
        <v>0</v>
      </c>
      <c r="H43" s="302">
        <f t="shared" si="9"/>
        <v>0</v>
      </c>
      <c r="I43" s="346">
        <f>'MAR21'!J43</f>
        <v>0</v>
      </c>
      <c r="J43" s="302">
        <f t="shared" si="38"/>
        <v>0</v>
      </c>
      <c r="K43" s="346">
        <f>'MAR21'!L43</f>
        <v>35.651389860000002</v>
      </c>
      <c r="L43" s="302">
        <f t="shared" si="4"/>
        <v>5.0769175451984436E-2</v>
      </c>
      <c r="M43" s="346">
        <f>'MAR21'!M43</f>
        <v>-2.783629608</v>
      </c>
      <c r="N43" s="346">
        <f>'MAR21'!N43</f>
        <v>-2.7542017379999986</v>
      </c>
      <c r="O43" s="346">
        <f>'MAR21'!P43</f>
        <v>650.15018481999994</v>
      </c>
      <c r="Q43" s="361">
        <f>U43/1000</f>
        <v>676.85898928999995</v>
      </c>
      <c r="R43" s="349">
        <v>-2.4647006070000015</v>
      </c>
      <c r="S43" s="325"/>
      <c r="T43" t="s">
        <v>214</v>
      </c>
      <c r="U43">
        <f>VLOOKUP(T43,'[3]L&amp;A '!$B$4:$C$35,2,FALSE)</f>
        <v>676858.98928999994</v>
      </c>
    </row>
    <row r="44" spans="1:21" outlineLevel="1" x14ac:dyDescent="0.2">
      <c r="A44" s="88" t="s">
        <v>66</v>
      </c>
      <c r="B44" s="333" t="s">
        <v>153</v>
      </c>
      <c r="C44" s="346">
        <f>'MAR21'!D44</f>
        <v>70.583345169999987</v>
      </c>
      <c r="D44" s="302">
        <f t="shared" si="36"/>
        <v>0.17908582111358831</v>
      </c>
      <c r="E44" s="346">
        <f>'MAR21'!F44</f>
        <v>0</v>
      </c>
      <c r="F44" s="302">
        <f t="shared" si="37"/>
        <v>0</v>
      </c>
      <c r="G44" s="346">
        <f>'MAR21'!H44</f>
        <v>0</v>
      </c>
      <c r="H44" s="302">
        <f t="shared" si="9"/>
        <v>0</v>
      </c>
      <c r="I44" s="346">
        <f>'MAR21'!J44</f>
        <v>0</v>
      </c>
      <c r="J44" s="302">
        <f t="shared" si="38"/>
        <v>0</v>
      </c>
      <c r="K44" s="346">
        <f>'MAR21'!L44</f>
        <v>0.60884936000000001</v>
      </c>
      <c r="L44" s="302">
        <f t="shared" si="4"/>
        <v>1.5138857617587544E-3</v>
      </c>
      <c r="M44" s="346">
        <f>'MAR21'!M44</f>
        <v>-1.2181367E-2</v>
      </c>
      <c r="N44" s="346">
        <f>'MAR21'!N44</f>
        <v>-1.2681369999999977E-3</v>
      </c>
      <c r="O44" s="346">
        <f>'MAR21'!P44</f>
        <v>394.13139874000001</v>
      </c>
      <c r="Q44" s="361">
        <f>U44/1000</f>
        <v>406.90855484999992</v>
      </c>
      <c r="R44" s="349">
        <v>3.3274669999999976E-3</v>
      </c>
      <c r="S44" s="325"/>
      <c r="T44" t="s">
        <v>216</v>
      </c>
      <c r="U44">
        <f>VLOOKUP(T44,'[3]L&amp;A '!$B$4:$C$35,2,FALSE)</f>
        <v>406908.5548499999</v>
      </c>
    </row>
    <row r="45" spans="1:21" s="268" customFormat="1" x14ac:dyDescent="0.2">
      <c r="A45" s="91" t="s">
        <v>223</v>
      </c>
      <c r="B45" s="94" t="s">
        <v>179</v>
      </c>
      <c r="C45" s="267">
        <f>SUM(C41:C44)</f>
        <v>490.43437314999989</v>
      </c>
      <c r="D45" s="197">
        <f t="shared" si="1"/>
        <v>0.2267544776908044</v>
      </c>
      <c r="E45" s="267">
        <f>SUM(E41:E44)</f>
        <v>52.445335999999998</v>
      </c>
      <c r="F45" s="197">
        <f t="shared" si="2"/>
        <v>2.4248330506723054E-2</v>
      </c>
      <c r="G45" s="267">
        <f>SUM(G41:G44)</f>
        <v>0</v>
      </c>
      <c r="H45" s="197">
        <f t="shared" si="9"/>
        <v>0</v>
      </c>
      <c r="I45" s="267">
        <f>SUM(I41:I44)</f>
        <v>0</v>
      </c>
      <c r="J45" s="197">
        <f t="shared" si="3"/>
        <v>0</v>
      </c>
      <c r="K45" s="267">
        <f>SUM(K41:K44)</f>
        <v>105.857313</v>
      </c>
      <c r="L45" s="197">
        <f t="shared" si="4"/>
        <v>4.6304971579745946E-2</v>
      </c>
      <c r="M45" s="267">
        <f>SUM(M41:M44)</f>
        <v>-5.9846156710000002</v>
      </c>
      <c r="N45" s="267">
        <f>SUM(N41:N44)</f>
        <v>-5.997069880999998</v>
      </c>
      <c r="O45" s="267">
        <f>SUM(O41:O44)</f>
        <v>2162.8431691599999</v>
      </c>
      <c r="Q45" s="267">
        <f>SUM(Q41:Q44)</f>
        <v>2267.2298860399997</v>
      </c>
      <c r="R45" s="162">
        <f t="shared" ref="R45" si="39">SUM(R41:R44)</f>
        <v>-5.3299830630000002</v>
      </c>
      <c r="S45" s="325"/>
    </row>
    <row r="46" spans="1:21" ht="13.5" thickBot="1" x14ac:dyDescent="0.25">
      <c r="A46" s="143" t="s">
        <v>110</v>
      </c>
      <c r="B46" s="285" t="s">
        <v>118</v>
      </c>
      <c r="C46" s="287">
        <f>C17+C27+C30+C22+C36+C45+C9+C40</f>
        <v>5091.7000275700011</v>
      </c>
      <c r="D46" s="327">
        <f t="shared" si="1"/>
        <v>0.19044977380793363</v>
      </c>
      <c r="E46" s="287">
        <f>E17+E27+E30+E22+E36+E45+E9+E40</f>
        <v>258.47206591999998</v>
      </c>
      <c r="F46" s="327">
        <f t="shared" si="2"/>
        <v>9.6678803196554846E-3</v>
      </c>
      <c r="G46" s="287">
        <f>G17+G27+G30+G22+G36+G45+G9+G40</f>
        <v>10.386138980000002</v>
      </c>
      <c r="H46" s="327">
        <f t="shared" si="9"/>
        <v>3.9459341678278899E-4</v>
      </c>
      <c r="I46" s="287">
        <f>I17+I27+I30+I22+I36+I45+I9+I40</f>
        <v>19.758409689999997</v>
      </c>
      <c r="J46" s="327">
        <f t="shared" si="3"/>
        <v>3.0026705418768674E-3</v>
      </c>
      <c r="K46" s="287">
        <f>K17+K27+K30+K22+K36+K45+K9+K40</f>
        <v>1869.0743821599999</v>
      </c>
      <c r="L46" s="198">
        <f t="shared" si="4"/>
        <v>6.6310085574009012E-2</v>
      </c>
      <c r="M46" s="287">
        <f>M17+M27+M30+M22+M36+M45+M9+M40</f>
        <v>-102.99632459299998</v>
      </c>
      <c r="N46" s="287">
        <f>N17+N27+N30+N22+N36+N45+N9+N40</f>
        <v>-101.50639521300002</v>
      </c>
      <c r="O46" s="287">
        <f>O17+O27+O30+O22+O36+O45+O9+O40</f>
        <v>26735.132973719996</v>
      </c>
      <c r="Q46" s="287">
        <f>Q17+Q27+Q30+Q22+Q36+Q45+Q9+Q40</f>
        <v>26413.606024960001</v>
      </c>
      <c r="R46" s="287">
        <f>R17+R27+R30+R22+R36+R45+R9+R40</f>
        <v>-92.490318872999993</v>
      </c>
    </row>
    <row r="47" spans="1:21" x14ac:dyDescent="0.2">
      <c r="A47" s="363"/>
      <c r="B47" s="328"/>
      <c r="C47" s="329"/>
      <c r="D47" s="221"/>
      <c r="E47" s="329"/>
      <c r="F47" s="221"/>
      <c r="G47" s="329"/>
      <c r="H47" s="221"/>
      <c r="I47" s="329"/>
      <c r="J47" s="221"/>
      <c r="K47" s="329"/>
      <c r="L47" s="221"/>
      <c r="M47" s="221"/>
      <c r="N47" s="221"/>
      <c r="O47" s="329"/>
    </row>
    <row r="48" spans="1:21" x14ac:dyDescent="0.2">
      <c r="B48" s="364"/>
      <c r="C48" s="365"/>
      <c r="I48" s="366"/>
      <c r="K48" s="366"/>
    </row>
    <row r="49" spans="9:11" x14ac:dyDescent="0.2">
      <c r="I49" s="366"/>
      <c r="K49" s="366"/>
    </row>
    <row r="50" spans="9:11" x14ac:dyDescent="0.2">
      <c r="K50" s="366"/>
    </row>
    <row r="51" spans="9:11" x14ac:dyDescent="0.2">
      <c r="K51" s="366"/>
    </row>
  </sheetData>
  <mergeCells count="11">
    <mergeCell ref="M4:N4"/>
    <mergeCell ref="K4:L4"/>
    <mergeCell ref="R1:R2"/>
    <mergeCell ref="Q1:Q2"/>
    <mergeCell ref="G1:H1"/>
    <mergeCell ref="G4:H4"/>
    <mergeCell ref="A4:A5"/>
    <mergeCell ref="B4:B5"/>
    <mergeCell ref="C4:D4"/>
    <mergeCell ref="E4:F4"/>
    <mergeCell ref="I4:J4"/>
  </mergeCells>
  <phoneticPr fontId="6" type="noConversion"/>
  <printOptions horizontalCentered="1"/>
  <pageMargins left="0.5" right="0.5" top="0.9" bottom="0.7" header="0.5" footer="0.5"/>
  <pageSetup paperSize="9" scale="79" orientation="landscape" r:id="rId1"/>
  <headerFooter alignWithMargins="0">
    <oddHeader>&amp;C&amp;"Arial Black,Regular"&amp;12BUSINESS BANKING
&amp;"Arial,Bold Italic"&amp;11Task Force Report&amp;R
&amp;"+,Regular"Annexure A3</oddHeader>
    <oddFooter>&amp;L&amp;8&amp;D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42"/>
  <sheetViews>
    <sheetView tabSelected="1" zoomScaleNormal="100" workbookViewId="0">
      <pane xSplit="2" ySplit="5" topLeftCell="C6" activePane="bottomRight" state="frozen"/>
      <selection activeCell="A47" sqref="A47"/>
      <selection pane="topRight" activeCell="A47" sqref="A47"/>
      <selection pane="bottomLeft" activeCell="A47" sqref="A47"/>
      <selection pane="bottomRight" activeCell="O45" activeCellId="5" sqref="C45 E45 G45 I45 K45 O45"/>
    </sheetView>
  </sheetViews>
  <sheetFormatPr defaultRowHeight="12.75" x14ac:dyDescent="0.2"/>
  <cols>
    <col min="1" max="1" width="8.7109375" style="8" customWidth="1"/>
    <col min="2" max="2" width="25.7109375" style="7" customWidth="1"/>
    <col min="3" max="3" width="8.7109375" style="8" customWidth="1"/>
    <col min="4" max="4" width="9.7109375" style="173" customWidth="1"/>
    <col min="5" max="5" width="8.7109375" style="60" customWidth="1"/>
    <col min="6" max="6" width="9.7109375" style="173" customWidth="1"/>
    <col min="7" max="7" width="8.7109375" style="304" customWidth="1"/>
    <col min="8" max="8" width="9.7109375" style="173" customWidth="1"/>
    <col min="9" max="9" width="8.7109375" style="60" customWidth="1"/>
    <col min="10" max="10" width="9.7109375" style="173" customWidth="1"/>
    <col min="11" max="11" width="8.7109375" style="60" customWidth="1"/>
    <col min="12" max="14" width="9.7109375" style="173" customWidth="1"/>
    <col min="15" max="15" width="9.7109375" style="60" bestFit="1" customWidth="1"/>
    <col min="16" max="16" width="10.7109375" style="168" customWidth="1"/>
    <col min="17" max="17" width="4.42578125" style="7" customWidth="1"/>
    <col min="18" max="18" width="12.7109375" style="7" customWidth="1"/>
    <col min="19" max="19" width="12" style="7" customWidth="1"/>
  </cols>
  <sheetData>
    <row r="1" spans="1:22" ht="13.15" customHeight="1" x14ac:dyDescent="0.2">
      <c r="B1" s="3" t="s">
        <v>194</v>
      </c>
      <c r="E1" s="383">
        <v>44256</v>
      </c>
      <c r="F1" s="384"/>
      <c r="R1" s="375" t="s">
        <v>27</v>
      </c>
      <c r="S1" s="375" t="s">
        <v>27</v>
      </c>
    </row>
    <row r="2" spans="1:22" x14ac:dyDescent="0.2">
      <c r="R2" s="385"/>
      <c r="S2" s="385"/>
    </row>
    <row r="3" spans="1:22" x14ac:dyDescent="0.2">
      <c r="A3" s="343"/>
      <c r="R3" s="237">
        <v>3</v>
      </c>
      <c r="S3" s="237"/>
    </row>
    <row r="4" spans="1:22" s="2" customFormat="1" ht="12.75" customHeight="1" x14ac:dyDescent="0.2">
      <c r="A4" s="367" t="s">
        <v>110</v>
      </c>
      <c r="B4" s="369" t="s">
        <v>0</v>
      </c>
      <c r="C4" s="389" t="s">
        <v>30</v>
      </c>
      <c r="D4" s="390"/>
      <c r="E4" s="389" t="s">
        <v>2</v>
      </c>
      <c r="F4" s="391"/>
      <c r="G4" s="379" t="s">
        <v>185</v>
      </c>
      <c r="H4" s="386"/>
      <c r="I4" s="379" t="s">
        <v>186</v>
      </c>
      <c r="J4" s="386"/>
      <c r="K4" s="379" t="s">
        <v>168</v>
      </c>
      <c r="L4" s="380"/>
      <c r="M4" s="379" t="s">
        <v>224</v>
      </c>
      <c r="N4" s="380"/>
      <c r="O4" s="381" t="s">
        <v>12</v>
      </c>
      <c r="P4" s="382"/>
      <c r="Q4" s="9"/>
      <c r="R4" s="341" t="s">
        <v>235</v>
      </c>
      <c r="S4" s="341" t="s">
        <v>226</v>
      </c>
    </row>
    <row r="5" spans="1:22" s="1" customFormat="1" x14ac:dyDescent="0.2">
      <c r="A5" s="387"/>
      <c r="B5" s="388"/>
      <c r="C5" s="46" t="s">
        <v>166</v>
      </c>
      <c r="D5" s="158" t="s">
        <v>167</v>
      </c>
      <c r="E5" s="61" t="s">
        <v>166</v>
      </c>
      <c r="F5" s="158" t="s">
        <v>167</v>
      </c>
      <c r="G5" s="61" t="s">
        <v>166</v>
      </c>
      <c r="H5" s="158" t="s">
        <v>167</v>
      </c>
      <c r="I5" s="61" t="s">
        <v>166</v>
      </c>
      <c r="J5" s="158" t="s">
        <v>167</v>
      </c>
      <c r="K5" s="61" t="s">
        <v>166</v>
      </c>
      <c r="L5" s="158" t="s">
        <v>167</v>
      </c>
      <c r="M5" s="4" t="s">
        <v>168</v>
      </c>
      <c r="N5" s="4" t="s">
        <v>225</v>
      </c>
      <c r="O5" s="61" t="s">
        <v>166</v>
      </c>
      <c r="P5" s="158" t="s">
        <v>167</v>
      </c>
      <c r="Q5" s="10"/>
      <c r="R5" s="344" t="s">
        <v>167</v>
      </c>
      <c r="S5" s="344" t="s">
        <v>167</v>
      </c>
    </row>
    <row r="6" spans="1:22" x14ac:dyDescent="0.2">
      <c r="A6" s="88" t="s">
        <v>31</v>
      </c>
      <c r="B6" s="25" t="s">
        <v>119</v>
      </c>
      <c r="C6" s="308">
        <v>98</v>
      </c>
      <c r="D6" s="345">
        <v>720.46891808000021</v>
      </c>
      <c r="E6" s="308">
        <v>6</v>
      </c>
      <c r="F6" s="346">
        <v>13.970401140000002</v>
      </c>
      <c r="G6" s="145">
        <v>0</v>
      </c>
      <c r="H6" s="174">
        <v>0</v>
      </c>
      <c r="I6" s="145">
        <v>0</v>
      </c>
      <c r="J6" s="174">
        <v>0</v>
      </c>
      <c r="K6" s="145">
        <v>13</v>
      </c>
      <c r="L6" s="347">
        <f>33.44774154-0.44</f>
        <v>33.007741540000005</v>
      </c>
      <c r="M6" s="347">
        <v>-4.4303415130000001</v>
      </c>
      <c r="N6" s="347">
        <v>-3.4355919429999999</v>
      </c>
      <c r="O6" s="145">
        <v>413</v>
      </c>
      <c r="P6" s="174">
        <f>V6/1000</f>
        <v>2657.2836499799982</v>
      </c>
      <c r="R6" s="174">
        <v>35.12088722</v>
      </c>
      <c r="S6" s="346">
        <v>-4.1851121500000001</v>
      </c>
      <c r="U6" t="s">
        <v>217</v>
      </c>
      <c r="V6">
        <f>VLOOKUP(U6,'[4]L&amp;A '!$B$4:$E$36,4,FALSE)</f>
        <v>2657283.6499799984</v>
      </c>
    </row>
    <row r="7" spans="1:22" x14ac:dyDescent="0.2">
      <c r="A7" s="88" t="s">
        <v>35</v>
      </c>
      <c r="B7" s="25" t="s">
        <v>123</v>
      </c>
      <c r="C7" s="308">
        <v>46</v>
      </c>
      <c r="D7" s="346">
        <v>319.00912955000013</v>
      </c>
      <c r="E7" s="308">
        <v>2</v>
      </c>
      <c r="F7" s="346">
        <v>10.158043299999999</v>
      </c>
      <c r="G7" s="145">
        <v>0</v>
      </c>
      <c r="H7" s="174">
        <v>0</v>
      </c>
      <c r="I7" s="145">
        <v>0</v>
      </c>
      <c r="J7" s="174">
        <v>0</v>
      </c>
      <c r="K7" s="145">
        <v>13</v>
      </c>
      <c r="L7" s="347">
        <v>37.297273219999994</v>
      </c>
      <c r="M7" s="347">
        <v>-3.6023130070000002</v>
      </c>
      <c r="N7" s="347">
        <v>-3.4382713769999995</v>
      </c>
      <c r="O7" s="145">
        <v>217</v>
      </c>
      <c r="P7" s="174">
        <f t="shared" ref="P7:P8" si="0">V7/1000</f>
        <v>1929.52352107</v>
      </c>
      <c r="R7" s="174">
        <v>36.846761699999995</v>
      </c>
      <c r="S7" s="346">
        <v>-3.1562307340000006</v>
      </c>
      <c r="U7" t="s">
        <v>218</v>
      </c>
      <c r="V7">
        <f>VLOOKUP(U7,'[4]L&amp;A '!$B$4:$E$36,4,FALSE)</f>
        <v>1929523.52107</v>
      </c>
    </row>
    <row r="8" spans="1:22" x14ac:dyDescent="0.2">
      <c r="A8" s="88" t="s">
        <v>33</v>
      </c>
      <c r="B8" s="25" t="s">
        <v>121</v>
      </c>
      <c r="C8" s="308">
        <v>45</v>
      </c>
      <c r="D8" s="346">
        <v>265.8238396299999</v>
      </c>
      <c r="E8" s="308">
        <v>0</v>
      </c>
      <c r="F8" s="346">
        <v>0</v>
      </c>
      <c r="G8" s="145">
        <v>1</v>
      </c>
      <c r="H8" s="174">
        <v>0.20942888000000001</v>
      </c>
      <c r="I8" s="145">
        <v>1</v>
      </c>
      <c r="J8" s="174">
        <v>0.20942888000000001</v>
      </c>
      <c r="K8" s="145">
        <v>10</v>
      </c>
      <c r="L8" s="347">
        <v>94.360708949999989</v>
      </c>
      <c r="M8" s="347">
        <v>-8.1787938160000007</v>
      </c>
      <c r="N8" s="347">
        <v>-8.1235118260000032</v>
      </c>
      <c r="O8" s="145">
        <v>277</v>
      </c>
      <c r="P8" s="174">
        <f t="shared" si="0"/>
        <v>1984.4025296299988</v>
      </c>
      <c r="R8" s="174">
        <v>92.597245460000011</v>
      </c>
      <c r="S8" s="346">
        <v>-6.9481090310000013</v>
      </c>
      <c r="U8" s="348" t="s">
        <v>228</v>
      </c>
      <c r="V8">
        <f>VLOOKUP(U8,'[4]L&amp;A '!$B$4:$E$36,4,FALSE)</f>
        <v>1984402.5296299988</v>
      </c>
    </row>
    <row r="9" spans="1:22" s="53" customFormat="1" x14ac:dyDescent="0.2">
      <c r="A9" s="91" t="s">
        <v>158</v>
      </c>
      <c r="B9" s="298" t="s">
        <v>173</v>
      </c>
      <c r="C9" s="309">
        <f t="shared" ref="C9:P9" si="1">SUM(C6:C8)</f>
        <v>189</v>
      </c>
      <c r="D9" s="267">
        <f t="shared" si="1"/>
        <v>1305.3018872600001</v>
      </c>
      <c r="E9" s="203">
        <f t="shared" si="1"/>
        <v>8</v>
      </c>
      <c r="F9" s="267">
        <f t="shared" si="1"/>
        <v>24.128444440000003</v>
      </c>
      <c r="G9" s="151">
        <f t="shared" si="1"/>
        <v>1</v>
      </c>
      <c r="H9" s="162">
        <f t="shared" si="1"/>
        <v>0.20942888000000001</v>
      </c>
      <c r="I9" s="151">
        <f t="shared" ref="I9:J9" si="2">SUM(I6:I8)</f>
        <v>1</v>
      </c>
      <c r="J9" s="162">
        <f t="shared" si="2"/>
        <v>0.20942888000000001</v>
      </c>
      <c r="K9" s="151">
        <f t="shared" si="1"/>
        <v>36</v>
      </c>
      <c r="L9" s="162">
        <f t="shared" si="1"/>
        <v>164.66572371000001</v>
      </c>
      <c r="M9" s="162">
        <f t="shared" si="1"/>
        <v>-16.211448336000004</v>
      </c>
      <c r="N9" s="162">
        <f t="shared" si="1"/>
        <v>-14.997375146000003</v>
      </c>
      <c r="O9" s="152">
        <f t="shared" si="1"/>
        <v>907</v>
      </c>
      <c r="P9" s="162">
        <f t="shared" si="1"/>
        <v>6571.2097006799968</v>
      </c>
      <c r="R9" s="240">
        <f>SUM(R6:R8)</f>
        <v>164.56489438</v>
      </c>
      <c r="S9" s="267">
        <f>SUM(S6:S8)</f>
        <v>-14.289451915000003</v>
      </c>
    </row>
    <row r="10" spans="1:22" x14ac:dyDescent="0.2">
      <c r="A10" s="88" t="s">
        <v>41</v>
      </c>
      <c r="B10" s="23" t="s">
        <v>129</v>
      </c>
      <c r="C10" s="308">
        <v>21</v>
      </c>
      <c r="D10" s="346">
        <v>130.80252127</v>
      </c>
      <c r="E10" s="308">
        <v>0</v>
      </c>
      <c r="F10" s="346">
        <v>0</v>
      </c>
      <c r="G10" s="147">
        <v>1</v>
      </c>
      <c r="H10" s="174">
        <v>2.7088348300000002</v>
      </c>
      <c r="I10" s="145">
        <v>1</v>
      </c>
      <c r="J10" s="174">
        <v>2.7088348300000002</v>
      </c>
      <c r="K10" s="146">
        <v>5</v>
      </c>
      <c r="L10" s="347">
        <v>8.7665203399999996</v>
      </c>
      <c r="M10" s="349">
        <v>-0.78102328199999993</v>
      </c>
      <c r="N10" s="349">
        <v>-0.49258539200000001</v>
      </c>
      <c r="O10" s="149">
        <v>147</v>
      </c>
      <c r="P10" s="174">
        <f t="shared" ref="P10:P44" si="3">V10/1000</f>
        <v>594.20766196999978</v>
      </c>
      <c r="R10" s="174">
        <v>6.47049114</v>
      </c>
      <c r="S10" s="346">
        <v>-0.71473875800000009</v>
      </c>
      <c r="U10" t="s">
        <v>199</v>
      </c>
      <c r="V10">
        <f>VLOOKUP(U10,'[4]L&amp;A '!$B$4:$E$36,4,FALSE)</f>
        <v>594207.66196999978</v>
      </c>
    </row>
    <row r="11" spans="1:22" x14ac:dyDescent="0.2">
      <c r="A11" s="88" t="s">
        <v>40</v>
      </c>
      <c r="B11" s="23" t="s">
        <v>128</v>
      </c>
      <c r="C11" s="308">
        <v>26</v>
      </c>
      <c r="D11" s="346">
        <v>110.83742103000003</v>
      </c>
      <c r="E11" s="308">
        <v>0</v>
      </c>
      <c r="F11" s="346">
        <v>0</v>
      </c>
      <c r="G11" s="147">
        <v>0</v>
      </c>
      <c r="H11" s="174">
        <v>0</v>
      </c>
      <c r="I11" s="145">
        <v>0</v>
      </c>
      <c r="J11" s="174">
        <v>0</v>
      </c>
      <c r="K11" s="146">
        <v>1</v>
      </c>
      <c r="L11" s="347">
        <v>0.16527196</v>
      </c>
      <c r="M11" s="349">
        <v>-9.4363299999999997E-3</v>
      </c>
      <c r="N11" s="349">
        <v>3.0567000000000137E-4</v>
      </c>
      <c r="O11" s="149">
        <v>162</v>
      </c>
      <c r="P11" s="174">
        <f t="shared" si="3"/>
        <v>583.28917848000015</v>
      </c>
      <c r="R11" s="174">
        <v>0.16272444</v>
      </c>
      <c r="S11" s="346">
        <v>-8.235628E-3</v>
      </c>
      <c r="U11" t="s">
        <v>198</v>
      </c>
      <c r="V11">
        <f>VLOOKUP(U11,'[4]L&amp;A '!$B$4:$E$36,4,FALSE)</f>
        <v>583289.17848000012</v>
      </c>
    </row>
    <row r="12" spans="1:22" x14ac:dyDescent="0.2">
      <c r="A12" s="88" t="s">
        <v>39</v>
      </c>
      <c r="B12" s="23" t="s">
        <v>127</v>
      </c>
      <c r="C12" s="308">
        <v>56</v>
      </c>
      <c r="D12" s="346">
        <v>385.18</v>
      </c>
      <c r="E12" s="308">
        <v>1</v>
      </c>
      <c r="F12" s="346">
        <v>0.44404404999999997</v>
      </c>
      <c r="G12" s="147">
        <v>0</v>
      </c>
      <c r="H12" s="174">
        <v>0</v>
      </c>
      <c r="I12" s="145">
        <v>0</v>
      </c>
      <c r="J12" s="174">
        <v>0</v>
      </c>
      <c r="K12" s="303">
        <v>18</v>
      </c>
      <c r="L12" s="347">
        <v>47.416696999999992</v>
      </c>
      <c r="M12" s="349">
        <v>-6.7778770039999996</v>
      </c>
      <c r="N12" s="349">
        <v>-6.7776123339999996</v>
      </c>
      <c r="O12" s="149">
        <v>290</v>
      </c>
      <c r="P12" s="174">
        <f t="shared" si="3"/>
        <v>1512.2744191700001</v>
      </c>
      <c r="R12" s="174">
        <v>49.495522920000006</v>
      </c>
      <c r="S12" s="346">
        <v>-6.3103026730000007</v>
      </c>
      <c r="U12" t="s">
        <v>197</v>
      </c>
      <c r="V12">
        <f>VLOOKUP(U12,'[4]L&amp;A '!$B$4:$E$36,4,FALSE)</f>
        <v>1512274.4191700001</v>
      </c>
    </row>
    <row r="13" spans="1:22" x14ac:dyDescent="0.2">
      <c r="A13" s="88" t="s">
        <v>43</v>
      </c>
      <c r="B13" s="23" t="s">
        <v>131</v>
      </c>
      <c r="C13" s="308">
        <v>14</v>
      </c>
      <c r="D13" s="346">
        <v>67.973993059999998</v>
      </c>
      <c r="E13" s="308">
        <v>0</v>
      </c>
      <c r="F13" s="346">
        <v>0</v>
      </c>
      <c r="G13" s="147">
        <v>1</v>
      </c>
      <c r="H13" s="174">
        <v>1.8852475800000001</v>
      </c>
      <c r="I13" s="145">
        <v>1</v>
      </c>
      <c r="J13" s="174">
        <v>1.8852475800000001</v>
      </c>
      <c r="K13" s="146">
        <v>4</v>
      </c>
      <c r="L13" s="347">
        <v>49.92114921000001</v>
      </c>
      <c r="M13" s="349">
        <v>-0.48065720400000006</v>
      </c>
      <c r="N13" s="349">
        <v>-0.46401358400000009</v>
      </c>
      <c r="O13" s="149">
        <v>116</v>
      </c>
      <c r="P13" s="174">
        <f t="shared" si="3"/>
        <v>597.39174627</v>
      </c>
      <c r="R13" s="174">
        <v>44.156657630000005</v>
      </c>
      <c r="S13" s="346">
        <v>-1.1666907650000002</v>
      </c>
      <c r="U13" t="s">
        <v>201</v>
      </c>
      <c r="V13">
        <f>VLOOKUP(U13,'[4]L&amp;A '!$B$4:$E$36,4,FALSE)</f>
        <v>597391.74627</v>
      </c>
    </row>
    <row r="14" spans="1:22" x14ac:dyDescent="0.2">
      <c r="A14" s="88" t="s">
        <v>37</v>
      </c>
      <c r="B14" s="22" t="s">
        <v>125</v>
      </c>
      <c r="C14" s="308">
        <v>44</v>
      </c>
      <c r="D14" s="346">
        <v>176.16154590000002</v>
      </c>
      <c r="E14" s="308">
        <v>4</v>
      </c>
      <c r="F14" s="346">
        <v>3.6803500399999995</v>
      </c>
      <c r="G14" s="147">
        <v>0</v>
      </c>
      <c r="H14" s="174">
        <v>0</v>
      </c>
      <c r="I14" s="145">
        <v>0</v>
      </c>
      <c r="J14" s="174">
        <v>0</v>
      </c>
      <c r="K14" s="146">
        <v>4</v>
      </c>
      <c r="L14" s="347">
        <v>105.72570557</v>
      </c>
      <c r="M14" s="349">
        <v>-2.5481984780000002</v>
      </c>
      <c r="N14" s="349">
        <v>-2.4936886080000011</v>
      </c>
      <c r="O14" s="149">
        <v>184</v>
      </c>
      <c r="P14" s="174">
        <f t="shared" si="3"/>
        <v>929.53658150000024</v>
      </c>
      <c r="R14" s="174">
        <v>112.21965067000001</v>
      </c>
      <c r="S14" s="346">
        <v>-1.660553253</v>
      </c>
      <c r="U14" s="348" t="s">
        <v>195</v>
      </c>
      <c r="V14">
        <f>VLOOKUP(U14,'[4]L&amp;A '!$B$4:$E$36,4,FALSE)</f>
        <v>929536.5815000002</v>
      </c>
    </row>
    <row r="15" spans="1:22" x14ac:dyDescent="0.2">
      <c r="A15" s="88" t="s">
        <v>42</v>
      </c>
      <c r="B15" s="23" t="s">
        <v>130</v>
      </c>
      <c r="C15" s="308">
        <v>18</v>
      </c>
      <c r="D15" s="346">
        <v>52.08</v>
      </c>
      <c r="E15" s="308">
        <v>0</v>
      </c>
      <c r="F15" s="346">
        <v>0</v>
      </c>
      <c r="G15" s="147">
        <v>0</v>
      </c>
      <c r="H15" s="174">
        <v>0</v>
      </c>
      <c r="I15" s="145">
        <v>0</v>
      </c>
      <c r="J15" s="174">
        <v>0</v>
      </c>
      <c r="K15" s="146">
        <v>4</v>
      </c>
      <c r="L15" s="347">
        <v>39.582539619999991</v>
      </c>
      <c r="M15" s="349">
        <v>-2.5688652130000005</v>
      </c>
      <c r="N15" s="349">
        <v>-2.4322089230000006</v>
      </c>
      <c r="O15" s="149">
        <v>140</v>
      </c>
      <c r="P15" s="174">
        <f t="shared" si="3"/>
        <v>511.39335785000003</v>
      </c>
      <c r="R15" s="174">
        <v>40.302471609999998</v>
      </c>
      <c r="S15" s="346">
        <v>-2.5332692490000004</v>
      </c>
      <c r="U15" t="s">
        <v>200</v>
      </c>
      <c r="V15">
        <f>VLOOKUP(U15,'[4]L&amp;A '!$B$4:$E$36,4,FALSE)</f>
        <v>511393.35785000003</v>
      </c>
    </row>
    <row r="16" spans="1:22" x14ac:dyDescent="0.2">
      <c r="A16" s="88" t="s">
        <v>38</v>
      </c>
      <c r="B16" s="22" t="s">
        <v>126</v>
      </c>
      <c r="C16" s="308">
        <v>34</v>
      </c>
      <c r="D16" s="346">
        <v>147.35305666000002</v>
      </c>
      <c r="E16" s="308">
        <v>0</v>
      </c>
      <c r="F16" s="346">
        <v>0</v>
      </c>
      <c r="G16" s="147">
        <v>0</v>
      </c>
      <c r="H16" s="174">
        <v>0</v>
      </c>
      <c r="I16" s="145">
        <v>2</v>
      </c>
      <c r="J16" s="347">
        <f>[5]MajorCus!$E$133+[5]MajorCus!$E$134</f>
        <v>3.1647868900000002</v>
      </c>
      <c r="K16" s="146">
        <v>12</v>
      </c>
      <c r="L16" s="347">
        <v>532.81670870000005</v>
      </c>
      <c r="M16" s="349">
        <v>-6.1127335</v>
      </c>
      <c r="N16" s="349">
        <v>-6.1298943600000007</v>
      </c>
      <c r="O16" s="149">
        <v>137</v>
      </c>
      <c r="P16" s="174">
        <f t="shared" si="3"/>
        <v>1080.6792354499999</v>
      </c>
      <c r="R16" s="174">
        <v>530.82023633000006</v>
      </c>
      <c r="S16" s="346">
        <v>-4.5321398349999997</v>
      </c>
      <c r="U16" t="s">
        <v>196</v>
      </c>
      <c r="V16">
        <f>VLOOKUP(U16,'[4]L&amp;A '!$B$4:$E$36,4,FALSE)</f>
        <v>1080679.2354499998</v>
      </c>
    </row>
    <row r="17" spans="1:22" s="53" customFormat="1" x14ac:dyDescent="0.2">
      <c r="A17" s="91" t="s">
        <v>159</v>
      </c>
      <c r="B17" s="299" t="s">
        <v>174</v>
      </c>
      <c r="C17" s="309">
        <f>SUM(C10:C16)</f>
        <v>213</v>
      </c>
      <c r="D17" s="267">
        <f>SUM(D10:D16)</f>
        <v>1070.3885379200003</v>
      </c>
      <c r="E17" s="203">
        <f>SUM(E10:E16)</f>
        <v>5</v>
      </c>
      <c r="F17" s="267">
        <f>SUM(F10:F16)</f>
        <v>4.1243940899999991</v>
      </c>
      <c r="G17" s="151">
        <f t="shared" ref="G17:P17" si="4">SUM(G10:G16)</f>
        <v>2</v>
      </c>
      <c r="H17" s="162">
        <f t="shared" si="4"/>
        <v>4.5940824100000004</v>
      </c>
      <c r="I17" s="151">
        <f>SUM(I10:I16)</f>
        <v>4</v>
      </c>
      <c r="J17" s="162">
        <f t="shared" ref="J17" si="5">SUM(J10:J16)</f>
        <v>7.7588693000000006</v>
      </c>
      <c r="K17" s="151">
        <f t="shared" si="4"/>
        <v>48</v>
      </c>
      <c r="L17" s="162">
        <f t="shared" si="4"/>
        <v>784.39459239999996</v>
      </c>
      <c r="M17" s="162">
        <f t="shared" si="4"/>
        <v>-19.278791010999999</v>
      </c>
      <c r="N17" s="162">
        <f t="shared" si="4"/>
        <v>-18.789697531000002</v>
      </c>
      <c r="O17" s="152">
        <f t="shared" si="4"/>
        <v>1176</v>
      </c>
      <c r="P17" s="162">
        <f t="shared" si="4"/>
        <v>5808.7721806900008</v>
      </c>
      <c r="R17" s="240">
        <f>SUM(R10:R16)</f>
        <v>783.62775474</v>
      </c>
      <c r="S17" s="326">
        <f>SUM(S10:S16)</f>
        <v>-16.925930161</v>
      </c>
    </row>
    <row r="18" spans="1:22" x14ac:dyDescent="0.2">
      <c r="A18" s="88" t="s">
        <v>47</v>
      </c>
      <c r="B18" s="25" t="s">
        <v>135</v>
      </c>
      <c r="C18" s="310">
        <v>23</v>
      </c>
      <c r="D18" s="350">
        <v>202.76596728999999</v>
      </c>
      <c r="E18" s="308">
        <v>1</v>
      </c>
      <c r="F18" s="346">
        <v>0.77310853000000002</v>
      </c>
      <c r="G18" s="147">
        <v>0</v>
      </c>
      <c r="H18" s="174">
        <v>0</v>
      </c>
      <c r="I18" s="145">
        <v>1</v>
      </c>
      <c r="J18" s="347">
        <v>3.1702130499999996</v>
      </c>
      <c r="K18" s="146">
        <v>21</v>
      </c>
      <c r="L18" s="347">
        <v>25.639807729999998</v>
      </c>
      <c r="M18" s="349">
        <v>-2.0947227129999999</v>
      </c>
      <c r="N18" s="349">
        <v>-2.0874236029999995</v>
      </c>
      <c r="O18" s="149">
        <v>191</v>
      </c>
      <c r="P18" s="174">
        <f t="shared" si="3"/>
        <v>626.55594448000011</v>
      </c>
      <c r="R18" s="174">
        <v>22.158715949999994</v>
      </c>
      <c r="S18" s="346">
        <v>-1.6163471380000003</v>
      </c>
      <c r="U18" s="348" t="s">
        <v>229</v>
      </c>
      <c r="V18">
        <f>VLOOKUP(U18,'[4]L&amp;A '!$B$4:$E$36,4,FALSE)</f>
        <v>626555.94448000006</v>
      </c>
    </row>
    <row r="19" spans="1:22" x14ac:dyDescent="0.2">
      <c r="A19" s="88" t="s">
        <v>44</v>
      </c>
      <c r="B19" s="25" t="s">
        <v>132</v>
      </c>
      <c r="C19" s="308">
        <v>35</v>
      </c>
      <c r="D19" s="346">
        <v>315.41722545999994</v>
      </c>
      <c r="E19" s="308">
        <v>2</v>
      </c>
      <c r="F19" s="346">
        <v>59.145893950000001</v>
      </c>
      <c r="G19" s="147">
        <v>0</v>
      </c>
      <c r="H19" s="174">
        <v>0</v>
      </c>
      <c r="I19" s="145">
        <v>1</v>
      </c>
      <c r="J19" s="347">
        <v>3.0372707700000001</v>
      </c>
      <c r="K19" s="146">
        <v>16</v>
      </c>
      <c r="L19" s="347">
        <v>33.439943519999993</v>
      </c>
      <c r="M19" s="349">
        <v>-1.0163583599999997</v>
      </c>
      <c r="N19" s="349">
        <v>-0.9902524499999994</v>
      </c>
      <c r="O19" s="149">
        <v>256</v>
      </c>
      <c r="P19" s="174">
        <f t="shared" si="3"/>
        <v>1277.3707279299999</v>
      </c>
      <c r="R19" s="174">
        <v>34.555059650000004</v>
      </c>
      <c r="S19" s="346">
        <v>-1.023678426</v>
      </c>
      <c r="U19" s="348" t="s">
        <v>230</v>
      </c>
      <c r="V19">
        <f>VLOOKUP(U19,'[4]L&amp;A '!$B$4:$E$36,4,FALSE)</f>
        <v>1277370.7279299998</v>
      </c>
    </row>
    <row r="20" spans="1:22" x14ac:dyDescent="0.2">
      <c r="A20" s="88" t="s">
        <v>49</v>
      </c>
      <c r="B20" s="25" t="s">
        <v>137</v>
      </c>
      <c r="C20" s="308">
        <v>25</v>
      </c>
      <c r="D20" s="346">
        <v>57.2407027</v>
      </c>
      <c r="E20" s="308">
        <v>3</v>
      </c>
      <c r="F20" s="346">
        <v>12.812844259999999</v>
      </c>
      <c r="G20" s="147">
        <v>0</v>
      </c>
      <c r="H20" s="174">
        <v>0</v>
      </c>
      <c r="I20" s="145">
        <v>0</v>
      </c>
      <c r="J20" s="174">
        <v>0</v>
      </c>
      <c r="K20" s="146">
        <v>13</v>
      </c>
      <c r="L20" s="347">
        <v>16.703025</v>
      </c>
      <c r="M20" s="349">
        <v>-0.70303309599999975</v>
      </c>
      <c r="N20" s="349">
        <v>-0.62936852599999993</v>
      </c>
      <c r="O20" s="149">
        <v>252</v>
      </c>
      <c r="P20" s="174">
        <f t="shared" si="3"/>
        <v>840.18176531000017</v>
      </c>
      <c r="R20" s="174">
        <v>16.603359519999998</v>
      </c>
      <c r="S20" s="346">
        <v>-0.56387117699999989</v>
      </c>
      <c r="U20" t="s">
        <v>207</v>
      </c>
      <c r="V20">
        <f>VLOOKUP(U20,'[4]L&amp;A '!$B$4:$E$36,4,FALSE)</f>
        <v>840181.76531000016</v>
      </c>
    </row>
    <row r="21" spans="1:22" x14ac:dyDescent="0.2">
      <c r="A21" s="88" t="s">
        <v>48</v>
      </c>
      <c r="B21" s="25" t="s">
        <v>136</v>
      </c>
      <c r="C21" s="311">
        <v>11</v>
      </c>
      <c r="D21" s="351">
        <v>47.986251029999998</v>
      </c>
      <c r="E21" s="308">
        <v>0</v>
      </c>
      <c r="F21" s="346">
        <v>0</v>
      </c>
      <c r="G21" s="147">
        <v>0</v>
      </c>
      <c r="H21" s="174">
        <v>0</v>
      </c>
      <c r="I21" s="145">
        <v>0</v>
      </c>
      <c r="J21" s="174">
        <v>0</v>
      </c>
      <c r="K21" s="146">
        <v>1</v>
      </c>
      <c r="L21" s="347">
        <v>0.61952345999999991</v>
      </c>
      <c r="M21" s="349">
        <v>-6.9527120000000006E-3</v>
      </c>
      <c r="N21" s="349">
        <v>-8.3011200000000101E-4</v>
      </c>
      <c r="O21" s="149">
        <v>115</v>
      </c>
      <c r="P21" s="174">
        <f t="shared" si="3"/>
        <v>394.17973553999997</v>
      </c>
      <c r="R21" s="174">
        <v>0.60690200000000005</v>
      </c>
      <c r="S21" s="346">
        <v>-1.690064E-3</v>
      </c>
      <c r="U21" t="s">
        <v>206</v>
      </c>
      <c r="V21">
        <f>VLOOKUP(U21,'[4]L&amp;A '!$B$4:$E$36,4,FALSE)</f>
        <v>394179.73553999997</v>
      </c>
    </row>
    <row r="22" spans="1:22" s="53" customFormat="1" x14ac:dyDescent="0.2">
      <c r="A22" s="91" t="s">
        <v>160</v>
      </c>
      <c r="B22" s="300" t="s">
        <v>175</v>
      </c>
      <c r="C22" s="312">
        <f>SUM(C18:C21)</f>
        <v>94</v>
      </c>
      <c r="D22" s="275">
        <f>SUM(D18:D21)</f>
        <v>623.41014647999998</v>
      </c>
      <c r="E22" s="313">
        <f>SUM(E18:E21)</f>
        <v>6</v>
      </c>
      <c r="F22" s="278">
        <f>SUM(F18:F21)</f>
        <v>72.731846740000009</v>
      </c>
      <c r="G22" s="153">
        <f>SUM(G18:G21)</f>
        <v>0</v>
      </c>
      <c r="H22" s="162">
        <f t="shared" ref="H22:N22" si="6">SUM(H18:H21)</f>
        <v>0</v>
      </c>
      <c r="I22" s="153">
        <f t="shared" si="6"/>
        <v>2</v>
      </c>
      <c r="J22" s="162">
        <f t="shared" si="6"/>
        <v>6.2074838200000002</v>
      </c>
      <c r="K22" s="151">
        <f t="shared" si="6"/>
        <v>51</v>
      </c>
      <c r="L22" s="162">
        <f t="shared" si="6"/>
        <v>76.40229970999998</v>
      </c>
      <c r="M22" s="162">
        <f t="shared" si="6"/>
        <v>-3.8210668809999988</v>
      </c>
      <c r="N22" s="162">
        <f t="shared" si="6"/>
        <v>-3.7078746909999989</v>
      </c>
      <c r="O22" s="152">
        <f>SUM(O18:O21)</f>
        <v>814</v>
      </c>
      <c r="P22" s="162">
        <f>SUM(P18:P21)</f>
        <v>3138.2881732600003</v>
      </c>
      <c r="R22" s="240">
        <f>SUM(R18:R21)</f>
        <v>73.924037119999994</v>
      </c>
      <c r="S22" s="267">
        <f>SUM(S18:S21)</f>
        <v>-3.2055868049999998</v>
      </c>
    </row>
    <row r="23" spans="1:22" x14ac:dyDescent="0.2">
      <c r="A23" s="88" t="s">
        <v>52</v>
      </c>
      <c r="B23" s="24" t="s">
        <v>140</v>
      </c>
      <c r="C23" s="308">
        <v>20</v>
      </c>
      <c r="D23" s="346">
        <v>63.131745760000015</v>
      </c>
      <c r="E23" s="308">
        <v>2</v>
      </c>
      <c r="F23" s="346">
        <v>0.59767625000000002</v>
      </c>
      <c r="G23" s="147">
        <v>0</v>
      </c>
      <c r="H23" s="174">
        <v>0</v>
      </c>
      <c r="I23" s="145">
        <v>0</v>
      </c>
      <c r="J23" s="174">
        <v>0</v>
      </c>
      <c r="K23" s="146">
        <v>9</v>
      </c>
      <c r="L23" s="347">
        <v>27.546698629999998</v>
      </c>
      <c r="M23" s="349">
        <v>-2.1655455619999997</v>
      </c>
      <c r="N23" s="349">
        <v>-2.1560212719999994</v>
      </c>
      <c r="O23" s="149">
        <v>158</v>
      </c>
      <c r="P23" s="174">
        <f t="shared" si="3"/>
        <v>707.16101011999979</v>
      </c>
      <c r="R23" s="174">
        <v>28.872151370000005</v>
      </c>
      <c r="S23" s="346">
        <v>-2.1541198049999997</v>
      </c>
      <c r="U23" t="s">
        <v>204</v>
      </c>
      <c r="V23">
        <f>VLOOKUP(U23,'[4]L&amp;A '!$B$4:$E$36,4,FALSE)</f>
        <v>707161.01011999976</v>
      </c>
    </row>
    <row r="24" spans="1:22" x14ac:dyDescent="0.2">
      <c r="A24" s="88" t="s">
        <v>51</v>
      </c>
      <c r="B24" s="24" t="s">
        <v>139</v>
      </c>
      <c r="C24" s="308">
        <v>32</v>
      </c>
      <c r="D24" s="352">
        <v>230.65041796000006</v>
      </c>
      <c r="E24" s="308">
        <v>4</v>
      </c>
      <c r="F24" s="346">
        <v>6.8083957699999997</v>
      </c>
      <c r="G24" s="147">
        <v>1</v>
      </c>
      <c r="H24" s="174">
        <v>2.6478106700000001</v>
      </c>
      <c r="I24" s="145">
        <v>1</v>
      </c>
      <c r="J24" s="174">
        <v>2.6478106700000001</v>
      </c>
      <c r="K24" s="146">
        <v>6</v>
      </c>
      <c r="L24" s="347">
        <v>62.959492340000011</v>
      </c>
      <c r="M24" s="349">
        <v>-3.2054083560000004</v>
      </c>
      <c r="N24" s="349">
        <v>-3.1155660460000014</v>
      </c>
      <c r="O24" s="149">
        <v>234</v>
      </c>
      <c r="P24" s="174">
        <f t="shared" si="3"/>
        <v>1581.7600780300002</v>
      </c>
      <c r="R24" s="174">
        <v>59.718480369999995</v>
      </c>
      <c r="S24" s="346">
        <v>-2.8689591910000001</v>
      </c>
      <c r="U24" t="s">
        <v>203</v>
      </c>
      <c r="V24">
        <f>VLOOKUP(U24,'[4]L&amp;A '!$B$4:$E$36,4,FALSE)</f>
        <v>1581760.0780300002</v>
      </c>
    </row>
    <row r="25" spans="1:22" x14ac:dyDescent="0.2">
      <c r="A25" s="88" t="s">
        <v>50</v>
      </c>
      <c r="B25" s="24" t="s">
        <v>138</v>
      </c>
      <c r="C25" s="308">
        <v>41</v>
      </c>
      <c r="D25" s="346">
        <v>356.14659713000009</v>
      </c>
      <c r="E25" s="308">
        <v>3</v>
      </c>
      <c r="F25" s="346">
        <v>36.603019079999996</v>
      </c>
      <c r="G25" s="147">
        <v>0</v>
      </c>
      <c r="H25" s="174">
        <v>0</v>
      </c>
      <c r="I25" s="145">
        <v>0</v>
      </c>
      <c r="J25" s="174">
        <v>0</v>
      </c>
      <c r="K25" s="146">
        <v>3</v>
      </c>
      <c r="L25" s="347">
        <v>7.2972884200000001</v>
      </c>
      <c r="M25" s="349">
        <v>-0.63375809000000005</v>
      </c>
      <c r="N25" s="349">
        <v>-0.6592723800000001</v>
      </c>
      <c r="O25" s="149">
        <v>240</v>
      </c>
      <c r="P25" s="174">
        <f t="shared" si="3"/>
        <v>1329.6048260300006</v>
      </c>
      <c r="R25" s="174">
        <v>9.2498978999999988</v>
      </c>
      <c r="S25" s="346">
        <v>-0.90945942400000013</v>
      </c>
      <c r="U25" t="s">
        <v>202</v>
      </c>
      <c r="V25">
        <f>VLOOKUP(U25,'[4]L&amp;A '!$B$4:$E$36,4,FALSE)</f>
        <v>1329604.8260300006</v>
      </c>
    </row>
    <row r="26" spans="1:22" x14ac:dyDescent="0.2">
      <c r="A26" s="88" t="s">
        <v>53</v>
      </c>
      <c r="B26" s="24" t="s">
        <v>141</v>
      </c>
      <c r="C26" s="308">
        <v>13</v>
      </c>
      <c r="D26" s="346">
        <v>14.529566409999999</v>
      </c>
      <c r="E26" s="308">
        <v>0</v>
      </c>
      <c r="F26" s="346">
        <v>0</v>
      </c>
      <c r="G26" s="147">
        <v>0</v>
      </c>
      <c r="H26" s="174">
        <v>0</v>
      </c>
      <c r="I26" s="145">
        <v>0</v>
      </c>
      <c r="J26" s="174">
        <v>0</v>
      </c>
      <c r="K26" s="146">
        <v>2</v>
      </c>
      <c r="L26" s="347">
        <v>3.7030446100000001</v>
      </c>
      <c r="M26" s="349">
        <v>-0.18131087599999998</v>
      </c>
      <c r="N26" s="349">
        <v>-0.16168685599999999</v>
      </c>
      <c r="O26" s="149">
        <v>83</v>
      </c>
      <c r="P26" s="174">
        <f t="shared" si="3"/>
        <v>178.57850094</v>
      </c>
      <c r="R26" s="174">
        <v>4.1695915900000005</v>
      </c>
      <c r="S26" s="346">
        <v>-0.180170408</v>
      </c>
      <c r="U26" t="s">
        <v>205</v>
      </c>
      <c r="V26">
        <f>VLOOKUP(U26,'[4]L&amp;A '!$B$4:$E$36,4,FALSE)</f>
        <v>178578.50094</v>
      </c>
    </row>
    <row r="27" spans="1:22" s="53" customFormat="1" x14ac:dyDescent="0.2">
      <c r="A27" s="91" t="s">
        <v>161</v>
      </c>
      <c r="B27" s="300" t="s">
        <v>176</v>
      </c>
      <c r="C27" s="314">
        <f>SUM(C23:C26)</f>
        <v>106</v>
      </c>
      <c r="D27" s="278">
        <f>SUM(D23:D26)</f>
        <v>664.45832726000015</v>
      </c>
      <c r="E27" s="313">
        <f>SUM(E23:E26)</f>
        <v>9</v>
      </c>
      <c r="F27" s="278">
        <f>SUM(F23:F26)</f>
        <v>44.009091099999992</v>
      </c>
      <c r="G27" s="153">
        <f t="shared" ref="G27:P27" si="7">SUM(G23:G26)</f>
        <v>1</v>
      </c>
      <c r="H27" s="162">
        <f t="shared" si="7"/>
        <v>2.6478106700000001</v>
      </c>
      <c r="I27" s="153">
        <f t="shared" si="7"/>
        <v>1</v>
      </c>
      <c r="J27" s="162">
        <f t="shared" si="7"/>
        <v>2.6478106700000001</v>
      </c>
      <c r="K27" s="151">
        <f t="shared" si="7"/>
        <v>20</v>
      </c>
      <c r="L27" s="162">
        <f t="shared" si="7"/>
        <v>101.50652400000001</v>
      </c>
      <c r="M27" s="162">
        <f t="shared" si="7"/>
        <v>-6.1860228839999998</v>
      </c>
      <c r="N27" s="162">
        <f t="shared" si="7"/>
        <v>-6.092546554000001</v>
      </c>
      <c r="O27" s="152">
        <f t="shared" si="7"/>
        <v>715</v>
      </c>
      <c r="P27" s="162">
        <f t="shared" si="7"/>
        <v>3797.1044151200008</v>
      </c>
      <c r="R27" s="240">
        <f>SUM(R23:R26)</f>
        <v>102.01012122999998</v>
      </c>
      <c r="S27" s="267">
        <f>SUM(S23:S26)</f>
        <v>-6.1127088280000006</v>
      </c>
    </row>
    <row r="28" spans="1:22" x14ac:dyDescent="0.2">
      <c r="A28" s="88" t="s">
        <v>54</v>
      </c>
      <c r="B28" s="23" t="s">
        <v>142</v>
      </c>
      <c r="C28" s="308">
        <v>31</v>
      </c>
      <c r="D28" s="353">
        <v>88.023128639999982</v>
      </c>
      <c r="E28" s="308">
        <v>3</v>
      </c>
      <c r="F28" s="354">
        <v>12.868423310000001</v>
      </c>
      <c r="G28" s="147">
        <v>0</v>
      </c>
      <c r="H28" s="174">
        <v>0</v>
      </c>
      <c r="I28" s="145">
        <v>0</v>
      </c>
      <c r="J28" s="174">
        <v>0</v>
      </c>
      <c r="K28" s="146">
        <v>19</v>
      </c>
      <c r="L28" s="347">
        <v>239.87408483999999</v>
      </c>
      <c r="M28" s="349">
        <v>-20.196466507999997</v>
      </c>
      <c r="N28" s="349">
        <v>-20.169962908000002</v>
      </c>
      <c r="O28" s="149">
        <v>390</v>
      </c>
      <c r="P28" s="174">
        <f t="shared" si="3"/>
        <v>1291.4725539699996</v>
      </c>
      <c r="R28" s="174">
        <v>235.38715569999994</v>
      </c>
      <c r="S28" s="346">
        <v>-16.843105747999999</v>
      </c>
      <c r="U28" s="348" t="s">
        <v>231</v>
      </c>
      <c r="V28">
        <f>VLOOKUP(U28,'[4]L&amp;A '!$B$4:$E$36,4,FALSE)</f>
        <v>1291472.5539699995</v>
      </c>
    </row>
    <row r="29" spans="1:22" x14ac:dyDescent="0.2">
      <c r="A29" s="88" t="s">
        <v>55</v>
      </c>
      <c r="B29" s="23" t="s">
        <v>143</v>
      </c>
      <c r="C29" s="308">
        <v>22</v>
      </c>
      <c r="D29" s="346">
        <v>63.31489281999999</v>
      </c>
      <c r="E29" s="308">
        <v>1</v>
      </c>
      <c r="F29" s="346">
        <v>1.6022152199999999</v>
      </c>
      <c r="G29" s="147">
        <v>0</v>
      </c>
      <c r="H29" s="174">
        <v>0</v>
      </c>
      <c r="I29" s="145">
        <v>0</v>
      </c>
      <c r="J29" s="174">
        <v>0</v>
      </c>
      <c r="K29" s="146">
        <v>3</v>
      </c>
      <c r="L29" s="347">
        <v>19.839496320000002</v>
      </c>
      <c r="M29" s="349">
        <v>-0.63067515699999999</v>
      </c>
      <c r="N29" s="349">
        <v>-1.0745618469999996</v>
      </c>
      <c r="O29" s="149">
        <v>153</v>
      </c>
      <c r="P29" s="174">
        <f t="shared" si="3"/>
        <v>515.93490498000006</v>
      </c>
      <c r="R29" s="174">
        <v>19.86526843</v>
      </c>
      <c r="S29" s="346">
        <v>-0.47554520400000005</v>
      </c>
      <c r="U29" s="348" t="s">
        <v>232</v>
      </c>
      <c r="V29">
        <f>VLOOKUP(U29,'[4]L&amp;A '!$B$4:$E$36,4,FALSE)</f>
        <v>515934.90498000005</v>
      </c>
    </row>
    <row r="30" spans="1:22" s="53" customFormat="1" x14ac:dyDescent="0.2">
      <c r="A30" s="91" t="s">
        <v>162</v>
      </c>
      <c r="B30" s="300" t="s">
        <v>177</v>
      </c>
      <c r="C30" s="314">
        <f>SUM(C28:C29)</f>
        <v>53</v>
      </c>
      <c r="D30" s="278">
        <f>SUM(D28:D29)</f>
        <v>151.33802145999996</v>
      </c>
      <c r="E30" s="313">
        <f>SUM(E28:E29)</f>
        <v>4</v>
      </c>
      <c r="F30" s="278">
        <f>SUM(F28:F29)</f>
        <v>14.47063853</v>
      </c>
      <c r="G30" s="153">
        <f>SUM(G28:G29)</f>
        <v>0</v>
      </c>
      <c r="H30" s="162">
        <f t="shared" ref="H30:N30" si="8">SUM(H28:H29)</f>
        <v>0</v>
      </c>
      <c r="I30" s="153">
        <f t="shared" si="8"/>
        <v>0</v>
      </c>
      <c r="J30" s="162">
        <f t="shared" si="8"/>
        <v>0</v>
      </c>
      <c r="K30" s="151">
        <f t="shared" si="8"/>
        <v>22</v>
      </c>
      <c r="L30" s="162">
        <f t="shared" si="8"/>
        <v>259.71358115999999</v>
      </c>
      <c r="M30" s="162">
        <f t="shared" si="8"/>
        <v>-20.827141664999996</v>
      </c>
      <c r="N30" s="162">
        <f t="shared" si="8"/>
        <v>-21.244524755</v>
      </c>
      <c r="O30" s="152">
        <f>SUM(O28:O29)</f>
        <v>543</v>
      </c>
      <c r="P30" s="162">
        <f>SUM(P28:P29)</f>
        <v>1807.4074589499996</v>
      </c>
      <c r="R30" s="240">
        <f>SUM(R28:R29)</f>
        <v>255.25242412999995</v>
      </c>
      <c r="S30" s="267">
        <f>SUM(S28:S29)</f>
        <v>-17.318650951999999</v>
      </c>
    </row>
    <row r="31" spans="1:22" x14ac:dyDescent="0.2">
      <c r="A31" s="88" t="s">
        <v>62</v>
      </c>
      <c r="B31" s="26" t="s">
        <v>149</v>
      </c>
      <c r="C31" s="308">
        <v>15</v>
      </c>
      <c r="D31" s="346">
        <v>254.41140455000001</v>
      </c>
      <c r="E31" s="308">
        <v>1</v>
      </c>
      <c r="F31" s="346">
        <v>5.4414649600000002</v>
      </c>
      <c r="G31" s="147">
        <v>1</v>
      </c>
      <c r="H31" s="174">
        <v>1.48185134</v>
      </c>
      <c r="I31" s="145">
        <v>1</v>
      </c>
      <c r="J31" s="174">
        <v>1.48185134</v>
      </c>
      <c r="K31" s="146">
        <v>15</v>
      </c>
      <c r="L31" s="347">
        <v>48.588532439999994</v>
      </c>
      <c r="M31" s="349">
        <v>-5.7966069819999984</v>
      </c>
      <c r="N31" s="349">
        <v>-5.7836748020000002</v>
      </c>
      <c r="O31" s="149">
        <v>91</v>
      </c>
      <c r="P31" s="174">
        <f t="shared" si="3"/>
        <v>490.90171738000004</v>
      </c>
      <c r="R31" s="174">
        <v>54.584656969999998</v>
      </c>
      <c r="S31" s="346">
        <v>-7.2574093789999985</v>
      </c>
      <c r="U31" t="s">
        <v>212</v>
      </c>
      <c r="V31">
        <f>VLOOKUP(U31,'[4]L&amp;A '!$B$4:$E$36,4,FALSE)</f>
        <v>490901.71738000005</v>
      </c>
    </row>
    <row r="32" spans="1:22" x14ac:dyDescent="0.2">
      <c r="A32" s="88" t="s">
        <v>60</v>
      </c>
      <c r="B32" s="23" t="s">
        <v>147</v>
      </c>
      <c r="C32" s="308">
        <v>24</v>
      </c>
      <c r="D32" s="346">
        <v>101.21662343</v>
      </c>
      <c r="E32" s="308">
        <v>0</v>
      </c>
      <c r="F32" s="346">
        <v>0</v>
      </c>
      <c r="G32" s="147">
        <v>0</v>
      </c>
      <c r="H32" s="174">
        <v>0</v>
      </c>
      <c r="I32" s="145">
        <v>0</v>
      </c>
      <c r="J32" s="174">
        <v>0</v>
      </c>
      <c r="K32" s="146">
        <v>9</v>
      </c>
      <c r="L32" s="347">
        <v>16.161067189999997</v>
      </c>
      <c r="M32" s="349">
        <v>-0.91132861899999984</v>
      </c>
      <c r="N32" s="349">
        <v>-0.90587335899999999</v>
      </c>
      <c r="O32" s="149">
        <v>108</v>
      </c>
      <c r="P32" s="174">
        <f t="shared" si="3"/>
        <v>346.5722876000001</v>
      </c>
      <c r="R32" s="174">
        <v>16.774629339999997</v>
      </c>
      <c r="S32" s="346">
        <v>-1.0340610139999999</v>
      </c>
      <c r="U32" t="s">
        <v>210</v>
      </c>
      <c r="V32">
        <f>VLOOKUP(U32,'[4]L&amp;A '!$B$4:$E$36,4,FALSE)</f>
        <v>346572.2876000001</v>
      </c>
    </row>
    <row r="33" spans="1:22" x14ac:dyDescent="0.2">
      <c r="A33" s="88" t="s">
        <v>61</v>
      </c>
      <c r="B33" s="25" t="s">
        <v>148</v>
      </c>
      <c r="C33" s="308">
        <v>9</v>
      </c>
      <c r="D33" s="346">
        <v>4.2539036100000001</v>
      </c>
      <c r="E33" s="308">
        <v>0</v>
      </c>
      <c r="F33" s="346">
        <v>0</v>
      </c>
      <c r="G33" s="147">
        <v>0</v>
      </c>
      <c r="H33" s="174">
        <v>0</v>
      </c>
      <c r="I33" s="145">
        <v>0</v>
      </c>
      <c r="J33" s="174">
        <v>0</v>
      </c>
      <c r="K33" s="146">
        <v>3</v>
      </c>
      <c r="L33" s="347">
        <v>21.56048036</v>
      </c>
      <c r="M33" s="349">
        <v>-1.466951259</v>
      </c>
      <c r="N33" s="349">
        <v>-1.4517289890000002</v>
      </c>
      <c r="O33" s="149">
        <v>63</v>
      </c>
      <c r="P33" s="174">
        <f t="shared" si="3"/>
        <v>133.68767233999998</v>
      </c>
      <c r="R33" s="174">
        <v>22.215533749999999</v>
      </c>
      <c r="S33" s="346">
        <v>-1.3547600579999999</v>
      </c>
      <c r="U33" t="s">
        <v>211</v>
      </c>
      <c r="V33">
        <f>VLOOKUP(U33,'[4]L&amp;A '!$B$4:$E$36,4,FALSE)</f>
        <v>133687.67233999999</v>
      </c>
    </row>
    <row r="34" spans="1:22" x14ac:dyDescent="0.2">
      <c r="A34" s="88" t="s">
        <v>58</v>
      </c>
      <c r="B34" s="25" t="s">
        <v>145</v>
      </c>
      <c r="C34" s="308">
        <v>13</v>
      </c>
      <c r="D34" s="346">
        <v>49.34385176</v>
      </c>
      <c r="E34" s="308">
        <v>0</v>
      </c>
      <c r="F34" s="346">
        <v>0</v>
      </c>
      <c r="G34" s="147">
        <v>0</v>
      </c>
      <c r="H34" s="174">
        <v>0</v>
      </c>
      <c r="I34" s="145">
        <v>0</v>
      </c>
      <c r="J34" s="174">
        <v>0</v>
      </c>
      <c r="K34" s="146">
        <v>7</v>
      </c>
      <c r="L34" s="347">
        <v>11.278471629999999</v>
      </c>
      <c r="M34" s="349">
        <v>-1.6646653750000002</v>
      </c>
      <c r="N34" s="349">
        <v>-1.6630139550000003</v>
      </c>
      <c r="O34" s="149">
        <v>122</v>
      </c>
      <c r="P34" s="174">
        <f t="shared" si="3"/>
        <v>623.99612730000013</v>
      </c>
      <c r="R34" s="174">
        <v>11.335078950000002</v>
      </c>
      <c r="S34" s="346">
        <v>-1.5762947589999998</v>
      </c>
      <c r="U34" t="s">
        <v>208</v>
      </c>
      <c r="V34">
        <f>VLOOKUP(U34,'[4]L&amp;A '!$B$4:$E$36,4,FALSE)</f>
        <v>623996.12730000017</v>
      </c>
    </row>
    <row r="35" spans="1:22" x14ac:dyDescent="0.2">
      <c r="A35" s="88" t="s">
        <v>59</v>
      </c>
      <c r="B35" s="25" t="s">
        <v>146</v>
      </c>
      <c r="C35" s="308">
        <v>14</v>
      </c>
      <c r="D35" s="346">
        <v>15.29800884</v>
      </c>
      <c r="E35" s="308">
        <v>0</v>
      </c>
      <c r="F35" s="346">
        <v>0</v>
      </c>
      <c r="G35" s="147">
        <v>0</v>
      </c>
      <c r="H35" s="174">
        <v>0</v>
      </c>
      <c r="I35" s="145">
        <v>0</v>
      </c>
      <c r="J35" s="174">
        <v>0</v>
      </c>
      <c r="K35" s="146">
        <v>6</v>
      </c>
      <c r="L35" s="347">
        <v>9.1262212100000006</v>
      </c>
      <c r="M35" s="349">
        <v>-0.43415474800000003</v>
      </c>
      <c r="N35" s="349">
        <v>-0.431306048</v>
      </c>
      <c r="O35" s="149">
        <v>111</v>
      </c>
      <c r="P35" s="174">
        <f t="shared" si="3"/>
        <v>286.32185829000008</v>
      </c>
      <c r="R35" s="174">
        <v>9.2068750799999997</v>
      </c>
      <c r="S35" s="346">
        <v>-0.37343965099999993</v>
      </c>
      <c r="U35" t="s">
        <v>209</v>
      </c>
      <c r="V35">
        <f>VLOOKUP(U35,'[4]L&amp;A '!$B$4:$E$36,4,FALSE)</f>
        <v>286321.85829000006</v>
      </c>
    </row>
    <row r="36" spans="1:22" s="53" customFormat="1" x14ac:dyDescent="0.2">
      <c r="A36" s="91" t="s">
        <v>163</v>
      </c>
      <c r="B36" s="300" t="s">
        <v>178</v>
      </c>
      <c r="C36" s="314">
        <f>SUM(C31:C35)</f>
        <v>75</v>
      </c>
      <c r="D36" s="278">
        <f>SUM(D31:D35)</f>
        <v>424.52379219000005</v>
      </c>
      <c r="E36" s="313">
        <f>SUM(E31:E35)</f>
        <v>1</v>
      </c>
      <c r="F36" s="278">
        <f>SUM(F31:F35)</f>
        <v>5.4414649600000002</v>
      </c>
      <c r="G36" s="153">
        <f t="shared" ref="G36:P36" si="9">SUM(G31:G35)</f>
        <v>1</v>
      </c>
      <c r="H36" s="162">
        <f t="shared" si="9"/>
        <v>1.48185134</v>
      </c>
      <c r="I36" s="153">
        <f t="shared" si="9"/>
        <v>1</v>
      </c>
      <c r="J36" s="162">
        <f t="shared" si="9"/>
        <v>1.48185134</v>
      </c>
      <c r="K36" s="151">
        <f t="shared" si="9"/>
        <v>40</v>
      </c>
      <c r="L36" s="162">
        <f t="shared" si="9"/>
        <v>106.71477282999999</v>
      </c>
      <c r="M36" s="162">
        <f t="shared" si="9"/>
        <v>-10.273706982999997</v>
      </c>
      <c r="N36" s="162">
        <f t="shared" si="9"/>
        <v>-10.235597153000001</v>
      </c>
      <c r="O36" s="152">
        <f t="shared" si="9"/>
        <v>495</v>
      </c>
      <c r="P36" s="162">
        <f t="shared" si="9"/>
        <v>1881.4796629100003</v>
      </c>
      <c r="R36" s="240">
        <f>SUM(R31:R35)</f>
        <v>114.11677408999998</v>
      </c>
      <c r="S36" s="267">
        <f>SUM(S31:S35)</f>
        <v>-11.595964860999999</v>
      </c>
    </row>
    <row r="37" spans="1:22" x14ac:dyDescent="0.2">
      <c r="A37" s="88" t="s">
        <v>67</v>
      </c>
      <c r="B37" s="25" t="s">
        <v>154</v>
      </c>
      <c r="C37" s="308">
        <v>41</v>
      </c>
      <c r="D37" s="346">
        <v>184.77046085999996</v>
      </c>
      <c r="E37" s="308">
        <v>5</v>
      </c>
      <c r="F37" s="346">
        <v>38.373739440000001</v>
      </c>
      <c r="G37" s="147">
        <v>2</v>
      </c>
      <c r="H37" s="174">
        <v>1.4529656799999999</v>
      </c>
      <c r="I37" s="145">
        <v>2</v>
      </c>
      <c r="J37" s="174">
        <v>1.4529656799999999</v>
      </c>
      <c r="K37" s="146">
        <v>21</v>
      </c>
      <c r="L37" s="347">
        <f>165.57282881+0.44</f>
        <v>166.01282881</v>
      </c>
      <c r="M37" s="349">
        <v>-12.294469073</v>
      </c>
      <c r="N37" s="349">
        <v>-12.236656043000004</v>
      </c>
      <c r="O37" s="149">
        <v>254</v>
      </c>
      <c r="P37" s="174">
        <f t="shared" si="3"/>
        <v>940.73602849000019</v>
      </c>
      <c r="R37" s="174">
        <v>167.89165708000002</v>
      </c>
      <c r="S37" s="346">
        <v>-11.272970750999999</v>
      </c>
      <c r="U37" t="s">
        <v>219</v>
      </c>
      <c r="V37">
        <f>VLOOKUP(U37,'[4]L&amp;A '!$B$4:$E$36,4,FALSE)</f>
        <v>940736.02849000017</v>
      </c>
    </row>
    <row r="38" spans="1:22" x14ac:dyDescent="0.2">
      <c r="A38" s="88" t="s">
        <v>68</v>
      </c>
      <c r="B38" s="23" t="s">
        <v>155</v>
      </c>
      <c r="C38" s="308">
        <v>8</v>
      </c>
      <c r="D38" s="346">
        <v>28.745125959999996</v>
      </c>
      <c r="E38" s="308">
        <v>1</v>
      </c>
      <c r="F38" s="346">
        <v>2.7471106199999995</v>
      </c>
      <c r="G38" s="147">
        <v>0</v>
      </c>
      <c r="H38" s="174">
        <v>0</v>
      </c>
      <c r="I38" s="145">
        <v>0</v>
      </c>
      <c r="J38" s="174">
        <v>0</v>
      </c>
      <c r="K38" s="146">
        <v>3</v>
      </c>
      <c r="L38" s="347">
        <v>24.429053199999998</v>
      </c>
      <c r="M38" s="349">
        <v>-0.94349048800000002</v>
      </c>
      <c r="N38" s="349">
        <v>-0.95918268800000017</v>
      </c>
      <c r="O38" s="149">
        <v>56</v>
      </c>
      <c r="P38" s="174">
        <f t="shared" si="3"/>
        <v>158.37543237000003</v>
      </c>
      <c r="R38" s="174">
        <v>25.154764880000002</v>
      </c>
      <c r="S38" s="346">
        <v>-0.91357038000000013</v>
      </c>
      <c r="U38" t="s">
        <v>220</v>
      </c>
      <c r="V38">
        <f>VLOOKUP(U38,'[4]L&amp;A '!$B$4:$E$36,4,FALSE)</f>
        <v>158375.43237000002</v>
      </c>
    </row>
    <row r="39" spans="1:22" x14ac:dyDescent="0.2">
      <c r="A39" s="88" t="s">
        <v>69</v>
      </c>
      <c r="B39" s="23" t="s">
        <v>156</v>
      </c>
      <c r="C39" s="308">
        <v>19</v>
      </c>
      <c r="D39" s="346">
        <v>148.32935502999999</v>
      </c>
      <c r="E39" s="308">
        <v>0</v>
      </c>
      <c r="F39" s="346">
        <v>0</v>
      </c>
      <c r="G39" s="147">
        <v>0</v>
      </c>
      <c r="H39" s="174">
        <v>0</v>
      </c>
      <c r="I39" s="145">
        <v>0</v>
      </c>
      <c r="J39" s="174">
        <v>0</v>
      </c>
      <c r="K39" s="154">
        <v>8</v>
      </c>
      <c r="L39" s="347">
        <v>79.377693339999993</v>
      </c>
      <c r="M39" s="349">
        <v>-7.1755716009999988</v>
      </c>
      <c r="N39" s="349">
        <v>-7.2458707709999999</v>
      </c>
      <c r="O39" s="149">
        <v>132</v>
      </c>
      <c r="P39" s="174">
        <f t="shared" si="3"/>
        <v>468.91675208999999</v>
      </c>
      <c r="R39" s="174">
        <v>82.355588309999987</v>
      </c>
      <c r="S39" s="346">
        <v>-7.2823104669999985</v>
      </c>
      <c r="U39" t="s">
        <v>221</v>
      </c>
      <c r="V39">
        <f>VLOOKUP(U39,'[4]L&amp;A '!$B$4:$E$36,4,FALSE)</f>
        <v>468916.75208999997</v>
      </c>
    </row>
    <row r="40" spans="1:22" s="53" customFormat="1" x14ac:dyDescent="0.2">
      <c r="A40" s="91" t="s">
        <v>222</v>
      </c>
      <c r="B40" s="301" t="s">
        <v>180</v>
      </c>
      <c r="C40" s="309">
        <f>SUM(C37:C39)</f>
        <v>68</v>
      </c>
      <c r="D40" s="267">
        <f>SUM(D37:D39)</f>
        <v>361.84494184999994</v>
      </c>
      <c r="E40" s="203">
        <f>SUM(E37:E39)</f>
        <v>6</v>
      </c>
      <c r="F40" s="267">
        <f>SUM(F37:F39)</f>
        <v>41.120850060000002</v>
      </c>
      <c r="G40" s="153">
        <f>SUM(G37:G39)</f>
        <v>2</v>
      </c>
      <c r="H40" s="162">
        <f t="shared" ref="H40:P40" si="10">SUM(H37:H39)</f>
        <v>1.4529656799999999</v>
      </c>
      <c r="I40" s="153">
        <f t="shared" si="10"/>
        <v>2</v>
      </c>
      <c r="J40" s="162">
        <f t="shared" si="10"/>
        <v>1.4529656799999999</v>
      </c>
      <c r="K40" s="151">
        <f t="shared" si="10"/>
        <v>32</v>
      </c>
      <c r="L40" s="162">
        <f t="shared" si="10"/>
        <v>269.81957534999998</v>
      </c>
      <c r="M40" s="162">
        <f t="shared" si="10"/>
        <v>-20.413531161999998</v>
      </c>
      <c r="N40" s="162">
        <f t="shared" si="10"/>
        <v>-20.441709502000002</v>
      </c>
      <c r="O40" s="151">
        <f t="shared" si="10"/>
        <v>442</v>
      </c>
      <c r="P40" s="162">
        <f t="shared" si="10"/>
        <v>1568.0282129500004</v>
      </c>
      <c r="R40" s="240">
        <f>SUM(R37:R39)</f>
        <v>275.40201027000001</v>
      </c>
      <c r="S40" s="267">
        <f>SUM(S37:S39)</f>
        <v>-19.468851597999997</v>
      </c>
    </row>
    <row r="41" spans="1:22" x14ac:dyDescent="0.2">
      <c r="A41" s="88" t="s">
        <v>65</v>
      </c>
      <c r="B41" s="23" t="s">
        <v>152</v>
      </c>
      <c r="C41" s="308">
        <v>11</v>
      </c>
      <c r="D41" s="346">
        <v>71.013916769999994</v>
      </c>
      <c r="E41" s="308">
        <v>0</v>
      </c>
      <c r="F41" s="346">
        <v>0</v>
      </c>
      <c r="G41" s="147">
        <v>0</v>
      </c>
      <c r="H41" s="174">
        <v>0</v>
      </c>
      <c r="I41" s="145">
        <v>0</v>
      </c>
      <c r="J41" s="174">
        <v>0</v>
      </c>
      <c r="K41" s="146">
        <v>3</v>
      </c>
      <c r="L41" s="347">
        <v>25.535035270000002</v>
      </c>
      <c r="M41" s="349">
        <v>-1.0059878930000001</v>
      </c>
      <c r="N41" s="349">
        <v>-0.99743893299999986</v>
      </c>
      <c r="O41" s="149">
        <v>142</v>
      </c>
      <c r="P41" s="174">
        <f t="shared" si="3"/>
        <v>308.37173787000012</v>
      </c>
      <c r="R41" s="174">
        <v>26.903732789999999</v>
      </c>
      <c r="S41" s="346">
        <v>-1.0259058199999997</v>
      </c>
      <c r="U41" t="s">
        <v>215</v>
      </c>
      <c r="V41">
        <f>VLOOKUP(U41,'[4]L&amp;A '!$B$4:$E$36,4,FALSE)</f>
        <v>308371.73787000013</v>
      </c>
    </row>
    <row r="42" spans="1:22" x14ac:dyDescent="0.2">
      <c r="A42" s="88" t="s">
        <v>63</v>
      </c>
      <c r="B42" s="25" t="s">
        <v>150</v>
      </c>
      <c r="C42" s="308">
        <v>48</v>
      </c>
      <c r="D42" s="346">
        <v>279.81167258999994</v>
      </c>
      <c r="E42" s="308">
        <v>0</v>
      </c>
      <c r="F42" s="346">
        <v>0</v>
      </c>
      <c r="G42" s="147">
        <v>0</v>
      </c>
      <c r="H42" s="174">
        <v>0</v>
      </c>
      <c r="I42" s="145">
        <v>0</v>
      </c>
      <c r="J42" s="174">
        <v>0</v>
      </c>
      <c r="K42" s="146">
        <v>3</v>
      </c>
      <c r="L42" s="347">
        <v>44.062038510000001</v>
      </c>
      <c r="M42" s="349">
        <v>-2.1828168030000001</v>
      </c>
      <c r="N42" s="349">
        <v>-2.2441610729999995</v>
      </c>
      <c r="O42" s="149">
        <v>231</v>
      </c>
      <c r="P42" s="174">
        <f t="shared" si="3"/>
        <v>810.18984773000011</v>
      </c>
      <c r="R42" s="174">
        <v>43.765273089999994</v>
      </c>
      <c r="S42" s="346">
        <v>-1.7707802730000002</v>
      </c>
      <c r="U42" t="s">
        <v>213</v>
      </c>
      <c r="V42">
        <f>VLOOKUP(U42,'[4]L&amp;A '!$B$4:$E$36,4,FALSE)</f>
        <v>810189.84773000015</v>
      </c>
    </row>
    <row r="43" spans="1:22" x14ac:dyDescent="0.2">
      <c r="A43" s="88" t="s">
        <v>64</v>
      </c>
      <c r="B43" s="25" t="s">
        <v>151</v>
      </c>
      <c r="C43" s="308">
        <v>28</v>
      </c>
      <c r="D43" s="346">
        <v>69.025438619999989</v>
      </c>
      <c r="E43" s="308">
        <v>1</v>
      </c>
      <c r="F43" s="346">
        <v>52.445335999999998</v>
      </c>
      <c r="G43" s="147">
        <v>0</v>
      </c>
      <c r="H43" s="174">
        <v>0</v>
      </c>
      <c r="I43" s="145">
        <v>0</v>
      </c>
      <c r="J43" s="174">
        <v>0</v>
      </c>
      <c r="K43" s="146">
        <v>2</v>
      </c>
      <c r="L43" s="347">
        <v>35.651389860000002</v>
      </c>
      <c r="M43" s="349">
        <v>-2.783629608</v>
      </c>
      <c r="N43" s="349">
        <v>-2.7542017379999986</v>
      </c>
      <c r="O43" s="149">
        <v>175</v>
      </c>
      <c r="P43" s="174">
        <f t="shared" si="3"/>
        <v>650.15018481999994</v>
      </c>
      <c r="R43" s="174">
        <v>35.594834880000001</v>
      </c>
      <c r="S43" s="346">
        <v>-2.497917487</v>
      </c>
      <c r="U43" t="s">
        <v>214</v>
      </c>
      <c r="V43">
        <f>VLOOKUP(U43,'[4]L&amp;A '!$B$4:$E$36,4,FALSE)</f>
        <v>650150.18481999997</v>
      </c>
    </row>
    <row r="44" spans="1:22" x14ac:dyDescent="0.2">
      <c r="A44" s="88" t="s">
        <v>66</v>
      </c>
      <c r="B44" s="25" t="s">
        <v>153</v>
      </c>
      <c r="C44" s="308">
        <v>18</v>
      </c>
      <c r="D44" s="346">
        <v>70.583345169999987</v>
      </c>
      <c r="E44" s="308">
        <v>0</v>
      </c>
      <c r="F44" s="346">
        <v>0</v>
      </c>
      <c r="G44" s="147">
        <v>0</v>
      </c>
      <c r="H44" s="174">
        <v>0</v>
      </c>
      <c r="I44" s="145">
        <v>0</v>
      </c>
      <c r="J44" s="174">
        <v>0</v>
      </c>
      <c r="K44" s="146">
        <v>1</v>
      </c>
      <c r="L44" s="347">
        <v>0.60884936000000001</v>
      </c>
      <c r="M44" s="349">
        <v>-1.2181367E-2</v>
      </c>
      <c r="N44" s="349">
        <v>-1.2681369999999977E-3</v>
      </c>
      <c r="O44" s="149">
        <v>142</v>
      </c>
      <c r="P44" s="174">
        <f t="shared" si="3"/>
        <v>394.13139874000001</v>
      </c>
      <c r="R44" s="174">
        <v>0.93926323</v>
      </c>
      <c r="S44" s="346">
        <v>-4.7027830000000003E-3</v>
      </c>
      <c r="U44" t="s">
        <v>216</v>
      </c>
      <c r="V44">
        <f>VLOOKUP(U44,'[4]L&amp;A '!$B$4:$E$36,4,FALSE)</f>
        <v>394131.39874000003</v>
      </c>
    </row>
    <row r="45" spans="1:22" s="53" customFormat="1" x14ac:dyDescent="0.2">
      <c r="A45" s="91" t="s">
        <v>223</v>
      </c>
      <c r="B45" s="299" t="s">
        <v>179</v>
      </c>
      <c r="C45" s="150">
        <f t="shared" ref="C45:P45" si="11">SUM(C41:C44)</f>
        <v>105</v>
      </c>
      <c r="D45" s="162">
        <f t="shared" si="11"/>
        <v>490.43437314999989</v>
      </c>
      <c r="E45" s="151">
        <f t="shared" si="11"/>
        <v>1</v>
      </c>
      <c r="F45" s="162">
        <f t="shared" si="11"/>
        <v>52.445335999999998</v>
      </c>
      <c r="G45" s="153">
        <f t="shared" si="11"/>
        <v>0</v>
      </c>
      <c r="H45" s="162">
        <f t="shared" si="11"/>
        <v>0</v>
      </c>
      <c r="I45" s="153">
        <f t="shared" si="11"/>
        <v>0</v>
      </c>
      <c r="J45" s="162">
        <f t="shared" si="11"/>
        <v>0</v>
      </c>
      <c r="K45" s="151">
        <f t="shared" si="11"/>
        <v>9</v>
      </c>
      <c r="L45" s="162">
        <f t="shared" si="11"/>
        <v>105.857313</v>
      </c>
      <c r="M45" s="162">
        <f t="shared" si="11"/>
        <v>-5.9846156710000002</v>
      </c>
      <c r="N45" s="162">
        <f t="shared" si="11"/>
        <v>-5.997069880999998</v>
      </c>
      <c r="O45" s="152">
        <f t="shared" si="11"/>
        <v>690</v>
      </c>
      <c r="P45" s="162">
        <f t="shared" si="11"/>
        <v>2162.8431691599999</v>
      </c>
      <c r="R45" s="240">
        <f>SUM(R41:R44)</f>
        <v>107.20310398999999</v>
      </c>
      <c r="S45" s="267">
        <f>SUM(S41:S44)</f>
        <v>-5.2993063630000004</v>
      </c>
    </row>
    <row r="46" spans="1:22" ht="13.5" thickBot="1" x14ac:dyDescent="0.25">
      <c r="A46" s="143" t="s">
        <v>110</v>
      </c>
      <c r="B46" s="5" t="s">
        <v>118</v>
      </c>
      <c r="C46" s="155">
        <f t="shared" ref="C46:P46" si="12">C17+C27+C30+C22+C36+C45+C9+C40</f>
        <v>903</v>
      </c>
      <c r="D46" s="164">
        <f t="shared" si="12"/>
        <v>5091.7000275700011</v>
      </c>
      <c r="E46" s="156">
        <f t="shared" si="12"/>
        <v>40</v>
      </c>
      <c r="F46" s="164">
        <f t="shared" si="12"/>
        <v>258.47206591999998</v>
      </c>
      <c r="G46" s="156">
        <f t="shared" si="12"/>
        <v>7</v>
      </c>
      <c r="H46" s="164">
        <f t="shared" si="12"/>
        <v>10.386138980000002</v>
      </c>
      <c r="I46" s="156">
        <f t="shared" si="12"/>
        <v>11</v>
      </c>
      <c r="J46" s="164">
        <f t="shared" si="12"/>
        <v>19.758409689999997</v>
      </c>
      <c r="K46" s="156">
        <f t="shared" si="12"/>
        <v>258</v>
      </c>
      <c r="L46" s="164">
        <f t="shared" si="12"/>
        <v>1869.0743821599999</v>
      </c>
      <c r="M46" s="164">
        <f t="shared" si="12"/>
        <v>-102.99632459299998</v>
      </c>
      <c r="N46" s="164">
        <f t="shared" si="12"/>
        <v>-101.50639521300002</v>
      </c>
      <c r="O46" s="156">
        <f t="shared" si="12"/>
        <v>5782</v>
      </c>
      <c r="P46" s="164">
        <f t="shared" si="12"/>
        <v>26735.132973719996</v>
      </c>
      <c r="R46" s="164">
        <f>R17+R27+R30+R22+R36+R45+R9+R40</f>
        <v>1876.1011199499999</v>
      </c>
      <c r="S46" s="164">
        <f>S17+S27+S30+S22+S36+S45+S9+S40</f>
        <v>-94.216451483</v>
      </c>
    </row>
    <row r="52" spans="1:18" s="7" customFormat="1" x14ac:dyDescent="0.2">
      <c r="A52" s="8"/>
      <c r="C52" s="8"/>
      <c r="D52" s="8"/>
      <c r="E52" s="8"/>
      <c r="F52" s="8"/>
      <c r="G52" s="305"/>
      <c r="H52" s="8"/>
      <c r="I52" s="60"/>
      <c r="J52" s="173"/>
      <c r="K52" s="60"/>
      <c r="L52" s="173"/>
      <c r="M52" s="173"/>
      <c r="N52" s="173"/>
      <c r="O52" s="60"/>
      <c r="P52" s="168"/>
    </row>
    <row r="54" spans="1:18" s="7" customFormat="1" x14ac:dyDescent="0.2">
      <c r="A54" s="8"/>
      <c r="C54" s="8"/>
      <c r="D54" s="173"/>
      <c r="E54" s="60"/>
      <c r="F54" s="173"/>
      <c r="G54" s="304"/>
      <c r="H54" s="173"/>
      <c r="I54" s="60"/>
      <c r="J54" s="173"/>
      <c r="K54" s="60"/>
      <c r="L54" s="173"/>
      <c r="M54" s="173"/>
      <c r="N54" s="173"/>
      <c r="O54" s="60"/>
      <c r="P54" s="168"/>
      <c r="R54" s="355"/>
    </row>
    <row r="55" spans="1:18" s="7" customFormat="1" x14ac:dyDescent="0.2">
      <c r="A55" s="8"/>
      <c r="C55" s="8"/>
      <c r="D55" s="173"/>
      <c r="E55" s="60"/>
      <c r="F55" s="173"/>
      <c r="G55" s="304"/>
      <c r="H55" s="173"/>
      <c r="I55" s="60"/>
      <c r="J55" s="173"/>
      <c r="K55" s="60"/>
      <c r="L55" s="173"/>
      <c r="M55" s="173"/>
      <c r="N55" s="173"/>
      <c r="O55" s="60"/>
      <c r="P55" s="168"/>
      <c r="R55" s="355"/>
    </row>
    <row r="56" spans="1:18" s="7" customFormat="1" x14ac:dyDescent="0.2">
      <c r="A56" s="8"/>
      <c r="C56" s="8"/>
      <c r="D56" s="173"/>
      <c r="E56" s="60"/>
      <c r="F56" s="173"/>
      <c r="G56" s="304"/>
      <c r="H56" s="173"/>
      <c r="I56" s="60"/>
      <c r="J56" s="173"/>
      <c r="K56" s="60"/>
      <c r="L56" s="173"/>
      <c r="M56" s="173"/>
      <c r="N56" s="173"/>
      <c r="O56" s="60"/>
      <c r="P56" s="168"/>
      <c r="R56" s="355"/>
    </row>
    <row r="57" spans="1:18" s="7" customFormat="1" x14ac:dyDescent="0.2">
      <c r="A57" s="8"/>
      <c r="C57" s="8"/>
      <c r="D57" s="173"/>
      <c r="E57" s="60"/>
      <c r="F57" s="173"/>
      <c r="G57" s="304"/>
      <c r="H57" s="173"/>
      <c r="I57" s="60"/>
      <c r="J57" s="173"/>
      <c r="K57" s="60"/>
      <c r="L57" s="173"/>
      <c r="M57" s="173"/>
      <c r="N57" s="173"/>
      <c r="O57" s="60"/>
      <c r="P57" s="168"/>
      <c r="R57" s="355"/>
    </row>
    <row r="58" spans="1:18" s="7" customFormat="1" x14ac:dyDescent="0.2">
      <c r="A58" s="8"/>
      <c r="C58" s="8"/>
      <c r="D58" s="173"/>
      <c r="E58" s="60"/>
      <c r="F58" s="173"/>
      <c r="G58" s="304"/>
      <c r="H58" s="173"/>
      <c r="I58" s="60"/>
      <c r="J58" s="173"/>
      <c r="K58" s="60"/>
      <c r="L58" s="173"/>
      <c r="M58" s="173"/>
      <c r="N58" s="173"/>
      <c r="O58" s="60"/>
      <c r="P58" s="168"/>
      <c r="R58" s="355"/>
    </row>
    <row r="59" spans="1:18" s="7" customFormat="1" x14ac:dyDescent="0.2">
      <c r="A59" s="8"/>
      <c r="C59" s="8"/>
      <c r="D59" s="173"/>
      <c r="E59" s="60"/>
      <c r="F59" s="173"/>
      <c r="G59" s="304"/>
      <c r="H59" s="173"/>
      <c r="I59" s="60"/>
      <c r="J59" s="173"/>
      <c r="K59" s="60"/>
      <c r="L59" s="173"/>
      <c r="M59" s="173"/>
      <c r="N59" s="173"/>
      <c r="O59" s="60"/>
      <c r="P59" s="168"/>
      <c r="R59" s="355"/>
    </row>
    <row r="60" spans="1:18" s="7" customFormat="1" x14ac:dyDescent="0.2">
      <c r="A60" s="8"/>
      <c r="C60" s="8"/>
      <c r="D60" s="173"/>
      <c r="E60" s="60"/>
      <c r="F60" s="173"/>
      <c r="G60" s="304"/>
      <c r="H60" s="173"/>
      <c r="I60" s="60"/>
      <c r="J60" s="173"/>
      <c r="K60" s="60"/>
      <c r="L60" s="173"/>
      <c r="M60" s="173"/>
      <c r="N60" s="173"/>
      <c r="O60" s="60"/>
      <c r="P60" s="168"/>
      <c r="R60" s="355"/>
    </row>
    <row r="61" spans="1:18" s="7" customFormat="1" x14ac:dyDescent="0.2">
      <c r="A61" s="8"/>
      <c r="C61" s="8"/>
      <c r="D61" s="173"/>
      <c r="E61" s="60"/>
      <c r="F61" s="173"/>
      <c r="G61" s="304"/>
      <c r="H61" s="173"/>
      <c r="I61" s="60"/>
      <c r="J61" s="173"/>
      <c r="K61" s="60"/>
      <c r="L61" s="173"/>
      <c r="M61" s="173"/>
      <c r="N61" s="173"/>
      <c r="O61" s="60"/>
      <c r="P61" s="168"/>
      <c r="R61" s="355"/>
    </row>
    <row r="62" spans="1:18" s="7" customFormat="1" x14ac:dyDescent="0.2">
      <c r="A62" s="8"/>
      <c r="C62" s="8"/>
      <c r="D62" s="173"/>
      <c r="E62" s="60"/>
      <c r="F62" s="173"/>
      <c r="G62" s="304"/>
      <c r="H62" s="173"/>
      <c r="I62" s="60"/>
      <c r="J62" s="173"/>
      <c r="K62" s="60"/>
      <c r="L62" s="173"/>
      <c r="M62" s="173"/>
      <c r="N62" s="173"/>
      <c r="O62" s="60"/>
      <c r="P62" s="168"/>
      <c r="R62" s="355"/>
    </row>
    <row r="63" spans="1:18" s="7" customFormat="1" x14ac:dyDescent="0.2">
      <c r="A63" s="8"/>
      <c r="C63" s="8"/>
      <c r="D63" s="173"/>
      <c r="E63" s="60"/>
      <c r="F63" s="173"/>
      <c r="G63" s="304"/>
      <c r="H63" s="173"/>
      <c r="I63" s="60"/>
      <c r="J63" s="173"/>
      <c r="K63" s="60"/>
      <c r="L63" s="173"/>
      <c r="M63" s="173"/>
      <c r="N63" s="173"/>
      <c r="O63" s="60"/>
      <c r="P63" s="168"/>
      <c r="R63" s="355"/>
    </row>
    <row r="64" spans="1:18" s="7" customFormat="1" x14ac:dyDescent="0.2">
      <c r="A64" s="8"/>
      <c r="C64" s="8"/>
      <c r="D64" s="173"/>
      <c r="E64" s="60"/>
      <c r="F64" s="173"/>
      <c r="G64" s="304"/>
      <c r="H64" s="173"/>
      <c r="I64" s="60"/>
      <c r="J64" s="173"/>
      <c r="K64" s="60"/>
      <c r="L64" s="173"/>
      <c r="M64" s="173"/>
      <c r="N64" s="173"/>
      <c r="O64" s="60"/>
      <c r="P64" s="168"/>
      <c r="R64" s="137"/>
    </row>
    <row r="65" spans="1:18" s="7" customFormat="1" x14ac:dyDescent="0.2">
      <c r="A65" s="8"/>
      <c r="C65" s="8"/>
      <c r="D65" s="173"/>
      <c r="E65" s="60"/>
      <c r="F65" s="173"/>
      <c r="G65" s="304"/>
      <c r="H65" s="173"/>
      <c r="I65" s="60"/>
      <c r="J65" s="173"/>
      <c r="K65" s="60"/>
      <c r="L65" s="173"/>
      <c r="M65" s="173"/>
      <c r="N65" s="173"/>
      <c r="O65" s="60"/>
      <c r="P65" s="168"/>
      <c r="R65" s="137"/>
    </row>
    <row r="66" spans="1:18" s="7" customFormat="1" x14ac:dyDescent="0.2">
      <c r="A66" s="8"/>
      <c r="C66" s="8"/>
      <c r="D66" s="173"/>
      <c r="E66" s="60"/>
      <c r="F66" s="173"/>
      <c r="G66" s="304"/>
      <c r="H66" s="173"/>
      <c r="I66" s="60"/>
      <c r="J66" s="173"/>
      <c r="K66" s="60"/>
      <c r="L66" s="173"/>
      <c r="M66" s="173"/>
      <c r="N66" s="173"/>
      <c r="O66" s="60"/>
      <c r="P66" s="168"/>
      <c r="R66" s="137"/>
    </row>
    <row r="67" spans="1:18" s="7" customFormat="1" x14ac:dyDescent="0.2">
      <c r="A67" s="8"/>
      <c r="C67" s="8"/>
      <c r="D67" s="173"/>
      <c r="E67" s="60"/>
      <c r="F67" s="173"/>
      <c r="G67" s="304"/>
      <c r="H67" s="173"/>
      <c r="I67" s="60"/>
      <c r="J67" s="173"/>
      <c r="K67" s="60"/>
      <c r="L67" s="173"/>
      <c r="M67" s="173"/>
      <c r="N67" s="173"/>
      <c r="O67" s="60"/>
      <c r="P67" s="168"/>
      <c r="R67" s="137"/>
    </row>
    <row r="68" spans="1:18" s="7" customFormat="1" x14ac:dyDescent="0.2">
      <c r="A68" s="8"/>
      <c r="C68" s="8"/>
      <c r="D68" s="173"/>
      <c r="E68" s="60"/>
      <c r="F68" s="173"/>
      <c r="G68" s="304"/>
      <c r="H68" s="173"/>
      <c r="I68" s="60"/>
      <c r="J68" s="173"/>
      <c r="K68" s="60"/>
      <c r="L68" s="173"/>
      <c r="M68" s="173"/>
      <c r="N68" s="173"/>
      <c r="O68" s="60"/>
      <c r="P68" s="168"/>
      <c r="R68" s="137"/>
    </row>
    <row r="69" spans="1:18" s="7" customFormat="1" x14ac:dyDescent="0.2">
      <c r="A69" s="8"/>
      <c r="C69" s="8"/>
      <c r="D69" s="173"/>
      <c r="E69" s="60"/>
      <c r="F69" s="173"/>
      <c r="G69" s="304"/>
      <c r="H69" s="173"/>
      <c r="I69" s="60"/>
      <c r="J69" s="173"/>
      <c r="K69" s="60"/>
      <c r="L69" s="173"/>
      <c r="M69" s="173"/>
      <c r="N69" s="173"/>
      <c r="O69" s="60"/>
      <c r="P69" s="168"/>
      <c r="R69" s="137"/>
    </row>
    <row r="70" spans="1:18" s="7" customFormat="1" x14ac:dyDescent="0.2">
      <c r="A70" s="8"/>
      <c r="C70" s="8"/>
      <c r="D70" s="173"/>
      <c r="E70" s="60"/>
      <c r="F70" s="173"/>
      <c r="G70" s="304"/>
      <c r="H70" s="173"/>
      <c r="I70" s="60"/>
      <c r="J70" s="173"/>
      <c r="K70" s="60"/>
      <c r="L70" s="173"/>
      <c r="M70" s="173"/>
      <c r="N70" s="173"/>
      <c r="O70" s="60"/>
      <c r="P70" s="168"/>
      <c r="R70" s="137"/>
    </row>
    <row r="71" spans="1:18" s="7" customFormat="1" x14ac:dyDescent="0.2">
      <c r="A71" s="8"/>
      <c r="C71" s="8"/>
      <c r="D71" s="173"/>
      <c r="E71" s="60"/>
      <c r="F71" s="173"/>
      <c r="G71" s="304"/>
      <c r="H71" s="173"/>
      <c r="I71" s="60"/>
      <c r="J71" s="173"/>
      <c r="K71" s="60"/>
      <c r="L71" s="173"/>
      <c r="M71" s="173"/>
      <c r="N71" s="173"/>
      <c r="O71" s="60"/>
      <c r="P71" s="168"/>
      <c r="R71" s="137"/>
    </row>
    <row r="72" spans="1:18" s="7" customFormat="1" x14ac:dyDescent="0.2">
      <c r="A72" s="8"/>
      <c r="C72" s="8"/>
      <c r="D72" s="173"/>
      <c r="E72" s="60"/>
      <c r="F72" s="173"/>
      <c r="G72" s="304"/>
      <c r="H72" s="173"/>
      <c r="I72" s="60"/>
      <c r="J72" s="173"/>
      <c r="K72" s="60"/>
      <c r="L72" s="173"/>
      <c r="M72" s="173"/>
      <c r="N72" s="173"/>
      <c r="O72" s="60"/>
      <c r="P72" s="168"/>
      <c r="R72" s="137"/>
    </row>
    <row r="73" spans="1:18" s="7" customFormat="1" x14ac:dyDescent="0.2">
      <c r="A73" s="8"/>
      <c r="C73" s="8"/>
      <c r="D73" s="173"/>
      <c r="E73" s="60"/>
      <c r="F73" s="173"/>
      <c r="G73" s="304"/>
      <c r="H73" s="173"/>
      <c r="I73" s="60"/>
      <c r="J73" s="173"/>
      <c r="K73" s="60"/>
      <c r="L73" s="173"/>
      <c r="M73" s="173"/>
      <c r="N73" s="173"/>
      <c r="O73" s="60"/>
      <c r="P73" s="168"/>
      <c r="R73" s="137"/>
    </row>
    <row r="74" spans="1:18" s="7" customFormat="1" x14ac:dyDescent="0.2">
      <c r="A74" s="8"/>
      <c r="C74" s="8"/>
      <c r="D74" s="173"/>
      <c r="E74" s="60"/>
      <c r="F74" s="173"/>
      <c r="G74" s="304"/>
      <c r="H74" s="173"/>
      <c r="I74" s="60"/>
      <c r="J74" s="173"/>
      <c r="K74" s="60"/>
      <c r="L74" s="173"/>
      <c r="M74" s="173"/>
      <c r="N74" s="173"/>
      <c r="O74" s="60"/>
      <c r="P74" s="168"/>
      <c r="R74" s="355"/>
    </row>
    <row r="75" spans="1:18" s="7" customFormat="1" x14ac:dyDescent="0.2">
      <c r="A75" s="8"/>
      <c r="C75" s="8"/>
      <c r="D75" s="173"/>
      <c r="E75" s="60"/>
      <c r="F75" s="173"/>
      <c r="G75" s="304"/>
      <c r="H75" s="173"/>
      <c r="I75" s="60"/>
      <c r="J75" s="173"/>
      <c r="K75" s="60"/>
      <c r="L75" s="173"/>
      <c r="M75" s="173"/>
      <c r="N75" s="173"/>
      <c r="O75" s="60"/>
      <c r="P75" s="168"/>
      <c r="R75" s="355"/>
    </row>
    <row r="76" spans="1:18" s="7" customFormat="1" x14ac:dyDescent="0.2">
      <c r="A76" s="8"/>
      <c r="C76" s="8"/>
      <c r="D76" s="173"/>
      <c r="E76" s="60"/>
      <c r="F76" s="173"/>
      <c r="G76" s="304"/>
      <c r="H76" s="173"/>
      <c r="I76" s="60"/>
      <c r="J76" s="173"/>
      <c r="K76" s="60"/>
      <c r="L76" s="173"/>
      <c r="M76" s="173"/>
      <c r="N76" s="173"/>
      <c r="O76" s="60"/>
      <c r="P76" s="168"/>
      <c r="R76" s="355"/>
    </row>
    <row r="77" spans="1:18" s="7" customFormat="1" x14ac:dyDescent="0.2">
      <c r="A77" s="8"/>
      <c r="C77" s="8"/>
      <c r="D77" s="173"/>
      <c r="E77" s="60"/>
      <c r="F77" s="173"/>
      <c r="G77" s="304"/>
      <c r="H77" s="173"/>
      <c r="I77" s="60"/>
      <c r="J77" s="173"/>
      <c r="K77" s="60"/>
      <c r="L77" s="173"/>
      <c r="M77" s="173"/>
      <c r="N77" s="173"/>
      <c r="O77" s="60"/>
      <c r="P77" s="168"/>
      <c r="R77" s="355"/>
    </row>
    <row r="78" spans="1:18" s="7" customFormat="1" x14ac:dyDescent="0.2">
      <c r="A78" s="8"/>
      <c r="C78" s="8"/>
      <c r="D78" s="173"/>
      <c r="E78" s="60"/>
      <c r="F78" s="173"/>
      <c r="G78" s="304"/>
      <c r="H78" s="173"/>
      <c r="I78" s="60"/>
      <c r="J78" s="173"/>
      <c r="K78" s="60"/>
      <c r="L78" s="173"/>
      <c r="M78" s="173"/>
      <c r="N78" s="173"/>
      <c r="O78" s="60"/>
      <c r="P78" s="168"/>
      <c r="R78" s="355"/>
    </row>
    <row r="79" spans="1:18" s="7" customFormat="1" x14ac:dyDescent="0.2">
      <c r="A79" s="8"/>
      <c r="C79" s="8"/>
      <c r="D79" s="173"/>
      <c r="E79" s="60"/>
      <c r="F79" s="173"/>
      <c r="G79" s="304"/>
      <c r="H79" s="173"/>
      <c r="I79" s="60"/>
      <c r="J79" s="173"/>
      <c r="K79" s="60"/>
      <c r="L79" s="173"/>
      <c r="M79" s="173"/>
      <c r="N79" s="173"/>
      <c r="O79" s="60"/>
      <c r="P79" s="168"/>
      <c r="R79" s="355"/>
    </row>
    <row r="80" spans="1:18" s="7" customFormat="1" x14ac:dyDescent="0.2">
      <c r="A80" s="8"/>
      <c r="C80" s="8"/>
      <c r="D80" s="173"/>
      <c r="E80" s="60"/>
      <c r="F80" s="173"/>
      <c r="G80" s="304"/>
      <c r="H80" s="173"/>
      <c r="I80" s="60"/>
      <c r="J80" s="173"/>
      <c r="K80" s="60"/>
      <c r="L80" s="173"/>
      <c r="M80" s="173"/>
      <c r="N80" s="173"/>
      <c r="O80" s="60"/>
      <c r="P80" s="168"/>
      <c r="R80" s="355"/>
    </row>
    <row r="81" spans="1:18" s="7" customFormat="1" x14ac:dyDescent="0.2">
      <c r="A81" s="8"/>
      <c r="C81" s="8"/>
      <c r="D81" s="173"/>
      <c r="E81" s="60"/>
      <c r="F81" s="173"/>
      <c r="G81" s="304"/>
      <c r="H81" s="173"/>
      <c r="I81" s="60"/>
      <c r="J81" s="173"/>
      <c r="K81" s="60"/>
      <c r="L81" s="173"/>
      <c r="M81" s="173"/>
      <c r="N81" s="173"/>
      <c r="O81" s="60"/>
      <c r="P81" s="168"/>
      <c r="R81" s="355"/>
    </row>
    <row r="82" spans="1:18" s="7" customFormat="1" x14ac:dyDescent="0.2">
      <c r="A82" s="8"/>
      <c r="C82" s="8"/>
      <c r="D82" s="173"/>
      <c r="E82" s="60"/>
      <c r="F82" s="173"/>
      <c r="G82" s="304"/>
      <c r="H82" s="173"/>
      <c r="I82" s="60"/>
      <c r="J82" s="173"/>
      <c r="K82" s="60"/>
      <c r="L82" s="173"/>
      <c r="M82" s="173"/>
      <c r="N82" s="173"/>
      <c r="O82" s="60"/>
      <c r="P82" s="168"/>
      <c r="R82" s="355"/>
    </row>
    <row r="83" spans="1:18" s="7" customFormat="1" x14ac:dyDescent="0.2">
      <c r="A83" s="8"/>
      <c r="C83" s="8"/>
      <c r="D83" s="173"/>
      <c r="E83" s="60"/>
      <c r="F83" s="173"/>
      <c r="G83" s="304"/>
      <c r="H83" s="173"/>
      <c r="I83" s="60"/>
      <c r="J83" s="173"/>
      <c r="K83" s="60"/>
      <c r="L83" s="173"/>
      <c r="M83" s="173"/>
      <c r="N83" s="173"/>
      <c r="O83" s="60"/>
      <c r="P83" s="168"/>
      <c r="R83" s="355"/>
    </row>
    <row r="84" spans="1:18" s="7" customFormat="1" x14ac:dyDescent="0.2">
      <c r="A84" s="8"/>
      <c r="C84" s="8"/>
      <c r="D84" s="173"/>
      <c r="E84" s="60"/>
      <c r="F84" s="173"/>
      <c r="G84" s="304"/>
      <c r="H84" s="173"/>
      <c r="I84" s="60"/>
      <c r="J84" s="173"/>
      <c r="K84" s="60"/>
      <c r="L84" s="173"/>
      <c r="M84" s="173"/>
      <c r="N84" s="173"/>
      <c r="O84" s="60"/>
      <c r="P84" s="168"/>
      <c r="R84" s="137"/>
    </row>
    <row r="85" spans="1:18" s="7" customFormat="1" x14ac:dyDescent="0.2">
      <c r="A85" s="8"/>
      <c r="C85" s="8"/>
      <c r="D85" s="173"/>
      <c r="E85" s="60"/>
      <c r="F85" s="173"/>
      <c r="G85" s="304"/>
      <c r="H85" s="173"/>
      <c r="I85" s="60"/>
      <c r="J85" s="173"/>
      <c r="K85" s="60"/>
      <c r="L85" s="173"/>
      <c r="M85" s="173"/>
      <c r="N85" s="173"/>
      <c r="O85" s="60"/>
      <c r="P85" s="168"/>
      <c r="R85" s="137"/>
    </row>
    <row r="86" spans="1:18" s="7" customFormat="1" x14ac:dyDescent="0.2">
      <c r="A86" s="8"/>
      <c r="C86" s="8"/>
      <c r="D86" s="173"/>
      <c r="E86" s="60"/>
      <c r="F86" s="173"/>
      <c r="G86" s="304"/>
      <c r="H86" s="173"/>
      <c r="I86" s="60"/>
      <c r="J86" s="173"/>
      <c r="K86" s="60"/>
      <c r="L86" s="173"/>
      <c r="M86" s="173"/>
      <c r="N86" s="173"/>
      <c r="O86" s="60"/>
      <c r="P86" s="168"/>
      <c r="R86" s="137"/>
    </row>
    <row r="87" spans="1:18" s="7" customFormat="1" x14ac:dyDescent="0.2">
      <c r="A87" s="8"/>
      <c r="C87" s="8"/>
      <c r="D87" s="173"/>
      <c r="E87" s="60"/>
      <c r="F87" s="173"/>
      <c r="G87" s="304"/>
      <c r="H87" s="173"/>
      <c r="I87" s="60"/>
      <c r="J87" s="173"/>
      <c r="K87" s="60"/>
      <c r="L87" s="173"/>
      <c r="M87" s="173"/>
      <c r="N87" s="173"/>
      <c r="O87" s="60"/>
      <c r="P87" s="168"/>
      <c r="R87" s="137"/>
    </row>
    <row r="88" spans="1:18" s="7" customFormat="1" x14ac:dyDescent="0.2">
      <c r="A88" s="8"/>
      <c r="C88" s="8"/>
      <c r="D88" s="173"/>
      <c r="E88" s="60"/>
      <c r="F88" s="173"/>
      <c r="G88" s="304"/>
      <c r="H88" s="173"/>
      <c r="I88" s="60"/>
      <c r="J88" s="173"/>
      <c r="K88" s="60"/>
      <c r="L88" s="173"/>
      <c r="M88" s="173"/>
      <c r="N88" s="173"/>
      <c r="O88" s="60"/>
      <c r="P88" s="168"/>
      <c r="R88" s="137"/>
    </row>
    <row r="89" spans="1:18" s="7" customFormat="1" x14ac:dyDescent="0.2">
      <c r="A89" s="8"/>
      <c r="C89" s="8"/>
      <c r="D89" s="173"/>
      <c r="E89" s="60"/>
      <c r="F89" s="173"/>
      <c r="G89" s="304"/>
      <c r="H89" s="173"/>
      <c r="I89" s="60"/>
      <c r="J89" s="173"/>
      <c r="K89" s="60"/>
      <c r="L89" s="173"/>
      <c r="M89" s="173"/>
      <c r="N89" s="173"/>
      <c r="O89" s="60"/>
      <c r="P89" s="168"/>
      <c r="R89" s="137"/>
    </row>
    <row r="90" spans="1:18" s="7" customFormat="1" x14ac:dyDescent="0.2">
      <c r="A90" s="8"/>
      <c r="C90" s="8"/>
      <c r="D90" s="173"/>
      <c r="E90" s="60"/>
      <c r="F90" s="173"/>
      <c r="G90" s="304"/>
      <c r="H90" s="173"/>
      <c r="I90" s="60"/>
      <c r="J90" s="173"/>
      <c r="K90" s="60"/>
      <c r="L90" s="173"/>
      <c r="M90" s="173"/>
      <c r="N90" s="173"/>
      <c r="O90" s="60"/>
      <c r="P90" s="168"/>
      <c r="R90" s="137"/>
    </row>
    <row r="91" spans="1:18" s="7" customFormat="1" x14ac:dyDescent="0.2">
      <c r="A91" s="8"/>
      <c r="C91" s="8"/>
      <c r="D91" s="173"/>
      <c r="E91" s="60"/>
      <c r="F91" s="173"/>
      <c r="G91" s="304"/>
      <c r="H91" s="173"/>
      <c r="I91" s="60"/>
      <c r="J91" s="173"/>
      <c r="K91" s="60"/>
      <c r="L91" s="173"/>
      <c r="M91" s="173"/>
      <c r="N91" s="173"/>
      <c r="O91" s="60"/>
      <c r="P91" s="168"/>
      <c r="R91" s="137"/>
    </row>
    <row r="92" spans="1:18" s="7" customFormat="1" x14ac:dyDescent="0.2">
      <c r="A92" s="8"/>
      <c r="C92" s="8"/>
      <c r="D92" s="173"/>
      <c r="E92" s="60"/>
      <c r="F92" s="173"/>
      <c r="G92" s="304"/>
      <c r="H92" s="173"/>
      <c r="I92" s="60"/>
      <c r="J92" s="173"/>
      <c r="K92" s="60"/>
      <c r="L92" s="173"/>
      <c r="M92" s="173"/>
      <c r="N92" s="173"/>
      <c r="O92" s="60"/>
      <c r="P92" s="168"/>
      <c r="R92" s="137"/>
    </row>
    <row r="93" spans="1:18" s="7" customFormat="1" x14ac:dyDescent="0.2">
      <c r="A93" s="8"/>
      <c r="C93" s="8"/>
      <c r="D93" s="173"/>
      <c r="E93" s="60"/>
      <c r="F93" s="173"/>
      <c r="G93" s="304"/>
      <c r="H93" s="173"/>
      <c r="I93" s="60"/>
      <c r="J93" s="173"/>
      <c r="K93" s="60"/>
      <c r="L93" s="173"/>
      <c r="M93" s="173"/>
      <c r="N93" s="173"/>
      <c r="O93" s="60"/>
      <c r="P93" s="168"/>
      <c r="R93" s="137"/>
    </row>
    <row r="94" spans="1:18" s="7" customFormat="1" x14ac:dyDescent="0.2">
      <c r="A94" s="8"/>
      <c r="C94" s="8"/>
      <c r="D94" s="173"/>
      <c r="E94" s="60"/>
      <c r="F94" s="173"/>
      <c r="G94" s="304"/>
      <c r="H94" s="173"/>
      <c r="I94" s="60"/>
      <c r="J94" s="173"/>
      <c r="K94" s="60"/>
      <c r="L94" s="173"/>
      <c r="M94" s="173"/>
      <c r="N94" s="173"/>
      <c r="O94" s="60"/>
      <c r="P94" s="168"/>
      <c r="R94" s="355"/>
    </row>
    <row r="95" spans="1:18" s="7" customFormat="1" x14ac:dyDescent="0.2">
      <c r="A95" s="8"/>
      <c r="C95" s="8"/>
      <c r="D95" s="173"/>
      <c r="E95" s="60"/>
      <c r="F95" s="173"/>
      <c r="G95" s="304"/>
      <c r="H95" s="173"/>
      <c r="I95" s="60"/>
      <c r="J95" s="173"/>
      <c r="K95" s="60"/>
      <c r="L95" s="173"/>
      <c r="M95" s="173"/>
      <c r="N95" s="173"/>
      <c r="O95" s="60"/>
      <c r="P95" s="168"/>
      <c r="R95" s="355"/>
    </row>
    <row r="96" spans="1:18" s="7" customFormat="1" x14ac:dyDescent="0.2">
      <c r="A96" s="8"/>
      <c r="C96" s="8"/>
      <c r="D96" s="173"/>
      <c r="E96" s="60"/>
      <c r="F96" s="173"/>
      <c r="G96" s="304"/>
      <c r="H96" s="173"/>
      <c r="I96" s="60"/>
      <c r="J96" s="173"/>
      <c r="K96" s="60"/>
      <c r="L96" s="173"/>
      <c r="M96" s="173"/>
      <c r="N96" s="173"/>
      <c r="O96" s="60"/>
      <c r="P96" s="168"/>
      <c r="R96" s="355"/>
    </row>
    <row r="97" spans="1:18" s="7" customFormat="1" x14ac:dyDescent="0.2">
      <c r="A97" s="8"/>
      <c r="C97" s="8"/>
      <c r="D97" s="173"/>
      <c r="E97" s="60"/>
      <c r="F97" s="173"/>
      <c r="G97" s="304"/>
      <c r="H97" s="173"/>
      <c r="I97" s="60"/>
      <c r="J97" s="173"/>
      <c r="K97" s="60"/>
      <c r="L97" s="173"/>
      <c r="M97" s="173"/>
      <c r="N97" s="173"/>
      <c r="O97" s="60"/>
      <c r="P97" s="168"/>
      <c r="R97" s="355"/>
    </row>
    <row r="98" spans="1:18" s="7" customFormat="1" x14ac:dyDescent="0.2">
      <c r="A98" s="8"/>
      <c r="C98" s="8"/>
      <c r="D98" s="173"/>
      <c r="E98" s="60"/>
      <c r="F98" s="173"/>
      <c r="G98" s="304"/>
      <c r="H98" s="173"/>
      <c r="I98" s="60"/>
      <c r="J98" s="173"/>
      <c r="K98" s="60"/>
      <c r="L98" s="173"/>
      <c r="M98" s="173"/>
      <c r="N98" s="173"/>
      <c r="O98" s="60"/>
      <c r="P98" s="168"/>
      <c r="R98" s="355"/>
    </row>
    <row r="99" spans="1:18" s="7" customFormat="1" x14ac:dyDescent="0.2">
      <c r="A99" s="8"/>
      <c r="C99" s="8"/>
      <c r="D99" s="173"/>
      <c r="E99" s="60"/>
      <c r="F99" s="173"/>
      <c r="G99" s="304"/>
      <c r="H99" s="173"/>
      <c r="I99" s="60"/>
      <c r="J99" s="173"/>
      <c r="K99" s="60"/>
      <c r="L99" s="173"/>
      <c r="M99" s="173"/>
      <c r="N99" s="173"/>
      <c r="O99" s="60"/>
      <c r="P99" s="168"/>
      <c r="R99" s="355"/>
    </row>
    <row r="100" spans="1:18" s="7" customFormat="1" x14ac:dyDescent="0.2">
      <c r="A100" s="8"/>
      <c r="C100" s="8"/>
      <c r="D100" s="173"/>
      <c r="E100" s="60"/>
      <c r="F100" s="173"/>
      <c r="G100" s="304"/>
      <c r="H100" s="173"/>
      <c r="I100" s="60"/>
      <c r="J100" s="173"/>
      <c r="K100" s="60"/>
      <c r="L100" s="173"/>
      <c r="M100" s="173"/>
      <c r="N100" s="173"/>
      <c r="O100" s="60"/>
      <c r="P100" s="168"/>
      <c r="R100" s="355"/>
    </row>
    <row r="101" spans="1:18" s="7" customFormat="1" x14ac:dyDescent="0.2">
      <c r="A101" s="8"/>
      <c r="C101" s="8"/>
      <c r="D101" s="173"/>
      <c r="E101" s="60"/>
      <c r="F101" s="173"/>
      <c r="G101" s="304"/>
      <c r="H101" s="173"/>
      <c r="I101" s="60"/>
      <c r="J101" s="173"/>
      <c r="K101" s="60"/>
      <c r="L101" s="173"/>
      <c r="M101" s="173"/>
      <c r="N101" s="173"/>
      <c r="O101" s="60"/>
      <c r="P101" s="168"/>
      <c r="R101" s="355"/>
    </row>
    <row r="102" spans="1:18" s="7" customFormat="1" x14ac:dyDescent="0.2">
      <c r="A102" s="8"/>
      <c r="C102" s="8"/>
      <c r="D102" s="173"/>
      <c r="E102" s="60"/>
      <c r="F102" s="173"/>
      <c r="G102" s="304"/>
      <c r="H102" s="173"/>
      <c r="I102" s="60"/>
      <c r="J102" s="173"/>
      <c r="K102" s="60"/>
      <c r="L102" s="173"/>
      <c r="M102" s="173"/>
      <c r="N102" s="173"/>
      <c r="O102" s="60"/>
      <c r="P102" s="168"/>
      <c r="R102" s="355"/>
    </row>
    <row r="103" spans="1:18" s="7" customFormat="1" x14ac:dyDescent="0.2">
      <c r="A103" s="8"/>
      <c r="C103" s="8"/>
      <c r="D103" s="173"/>
      <c r="E103" s="60"/>
      <c r="F103" s="173"/>
      <c r="G103" s="304"/>
      <c r="H103" s="173"/>
      <c r="I103" s="60"/>
      <c r="J103" s="173"/>
      <c r="K103" s="60"/>
      <c r="L103" s="173"/>
      <c r="M103" s="173"/>
      <c r="N103" s="173"/>
      <c r="O103" s="60"/>
      <c r="P103" s="168"/>
      <c r="R103" s="355"/>
    </row>
    <row r="104" spans="1:18" s="7" customFormat="1" x14ac:dyDescent="0.2">
      <c r="A104" s="8"/>
      <c r="C104" s="8"/>
      <c r="D104" s="173"/>
      <c r="E104" s="60"/>
      <c r="F104" s="173"/>
      <c r="G104" s="304"/>
      <c r="H104" s="173"/>
      <c r="I104" s="60"/>
      <c r="J104" s="173"/>
      <c r="K104" s="60"/>
      <c r="L104" s="173"/>
      <c r="M104" s="173"/>
      <c r="N104" s="173"/>
      <c r="O104" s="60"/>
      <c r="P104" s="168"/>
      <c r="R104" s="137"/>
    </row>
    <row r="105" spans="1:18" s="7" customFormat="1" x14ac:dyDescent="0.2">
      <c r="A105" s="8"/>
      <c r="C105" s="8"/>
      <c r="D105" s="173"/>
      <c r="E105" s="60"/>
      <c r="F105" s="173"/>
      <c r="G105" s="304"/>
      <c r="H105" s="173"/>
      <c r="I105" s="60"/>
      <c r="J105" s="173"/>
      <c r="K105" s="60"/>
      <c r="L105" s="173"/>
      <c r="M105" s="173"/>
      <c r="N105" s="173"/>
      <c r="O105" s="60"/>
      <c r="P105" s="168"/>
      <c r="R105" s="137"/>
    </row>
    <row r="106" spans="1:18" s="7" customFormat="1" x14ac:dyDescent="0.2">
      <c r="A106" s="8"/>
      <c r="C106" s="8"/>
      <c r="D106" s="173"/>
      <c r="E106" s="60"/>
      <c r="F106" s="173"/>
      <c r="G106" s="304"/>
      <c r="H106" s="173"/>
      <c r="I106" s="60"/>
      <c r="J106" s="173"/>
      <c r="K106" s="60"/>
      <c r="L106" s="173"/>
      <c r="M106" s="173"/>
      <c r="N106" s="173"/>
      <c r="O106" s="60"/>
      <c r="P106" s="168"/>
      <c r="R106" s="137"/>
    </row>
    <row r="107" spans="1:18" s="7" customFormat="1" x14ac:dyDescent="0.2">
      <c r="A107" s="8"/>
      <c r="C107" s="8"/>
      <c r="D107" s="173"/>
      <c r="E107" s="60"/>
      <c r="F107" s="173"/>
      <c r="G107" s="304"/>
      <c r="H107" s="173"/>
      <c r="I107" s="60"/>
      <c r="J107" s="173"/>
      <c r="K107" s="60"/>
      <c r="L107" s="173"/>
      <c r="M107" s="173"/>
      <c r="N107" s="173"/>
      <c r="O107" s="60"/>
      <c r="P107" s="168"/>
      <c r="R107" s="137"/>
    </row>
    <row r="108" spans="1:18" s="7" customFormat="1" x14ac:dyDescent="0.2">
      <c r="A108" s="8"/>
      <c r="C108" s="8"/>
      <c r="D108" s="173"/>
      <c r="E108" s="60"/>
      <c r="F108" s="173"/>
      <c r="G108" s="304"/>
      <c r="H108" s="173"/>
      <c r="I108" s="60"/>
      <c r="J108" s="173"/>
      <c r="K108" s="60"/>
      <c r="L108" s="173"/>
      <c r="M108" s="173"/>
      <c r="N108" s="173"/>
      <c r="O108" s="60"/>
      <c r="P108" s="168"/>
      <c r="R108" s="137"/>
    </row>
    <row r="109" spans="1:18" s="7" customFormat="1" x14ac:dyDescent="0.2">
      <c r="A109" s="8"/>
      <c r="C109" s="8"/>
      <c r="D109" s="173"/>
      <c r="E109" s="60"/>
      <c r="F109" s="173"/>
      <c r="G109" s="304"/>
      <c r="H109" s="173"/>
      <c r="I109" s="60"/>
      <c r="J109" s="173"/>
      <c r="K109" s="60"/>
      <c r="L109" s="173"/>
      <c r="M109" s="173"/>
      <c r="N109" s="173"/>
      <c r="O109" s="60"/>
      <c r="P109" s="168"/>
      <c r="R109" s="137"/>
    </row>
    <row r="110" spans="1:18" s="7" customFormat="1" x14ac:dyDescent="0.2">
      <c r="A110" s="8"/>
      <c r="C110" s="8"/>
      <c r="D110" s="173"/>
      <c r="E110" s="60"/>
      <c r="F110" s="173"/>
      <c r="G110" s="304"/>
      <c r="H110" s="173"/>
      <c r="I110" s="60"/>
      <c r="J110" s="173"/>
      <c r="K110" s="60"/>
      <c r="L110" s="173"/>
      <c r="M110" s="173"/>
      <c r="N110" s="173"/>
      <c r="O110" s="60"/>
      <c r="P110" s="168"/>
      <c r="R110" s="137"/>
    </row>
    <row r="111" spans="1:18" s="7" customFormat="1" x14ac:dyDescent="0.2">
      <c r="A111" s="8"/>
      <c r="C111" s="8"/>
      <c r="D111" s="173"/>
      <c r="E111" s="60"/>
      <c r="F111" s="173"/>
      <c r="G111" s="304"/>
      <c r="H111" s="173"/>
      <c r="I111" s="60"/>
      <c r="J111" s="173"/>
      <c r="K111" s="60"/>
      <c r="L111" s="173"/>
      <c r="M111" s="173"/>
      <c r="N111" s="173"/>
      <c r="O111" s="60"/>
      <c r="P111" s="168"/>
      <c r="R111" s="137"/>
    </row>
    <row r="112" spans="1:18" s="7" customFormat="1" x14ac:dyDescent="0.2">
      <c r="A112" s="8"/>
      <c r="C112" s="8"/>
      <c r="D112" s="173"/>
      <c r="E112" s="60"/>
      <c r="F112" s="173"/>
      <c r="G112" s="304"/>
      <c r="H112" s="173"/>
      <c r="I112" s="60"/>
      <c r="J112" s="173"/>
      <c r="K112" s="60"/>
      <c r="L112" s="173"/>
      <c r="M112" s="173"/>
      <c r="N112" s="173"/>
      <c r="O112" s="60"/>
      <c r="P112" s="168"/>
      <c r="R112" s="137"/>
    </row>
    <row r="113" spans="1:18" s="7" customFormat="1" x14ac:dyDescent="0.2">
      <c r="A113" s="8"/>
      <c r="C113" s="8"/>
      <c r="D113" s="173"/>
      <c r="E113" s="60"/>
      <c r="F113" s="173"/>
      <c r="G113" s="304"/>
      <c r="H113" s="173"/>
      <c r="I113" s="60"/>
      <c r="J113" s="173"/>
      <c r="K113" s="60"/>
      <c r="L113" s="173"/>
      <c r="M113" s="173"/>
      <c r="N113" s="173"/>
      <c r="O113" s="60"/>
      <c r="P113" s="168"/>
      <c r="R113" s="137"/>
    </row>
    <row r="114" spans="1:18" s="7" customFormat="1" x14ac:dyDescent="0.2">
      <c r="A114" s="8"/>
      <c r="C114" s="8"/>
      <c r="D114" s="173"/>
      <c r="E114" s="60"/>
      <c r="F114" s="173"/>
      <c r="G114" s="304"/>
      <c r="H114" s="173"/>
      <c r="I114" s="60"/>
      <c r="J114" s="173"/>
      <c r="K114" s="60"/>
      <c r="L114" s="173"/>
      <c r="M114" s="173"/>
      <c r="N114" s="173"/>
      <c r="O114" s="60"/>
      <c r="P114" s="168"/>
      <c r="R114" s="355"/>
    </row>
    <row r="115" spans="1:18" s="7" customFormat="1" x14ac:dyDescent="0.2">
      <c r="A115" s="8"/>
      <c r="C115" s="8"/>
      <c r="D115" s="173"/>
      <c r="E115" s="60"/>
      <c r="F115" s="173"/>
      <c r="G115" s="304"/>
      <c r="H115" s="173"/>
      <c r="I115" s="60"/>
      <c r="J115" s="173"/>
      <c r="K115" s="60"/>
      <c r="L115" s="173"/>
      <c r="M115" s="173"/>
      <c r="N115" s="173"/>
      <c r="O115" s="60"/>
      <c r="P115" s="168"/>
      <c r="R115" s="355"/>
    </row>
    <row r="116" spans="1:18" s="7" customFormat="1" x14ac:dyDescent="0.2">
      <c r="A116" s="8"/>
      <c r="C116" s="8"/>
      <c r="D116" s="173"/>
      <c r="E116" s="60"/>
      <c r="F116" s="173"/>
      <c r="G116" s="304"/>
      <c r="H116" s="173"/>
      <c r="I116" s="60"/>
      <c r="J116" s="173"/>
      <c r="K116" s="60"/>
      <c r="L116" s="173"/>
      <c r="M116" s="173"/>
      <c r="N116" s="173"/>
      <c r="O116" s="60"/>
      <c r="P116" s="168"/>
      <c r="R116" s="355"/>
    </row>
    <row r="117" spans="1:18" s="7" customFormat="1" x14ac:dyDescent="0.2">
      <c r="A117" s="8"/>
      <c r="C117" s="8"/>
      <c r="D117" s="173"/>
      <c r="E117" s="60"/>
      <c r="F117" s="173"/>
      <c r="G117" s="304"/>
      <c r="H117" s="173"/>
      <c r="I117" s="60"/>
      <c r="J117" s="173"/>
      <c r="K117" s="60"/>
      <c r="L117" s="173"/>
      <c r="M117" s="173"/>
      <c r="N117" s="173"/>
      <c r="O117" s="60"/>
      <c r="P117" s="168"/>
      <c r="R117" s="355"/>
    </row>
    <row r="118" spans="1:18" s="7" customFormat="1" x14ac:dyDescent="0.2">
      <c r="A118" s="8"/>
      <c r="C118" s="8"/>
      <c r="D118" s="173"/>
      <c r="E118" s="60"/>
      <c r="F118" s="173"/>
      <c r="G118" s="304"/>
      <c r="H118" s="173"/>
      <c r="I118" s="60"/>
      <c r="J118" s="173"/>
      <c r="K118" s="60"/>
      <c r="L118" s="173"/>
      <c r="M118" s="173"/>
      <c r="N118" s="173"/>
      <c r="O118" s="60"/>
      <c r="P118" s="168"/>
      <c r="R118" s="355"/>
    </row>
    <row r="119" spans="1:18" s="7" customFormat="1" x14ac:dyDescent="0.2">
      <c r="A119" s="8"/>
      <c r="C119" s="8"/>
      <c r="D119" s="173"/>
      <c r="E119" s="60"/>
      <c r="F119" s="173"/>
      <c r="G119" s="304"/>
      <c r="H119" s="173"/>
      <c r="I119" s="60"/>
      <c r="J119" s="173"/>
      <c r="K119" s="60"/>
      <c r="L119" s="173"/>
      <c r="M119" s="173"/>
      <c r="N119" s="173"/>
      <c r="O119" s="60"/>
      <c r="P119" s="168"/>
      <c r="R119" s="355"/>
    </row>
    <row r="120" spans="1:18" s="7" customFormat="1" x14ac:dyDescent="0.2">
      <c r="A120" s="8"/>
      <c r="C120" s="8"/>
      <c r="D120" s="173"/>
      <c r="E120" s="60"/>
      <c r="F120" s="173"/>
      <c r="G120" s="304"/>
      <c r="H120" s="173"/>
      <c r="I120" s="60"/>
      <c r="J120" s="173"/>
      <c r="K120" s="60"/>
      <c r="L120" s="173"/>
      <c r="M120" s="173"/>
      <c r="N120" s="173"/>
      <c r="O120" s="60"/>
      <c r="P120" s="168"/>
      <c r="R120" s="355"/>
    </row>
    <row r="121" spans="1:18" s="7" customFormat="1" x14ac:dyDescent="0.2">
      <c r="A121" s="8"/>
      <c r="C121" s="8"/>
      <c r="D121" s="173"/>
      <c r="E121" s="60"/>
      <c r="F121" s="173"/>
      <c r="G121" s="304"/>
      <c r="H121" s="173"/>
      <c r="I121" s="60"/>
      <c r="J121" s="173"/>
      <c r="K121" s="60"/>
      <c r="L121" s="173"/>
      <c r="M121" s="173"/>
      <c r="N121" s="173"/>
      <c r="O121" s="60"/>
      <c r="P121" s="168"/>
      <c r="R121" s="355"/>
    </row>
    <row r="122" spans="1:18" s="7" customFormat="1" x14ac:dyDescent="0.2">
      <c r="A122" s="8"/>
      <c r="C122" s="8"/>
      <c r="D122" s="173"/>
      <c r="E122" s="60"/>
      <c r="F122" s="173"/>
      <c r="G122" s="304"/>
      <c r="H122" s="173"/>
      <c r="I122" s="60"/>
      <c r="J122" s="173"/>
      <c r="K122" s="60"/>
      <c r="L122" s="173"/>
      <c r="M122" s="173"/>
      <c r="N122" s="173"/>
      <c r="O122" s="60"/>
      <c r="P122" s="168"/>
      <c r="R122" s="355"/>
    </row>
    <row r="123" spans="1:18" s="7" customFormat="1" x14ac:dyDescent="0.2">
      <c r="A123" s="8"/>
      <c r="C123" s="8"/>
      <c r="D123" s="173"/>
      <c r="E123" s="60"/>
      <c r="F123" s="173"/>
      <c r="G123" s="304"/>
      <c r="H123" s="173"/>
      <c r="I123" s="60"/>
      <c r="J123" s="173"/>
      <c r="K123" s="60"/>
      <c r="L123" s="173"/>
      <c r="M123" s="173"/>
      <c r="N123" s="173"/>
      <c r="O123" s="60"/>
      <c r="P123" s="168"/>
      <c r="R123" s="355"/>
    </row>
    <row r="124" spans="1:18" s="7" customFormat="1" x14ac:dyDescent="0.2">
      <c r="A124" s="8"/>
      <c r="C124" s="8"/>
      <c r="D124" s="173"/>
      <c r="E124" s="60"/>
      <c r="F124" s="173"/>
      <c r="G124" s="304"/>
      <c r="H124" s="173"/>
      <c r="I124" s="60"/>
      <c r="J124" s="173"/>
      <c r="K124" s="60"/>
      <c r="L124" s="173"/>
      <c r="M124" s="173"/>
      <c r="N124" s="173"/>
      <c r="O124" s="60"/>
      <c r="P124" s="168"/>
      <c r="R124" s="137"/>
    </row>
    <row r="125" spans="1:18" s="7" customFormat="1" x14ac:dyDescent="0.2">
      <c r="A125" s="8"/>
      <c r="C125" s="8"/>
      <c r="D125" s="173"/>
      <c r="E125" s="60"/>
      <c r="F125" s="173"/>
      <c r="G125" s="304"/>
      <c r="H125" s="173"/>
      <c r="I125" s="60"/>
      <c r="J125" s="173"/>
      <c r="K125" s="60"/>
      <c r="L125" s="173"/>
      <c r="M125" s="173"/>
      <c r="N125" s="173"/>
      <c r="O125" s="60"/>
      <c r="P125" s="168"/>
      <c r="R125" s="137"/>
    </row>
    <row r="126" spans="1:18" s="7" customFormat="1" x14ac:dyDescent="0.2">
      <c r="A126" s="8"/>
      <c r="C126" s="8"/>
      <c r="D126" s="173"/>
      <c r="E126" s="60"/>
      <c r="F126" s="173"/>
      <c r="G126" s="304"/>
      <c r="H126" s="173"/>
      <c r="I126" s="60"/>
      <c r="J126" s="173"/>
      <c r="K126" s="60"/>
      <c r="L126" s="173"/>
      <c r="M126" s="173"/>
      <c r="N126" s="173"/>
      <c r="O126" s="60"/>
      <c r="P126" s="168"/>
      <c r="R126" s="137"/>
    </row>
    <row r="127" spans="1:18" s="7" customFormat="1" x14ac:dyDescent="0.2">
      <c r="A127" s="8"/>
      <c r="C127" s="8"/>
      <c r="D127" s="173"/>
      <c r="E127" s="60"/>
      <c r="F127" s="173"/>
      <c r="G127" s="304"/>
      <c r="H127" s="173"/>
      <c r="I127" s="60"/>
      <c r="J127" s="173"/>
      <c r="K127" s="60"/>
      <c r="L127" s="173"/>
      <c r="M127" s="173"/>
      <c r="N127" s="173"/>
      <c r="O127" s="60"/>
      <c r="P127" s="168"/>
      <c r="R127" s="137"/>
    </row>
    <row r="128" spans="1:18" s="7" customFormat="1" x14ac:dyDescent="0.2">
      <c r="A128" s="8"/>
      <c r="C128" s="8"/>
      <c r="D128" s="173"/>
      <c r="E128" s="60"/>
      <c r="F128" s="173"/>
      <c r="G128" s="304"/>
      <c r="H128" s="173"/>
      <c r="I128" s="60"/>
      <c r="J128" s="173"/>
      <c r="K128" s="60"/>
      <c r="L128" s="173"/>
      <c r="M128" s="173"/>
      <c r="N128" s="173"/>
      <c r="O128" s="60"/>
      <c r="P128" s="168"/>
      <c r="R128" s="137"/>
    </row>
    <row r="129" spans="1:18" s="7" customFormat="1" x14ac:dyDescent="0.2">
      <c r="A129" s="8"/>
      <c r="C129" s="8"/>
      <c r="D129" s="173"/>
      <c r="E129" s="60"/>
      <c r="F129" s="173"/>
      <c r="G129" s="304"/>
      <c r="H129" s="173"/>
      <c r="I129" s="60"/>
      <c r="J129" s="173"/>
      <c r="K129" s="60"/>
      <c r="L129" s="173"/>
      <c r="M129" s="173"/>
      <c r="N129" s="173"/>
      <c r="O129" s="60"/>
      <c r="P129" s="168"/>
      <c r="R129" s="137"/>
    </row>
    <row r="130" spans="1:18" s="7" customFormat="1" x14ac:dyDescent="0.2">
      <c r="A130" s="8"/>
      <c r="C130" s="8"/>
      <c r="D130" s="173"/>
      <c r="E130" s="60"/>
      <c r="F130" s="173"/>
      <c r="G130" s="304"/>
      <c r="H130" s="173"/>
      <c r="I130" s="60"/>
      <c r="J130" s="173"/>
      <c r="K130" s="60"/>
      <c r="L130" s="173"/>
      <c r="M130" s="173"/>
      <c r="N130" s="173"/>
      <c r="O130" s="60"/>
      <c r="P130" s="168"/>
      <c r="R130" s="137"/>
    </row>
    <row r="131" spans="1:18" s="7" customFormat="1" x14ac:dyDescent="0.2">
      <c r="A131" s="8"/>
      <c r="C131" s="8"/>
      <c r="D131" s="173"/>
      <c r="E131" s="60"/>
      <c r="F131" s="173"/>
      <c r="G131" s="304"/>
      <c r="H131" s="173"/>
      <c r="I131" s="60"/>
      <c r="J131" s="173"/>
      <c r="K131" s="60"/>
      <c r="L131" s="173"/>
      <c r="M131" s="173"/>
      <c r="N131" s="173"/>
      <c r="O131" s="60"/>
      <c r="P131" s="168"/>
      <c r="R131" s="137"/>
    </row>
    <row r="132" spans="1:18" s="7" customFormat="1" x14ac:dyDescent="0.2">
      <c r="A132" s="8"/>
      <c r="C132" s="8"/>
      <c r="D132" s="173"/>
      <c r="E132" s="60"/>
      <c r="F132" s="173"/>
      <c r="G132" s="304"/>
      <c r="H132" s="173"/>
      <c r="I132" s="60"/>
      <c r="J132" s="173"/>
      <c r="K132" s="60"/>
      <c r="L132" s="173"/>
      <c r="M132" s="173"/>
      <c r="N132" s="173"/>
      <c r="O132" s="60"/>
      <c r="P132" s="168"/>
      <c r="R132" s="137"/>
    </row>
    <row r="133" spans="1:18" s="7" customFormat="1" x14ac:dyDescent="0.2">
      <c r="A133" s="8"/>
      <c r="C133" s="8"/>
      <c r="D133" s="173"/>
      <c r="E133" s="60"/>
      <c r="F133" s="173"/>
      <c r="G133" s="304"/>
      <c r="H133" s="173"/>
      <c r="I133" s="60"/>
      <c r="J133" s="173"/>
      <c r="K133" s="60"/>
      <c r="L133" s="173"/>
      <c r="M133" s="173"/>
      <c r="N133" s="173"/>
      <c r="O133" s="60"/>
      <c r="P133" s="168"/>
      <c r="R133" s="137"/>
    </row>
    <row r="134" spans="1:18" s="7" customFormat="1" x14ac:dyDescent="0.2">
      <c r="A134" s="8"/>
      <c r="C134" s="8"/>
      <c r="D134" s="173"/>
      <c r="E134" s="60"/>
      <c r="F134" s="173"/>
      <c r="G134" s="304"/>
      <c r="H134" s="173"/>
      <c r="I134" s="60"/>
      <c r="J134" s="173"/>
      <c r="K134" s="60"/>
      <c r="L134" s="173"/>
      <c r="M134" s="173"/>
      <c r="N134" s="173"/>
      <c r="O134" s="60"/>
      <c r="P134" s="168"/>
      <c r="R134" s="355"/>
    </row>
    <row r="135" spans="1:18" s="7" customFormat="1" x14ac:dyDescent="0.2">
      <c r="A135" s="8"/>
      <c r="C135" s="8"/>
      <c r="D135" s="173"/>
      <c r="E135" s="60"/>
      <c r="F135" s="173"/>
      <c r="G135" s="304"/>
      <c r="H135" s="173"/>
      <c r="I135" s="60"/>
      <c r="J135" s="173"/>
      <c r="K135" s="60"/>
      <c r="L135" s="173"/>
      <c r="M135" s="173"/>
      <c r="N135" s="173"/>
      <c r="O135" s="60"/>
      <c r="P135" s="168"/>
      <c r="R135" s="355"/>
    </row>
    <row r="136" spans="1:18" s="7" customFormat="1" x14ac:dyDescent="0.2">
      <c r="A136" s="8"/>
      <c r="C136" s="8"/>
      <c r="D136" s="173"/>
      <c r="E136" s="60"/>
      <c r="F136" s="173"/>
      <c r="G136" s="304"/>
      <c r="H136" s="173"/>
      <c r="I136" s="60"/>
      <c r="J136" s="173"/>
      <c r="K136" s="60"/>
      <c r="L136" s="173"/>
      <c r="M136" s="173"/>
      <c r="N136" s="173"/>
      <c r="O136" s="60"/>
      <c r="P136" s="168"/>
      <c r="R136" s="355"/>
    </row>
    <row r="137" spans="1:18" s="7" customFormat="1" x14ac:dyDescent="0.2">
      <c r="A137" s="8"/>
      <c r="C137" s="8"/>
      <c r="D137" s="173"/>
      <c r="E137" s="60"/>
      <c r="F137" s="173"/>
      <c r="G137" s="304"/>
      <c r="H137" s="173"/>
      <c r="I137" s="60"/>
      <c r="J137" s="173"/>
      <c r="K137" s="60"/>
      <c r="L137" s="173"/>
      <c r="M137" s="173"/>
      <c r="N137" s="173"/>
      <c r="O137" s="60"/>
      <c r="P137" s="168"/>
      <c r="R137" s="355"/>
    </row>
    <row r="138" spans="1:18" s="7" customFormat="1" x14ac:dyDescent="0.2">
      <c r="A138" s="8"/>
      <c r="C138" s="8"/>
      <c r="D138" s="173"/>
      <c r="E138" s="60"/>
      <c r="F138" s="173"/>
      <c r="G138" s="304"/>
      <c r="H138" s="173"/>
      <c r="I138" s="60"/>
      <c r="J138" s="173"/>
      <c r="K138" s="60"/>
      <c r="L138" s="173"/>
      <c r="M138" s="173"/>
      <c r="N138" s="173"/>
      <c r="O138" s="60"/>
      <c r="P138" s="168"/>
      <c r="R138" s="355"/>
    </row>
    <row r="139" spans="1:18" s="7" customFormat="1" x14ac:dyDescent="0.2">
      <c r="A139" s="8"/>
      <c r="C139" s="8"/>
      <c r="D139" s="173"/>
      <c r="E139" s="60"/>
      <c r="F139" s="173"/>
      <c r="G139" s="304"/>
      <c r="H139" s="173"/>
      <c r="I139" s="60"/>
      <c r="J139" s="173"/>
      <c r="K139" s="60"/>
      <c r="L139" s="173"/>
      <c r="M139" s="173"/>
      <c r="N139" s="173"/>
      <c r="O139" s="60"/>
      <c r="P139" s="168"/>
      <c r="R139" s="355"/>
    </row>
    <row r="140" spans="1:18" s="7" customFormat="1" x14ac:dyDescent="0.2">
      <c r="A140" s="8"/>
      <c r="C140" s="8"/>
      <c r="D140" s="173"/>
      <c r="E140" s="60"/>
      <c r="F140" s="173"/>
      <c r="G140" s="304"/>
      <c r="H140" s="173"/>
      <c r="I140" s="60"/>
      <c r="J140" s="173"/>
      <c r="K140" s="60"/>
      <c r="L140" s="173"/>
      <c r="M140" s="173"/>
      <c r="N140" s="173"/>
      <c r="O140" s="60"/>
      <c r="P140" s="168"/>
      <c r="R140" s="355"/>
    </row>
    <row r="141" spans="1:18" s="7" customFormat="1" x14ac:dyDescent="0.2">
      <c r="A141" s="8"/>
      <c r="C141" s="8"/>
      <c r="D141" s="173"/>
      <c r="E141" s="60"/>
      <c r="F141" s="173"/>
      <c r="G141" s="304"/>
      <c r="H141" s="173"/>
      <c r="I141" s="60"/>
      <c r="J141" s="173"/>
      <c r="K141" s="60"/>
      <c r="L141" s="173"/>
      <c r="M141" s="173"/>
      <c r="N141" s="173"/>
      <c r="O141" s="60"/>
      <c r="P141" s="168"/>
      <c r="R141" s="355"/>
    </row>
    <row r="142" spans="1:18" s="7" customFormat="1" x14ac:dyDescent="0.2">
      <c r="A142" s="8"/>
      <c r="C142" s="8"/>
      <c r="D142" s="173"/>
      <c r="E142" s="60"/>
      <c r="F142" s="173"/>
      <c r="G142" s="304"/>
      <c r="H142" s="173"/>
      <c r="I142" s="60"/>
      <c r="J142" s="173"/>
      <c r="K142" s="60"/>
      <c r="L142" s="173"/>
      <c r="M142" s="173"/>
      <c r="N142" s="173"/>
      <c r="O142" s="60"/>
      <c r="P142" s="168"/>
      <c r="R142" s="355"/>
    </row>
  </sheetData>
  <mergeCells count="12">
    <mergeCell ref="A4:A5"/>
    <mergeCell ref="B4:B5"/>
    <mergeCell ref="C4:D4"/>
    <mergeCell ref="E4:F4"/>
    <mergeCell ref="G4:H4"/>
    <mergeCell ref="M4:N4"/>
    <mergeCell ref="O4:P4"/>
    <mergeCell ref="E1:F1"/>
    <mergeCell ref="R1:R2"/>
    <mergeCell ref="S1:S2"/>
    <mergeCell ref="I4:J4"/>
    <mergeCell ref="K4:L4"/>
  </mergeCells>
  <printOptions horizontalCentered="1"/>
  <pageMargins left="1" right="1" top="0.9" bottom="0.7" header="0.5" footer="0.5"/>
  <pageSetup paperSize="9" scale="76" orientation="landscape" r:id="rId1"/>
  <headerFooter alignWithMargins="0">
    <oddHeader>&amp;C&amp;"Arial Black,Regular"&amp;12BUSINESS BANKING
&amp;"Arial,Bold Italic"&amp;11Task Force Report&amp;"Arial Black,Regular"&amp;10
&amp;R
&amp;"+,Regular"Annexure A2</oddHeader>
    <oddFooter>&amp;L&amp;8&amp;D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42"/>
  <sheetViews>
    <sheetView zoomScaleNormal="100" workbookViewId="0">
      <pane xSplit="2" ySplit="5" topLeftCell="G33" activePane="bottomRight" state="frozen"/>
      <selection activeCell="A47" sqref="A47"/>
      <selection pane="topRight" activeCell="A47" sqref="A47"/>
      <selection pane="bottomLeft" activeCell="A47" sqref="A47"/>
      <selection pane="bottomRight" activeCell="G6" sqref="G6:H8"/>
    </sheetView>
  </sheetViews>
  <sheetFormatPr defaultRowHeight="12.75" x14ac:dyDescent="0.2"/>
  <cols>
    <col min="1" max="1" width="8.7109375" style="30" customWidth="1"/>
    <col min="2" max="2" width="25.7109375" style="7" customWidth="1"/>
    <col min="3" max="3" width="8.7109375" style="8" customWidth="1"/>
    <col min="4" max="4" width="9.7109375" style="173" customWidth="1"/>
    <col min="5" max="5" width="8.7109375" style="60" customWidth="1"/>
    <col min="6" max="6" width="9.7109375" style="157" customWidth="1"/>
    <col min="7" max="7" width="8.7109375" style="304" customWidth="1"/>
    <col min="8" max="8" width="9.7109375" style="173" customWidth="1"/>
    <col min="9" max="9" width="8.7109375" style="60" customWidth="1"/>
    <col min="10" max="10" width="9.7109375" style="173" customWidth="1"/>
    <col min="11" max="11" width="8.7109375" style="60" customWidth="1"/>
    <col min="12" max="14" width="9.7109375" style="157" customWidth="1"/>
    <col min="15" max="15" width="9.7109375" style="60" bestFit="1" customWidth="1"/>
    <col min="16" max="16" width="10.7109375" style="168" customWidth="1"/>
    <col min="17" max="17" width="4.42578125" style="7" customWidth="1"/>
    <col min="18" max="18" width="12.7109375" style="7" customWidth="1"/>
    <col min="19" max="19" width="12" style="7" customWidth="1"/>
  </cols>
  <sheetData>
    <row r="1" spans="1:22" ht="13.15" customHeight="1" x14ac:dyDescent="0.2">
      <c r="B1" s="3" t="s">
        <v>194</v>
      </c>
      <c r="E1" s="383">
        <v>44228</v>
      </c>
      <c r="F1" s="384"/>
      <c r="R1" s="392" t="s">
        <v>27</v>
      </c>
      <c r="S1" s="392" t="s">
        <v>27</v>
      </c>
    </row>
    <row r="2" spans="1:22" x14ac:dyDescent="0.2">
      <c r="R2" s="393"/>
      <c r="S2" s="393"/>
    </row>
    <row r="3" spans="1:22" x14ac:dyDescent="0.2">
      <c r="A3" s="34"/>
      <c r="R3" s="237">
        <v>2</v>
      </c>
      <c r="S3" s="237"/>
    </row>
    <row r="4" spans="1:22" s="2" customFormat="1" ht="12.75" customHeight="1" x14ac:dyDescent="0.2">
      <c r="A4" s="367" t="s">
        <v>110</v>
      </c>
      <c r="B4" s="369">
        <v>8</v>
      </c>
      <c r="C4" s="389" t="s">
        <v>30</v>
      </c>
      <c r="D4" s="390"/>
      <c r="E4" s="389" t="s">
        <v>2</v>
      </c>
      <c r="F4" s="395"/>
      <c r="G4" s="379" t="s">
        <v>185</v>
      </c>
      <c r="H4" s="386"/>
      <c r="I4" s="379" t="s">
        <v>186</v>
      </c>
      <c r="J4" s="386"/>
      <c r="K4" s="379" t="s">
        <v>168</v>
      </c>
      <c r="L4" s="380"/>
      <c r="M4" s="379" t="s">
        <v>224</v>
      </c>
      <c r="N4" s="380"/>
      <c r="O4" s="381" t="s">
        <v>12</v>
      </c>
      <c r="P4" s="382"/>
      <c r="Q4" s="9"/>
      <c r="R4" s="341" t="s">
        <v>235</v>
      </c>
      <c r="S4" s="181" t="s">
        <v>226</v>
      </c>
    </row>
    <row r="5" spans="1:22" s="1" customFormat="1" x14ac:dyDescent="0.2">
      <c r="A5" s="387"/>
      <c r="B5" s="394"/>
      <c r="C5" s="46" t="s">
        <v>166</v>
      </c>
      <c r="D5" s="158" t="s">
        <v>167</v>
      </c>
      <c r="E5" s="61" t="s">
        <v>166</v>
      </c>
      <c r="F5" s="158" t="s">
        <v>167</v>
      </c>
      <c r="G5" s="61" t="s">
        <v>166</v>
      </c>
      <c r="H5" s="158" t="s">
        <v>167</v>
      </c>
      <c r="I5" s="61" t="s">
        <v>166</v>
      </c>
      <c r="J5" s="158" t="s">
        <v>167</v>
      </c>
      <c r="K5" s="61" t="s">
        <v>166</v>
      </c>
      <c r="L5" s="158" t="s">
        <v>167</v>
      </c>
      <c r="M5" s="4" t="s">
        <v>168</v>
      </c>
      <c r="N5" s="4" t="s">
        <v>225</v>
      </c>
      <c r="O5" s="61" t="s">
        <v>166</v>
      </c>
      <c r="P5" s="158" t="s">
        <v>167</v>
      </c>
      <c r="Q5" s="10"/>
      <c r="R5" s="182" t="s">
        <v>167</v>
      </c>
      <c r="S5" s="182" t="s">
        <v>167</v>
      </c>
    </row>
    <row r="6" spans="1:22" x14ac:dyDescent="0.2">
      <c r="A6" s="88" t="s">
        <v>31</v>
      </c>
      <c r="B6" s="25" t="s">
        <v>119</v>
      </c>
      <c r="C6" s="308"/>
      <c r="D6" s="324"/>
      <c r="E6" s="308"/>
      <c r="F6" s="259"/>
      <c r="G6" s="145">
        <v>0</v>
      </c>
      <c r="H6" s="178">
        <v>0</v>
      </c>
      <c r="I6" s="145">
        <v>0</v>
      </c>
      <c r="J6" s="178">
        <v>0</v>
      </c>
      <c r="K6" s="145">
        <v>14</v>
      </c>
      <c r="L6" s="169">
        <v>33.85281895</v>
      </c>
      <c r="M6" s="169">
        <v>-4.3468106770000006</v>
      </c>
      <c r="N6" s="169">
        <v>-3.3210865870000008</v>
      </c>
      <c r="O6" s="145">
        <v>416</v>
      </c>
      <c r="P6" s="178">
        <f>V6/1000</f>
        <v>2657.6169464099999</v>
      </c>
      <c r="R6" s="174">
        <v>35.12088722</v>
      </c>
      <c r="S6" s="259">
        <v>-4.1851121500000001</v>
      </c>
      <c r="U6" t="s">
        <v>217</v>
      </c>
      <c r="V6">
        <f>VLOOKUP(U6,'[6]L&amp;A '!$B$4:$E$36,4,FALSE)</f>
        <v>2657616.9464099999</v>
      </c>
    </row>
    <row r="7" spans="1:22" x14ac:dyDescent="0.2">
      <c r="A7" s="88" t="s">
        <v>35</v>
      </c>
      <c r="B7" s="25" t="s">
        <v>123</v>
      </c>
      <c r="C7" s="308"/>
      <c r="D7" s="259"/>
      <c r="E7" s="308"/>
      <c r="F7" s="259"/>
      <c r="G7" s="145">
        <v>0</v>
      </c>
      <c r="H7" s="178">
        <v>0</v>
      </c>
      <c r="I7" s="145">
        <v>0</v>
      </c>
      <c r="J7" s="178">
        <v>0</v>
      </c>
      <c r="K7" s="145">
        <v>13</v>
      </c>
      <c r="L7" s="169">
        <v>37.151864110000012</v>
      </c>
      <c r="M7" s="169">
        <v>-3.4500936410000005</v>
      </c>
      <c r="N7" s="169">
        <v>-3.2896480510000004</v>
      </c>
      <c r="O7" s="145">
        <v>221</v>
      </c>
      <c r="P7" s="178">
        <f t="shared" ref="P7:P8" si="0">V7/1000</f>
        <v>1928.1277274500005</v>
      </c>
      <c r="R7" s="174">
        <v>36.846761699999995</v>
      </c>
      <c r="S7" s="259">
        <v>-3.1562307340000006</v>
      </c>
      <c r="U7" t="s">
        <v>218</v>
      </c>
      <c r="V7">
        <f>VLOOKUP(U7,'[6]L&amp;A '!$B$4:$E$36,4,FALSE)</f>
        <v>1928127.7274500006</v>
      </c>
    </row>
    <row r="8" spans="1:22" x14ac:dyDescent="0.2">
      <c r="A8" s="88" t="s">
        <v>33</v>
      </c>
      <c r="B8" s="25" t="s">
        <v>121</v>
      </c>
      <c r="C8" s="308"/>
      <c r="D8" s="259"/>
      <c r="E8" s="308"/>
      <c r="F8" s="259"/>
      <c r="G8" s="145">
        <v>0</v>
      </c>
      <c r="H8" s="178">
        <v>0</v>
      </c>
      <c r="I8" s="145">
        <v>0</v>
      </c>
      <c r="J8" s="178">
        <v>0</v>
      </c>
      <c r="K8" s="145">
        <v>10</v>
      </c>
      <c r="L8" s="169">
        <v>93.602747640000018</v>
      </c>
      <c r="M8" s="169">
        <v>-7.7625123990000002</v>
      </c>
      <c r="N8" s="169">
        <v>-7.6997256689999984</v>
      </c>
      <c r="O8" s="145">
        <v>271</v>
      </c>
      <c r="P8" s="178">
        <f t="shared" si="0"/>
        <v>1948.8083217399999</v>
      </c>
      <c r="R8" s="174">
        <v>92.597245460000011</v>
      </c>
      <c r="S8" s="259">
        <v>-6.9481090310000013</v>
      </c>
      <c r="U8" s="115" t="s">
        <v>228</v>
      </c>
      <c r="V8">
        <f>VLOOKUP(U8,'[6]L&amp;A '!$B$4:$E$36,4,FALSE)</f>
        <v>1948808.3217399998</v>
      </c>
    </row>
    <row r="9" spans="1:22" s="55" customFormat="1" x14ac:dyDescent="0.2">
      <c r="A9" s="91" t="s">
        <v>158</v>
      </c>
      <c r="B9" s="298" t="s">
        <v>173</v>
      </c>
      <c r="C9" s="309">
        <f t="shared" ref="C9:P9" si="1">SUM(C6:C8)</f>
        <v>0</v>
      </c>
      <c r="D9" s="267">
        <f t="shared" si="1"/>
        <v>0</v>
      </c>
      <c r="E9" s="203">
        <f t="shared" si="1"/>
        <v>0</v>
      </c>
      <c r="F9" s="267">
        <f t="shared" si="1"/>
        <v>0</v>
      </c>
      <c r="G9" s="151">
        <f t="shared" si="1"/>
        <v>0</v>
      </c>
      <c r="H9" s="161">
        <f t="shared" si="1"/>
        <v>0</v>
      </c>
      <c r="I9" s="151">
        <f t="shared" si="1"/>
        <v>0</v>
      </c>
      <c r="J9" s="162">
        <f t="shared" si="1"/>
        <v>0</v>
      </c>
      <c r="K9" s="151">
        <f t="shared" si="1"/>
        <v>37</v>
      </c>
      <c r="L9" s="161">
        <f t="shared" si="1"/>
        <v>164.60743070000004</v>
      </c>
      <c r="M9" s="161">
        <f t="shared" si="1"/>
        <v>-15.559416717000001</v>
      </c>
      <c r="N9" s="161">
        <f t="shared" si="1"/>
        <v>-14.310460307</v>
      </c>
      <c r="O9" s="152">
        <f t="shared" si="1"/>
        <v>908</v>
      </c>
      <c r="P9" s="161">
        <f t="shared" si="1"/>
        <v>6534.5529956</v>
      </c>
      <c r="R9" s="239">
        <f>SUM(R6:R8)</f>
        <v>164.56489438</v>
      </c>
      <c r="S9" s="267">
        <f>SUM(S6:S8)</f>
        <v>-14.289451915000003</v>
      </c>
    </row>
    <row r="10" spans="1:22" x14ac:dyDescent="0.2">
      <c r="A10" s="88" t="s">
        <v>41</v>
      </c>
      <c r="B10" s="23" t="s">
        <v>129</v>
      </c>
      <c r="C10" s="308"/>
      <c r="D10" s="259"/>
      <c r="E10" s="308"/>
      <c r="F10" s="259"/>
      <c r="G10" s="145">
        <v>0</v>
      </c>
      <c r="H10" s="178">
        <v>0</v>
      </c>
      <c r="I10" s="145">
        <v>0</v>
      </c>
      <c r="J10" s="178">
        <v>0</v>
      </c>
      <c r="K10" s="146">
        <v>5</v>
      </c>
      <c r="L10" s="169">
        <v>6.2599342599999996</v>
      </c>
      <c r="M10" s="306">
        <v>-0.74396347200000001</v>
      </c>
      <c r="N10" s="306">
        <v>-0.44235785199999994</v>
      </c>
      <c r="O10" s="149">
        <v>149</v>
      </c>
      <c r="P10" s="178">
        <f t="shared" ref="P10:P44" si="2">V10/1000</f>
        <v>603.0581703700002</v>
      </c>
      <c r="R10" s="174">
        <v>6.47049114</v>
      </c>
      <c r="S10" s="259">
        <v>-0.71473875800000009</v>
      </c>
      <c r="U10" t="s">
        <v>199</v>
      </c>
      <c r="V10">
        <f>VLOOKUP(U10,'[6]L&amp;A '!$B$4:$E$36,4,FALSE)</f>
        <v>603058.17037000018</v>
      </c>
    </row>
    <row r="11" spans="1:22" x14ac:dyDescent="0.2">
      <c r="A11" s="88" t="s">
        <v>40</v>
      </c>
      <c r="B11" s="23" t="s">
        <v>128</v>
      </c>
      <c r="C11" s="308"/>
      <c r="D11" s="259"/>
      <c r="E11" s="308"/>
      <c r="F11" s="259"/>
      <c r="G11" s="145">
        <v>0</v>
      </c>
      <c r="H11" s="178">
        <v>0</v>
      </c>
      <c r="I11" s="145">
        <v>0</v>
      </c>
      <c r="J11" s="178">
        <v>0</v>
      </c>
      <c r="K11" s="146">
        <v>1</v>
      </c>
      <c r="L11" s="169">
        <v>0.16439448000000001</v>
      </c>
      <c r="M11" s="306">
        <v>-9.0333970000000003E-3</v>
      </c>
      <c r="N11" s="306">
        <v>-1.7263700000000239E-4</v>
      </c>
      <c r="O11" s="149">
        <v>164</v>
      </c>
      <c r="P11" s="178">
        <f t="shared" si="2"/>
        <v>574.95686683000008</v>
      </c>
      <c r="R11" s="174">
        <v>0.16272444</v>
      </c>
      <c r="S11" s="259">
        <v>-8.235628E-3</v>
      </c>
      <c r="U11" t="s">
        <v>198</v>
      </c>
      <c r="V11">
        <f>VLOOKUP(U11,'[6]L&amp;A '!$B$4:$E$36,4,FALSE)</f>
        <v>574956.86683000007</v>
      </c>
    </row>
    <row r="12" spans="1:22" x14ac:dyDescent="0.2">
      <c r="A12" s="88" t="s">
        <v>39</v>
      </c>
      <c r="B12" s="23" t="s">
        <v>127</v>
      </c>
      <c r="C12" s="308"/>
      <c r="D12" s="259"/>
      <c r="E12" s="308"/>
      <c r="F12" s="259"/>
      <c r="G12" s="145">
        <v>0</v>
      </c>
      <c r="H12" s="178">
        <v>0</v>
      </c>
      <c r="I12" s="145">
        <v>0</v>
      </c>
      <c r="J12" s="178">
        <v>0</v>
      </c>
      <c r="K12" s="303">
        <v>18</v>
      </c>
      <c r="L12" s="169">
        <v>48.976894149999993</v>
      </c>
      <c r="M12" s="306">
        <v>-6.5783732490000002</v>
      </c>
      <c r="N12" s="306">
        <v>-6.5753600290000005</v>
      </c>
      <c r="O12" s="149">
        <v>284</v>
      </c>
      <c r="P12" s="178">
        <f t="shared" si="2"/>
        <v>1461.83780826</v>
      </c>
      <c r="R12" s="174">
        <v>49.495522920000006</v>
      </c>
      <c r="S12" s="259">
        <v>-6.3103026730000007</v>
      </c>
      <c r="U12" t="s">
        <v>197</v>
      </c>
      <c r="V12">
        <f>VLOOKUP(U12,'[6]L&amp;A '!$B$4:$E$36,4,FALSE)</f>
        <v>1461837.8082600001</v>
      </c>
    </row>
    <row r="13" spans="1:22" x14ac:dyDescent="0.2">
      <c r="A13" s="88" t="s">
        <v>43</v>
      </c>
      <c r="B13" s="23" t="s">
        <v>131</v>
      </c>
      <c r="C13" s="308"/>
      <c r="D13" s="259"/>
      <c r="E13" s="308"/>
      <c r="F13" s="259"/>
      <c r="G13" s="145">
        <v>0</v>
      </c>
      <c r="H13" s="178">
        <v>0</v>
      </c>
      <c r="I13" s="145">
        <v>0</v>
      </c>
      <c r="J13" s="178">
        <v>0</v>
      </c>
      <c r="K13" s="146">
        <v>3</v>
      </c>
      <c r="L13" s="169">
        <v>47.737328600000005</v>
      </c>
      <c r="M13" s="306">
        <v>-0.399430008</v>
      </c>
      <c r="N13" s="306">
        <v>-0.38652225799999995</v>
      </c>
      <c r="O13" s="149">
        <v>118</v>
      </c>
      <c r="P13" s="178">
        <f t="shared" si="2"/>
        <v>557.88992294000013</v>
      </c>
      <c r="R13" s="174">
        <v>44.156657630000005</v>
      </c>
      <c r="S13" s="259">
        <v>-1.1666907650000002</v>
      </c>
      <c r="U13" t="s">
        <v>201</v>
      </c>
      <c r="V13">
        <f>VLOOKUP(U13,'[6]L&amp;A '!$B$4:$E$36,4,FALSE)</f>
        <v>557889.92294000008</v>
      </c>
    </row>
    <row r="14" spans="1:22" x14ac:dyDescent="0.2">
      <c r="A14" s="88" t="s">
        <v>37</v>
      </c>
      <c r="B14" s="22" t="s">
        <v>125</v>
      </c>
      <c r="C14" s="308"/>
      <c r="D14" s="259"/>
      <c r="E14" s="308"/>
      <c r="F14" s="259"/>
      <c r="G14" s="145">
        <v>0</v>
      </c>
      <c r="H14" s="178">
        <v>0</v>
      </c>
      <c r="I14" s="145">
        <v>0</v>
      </c>
      <c r="J14" s="178">
        <v>0</v>
      </c>
      <c r="K14" s="146">
        <v>4</v>
      </c>
      <c r="L14" s="169">
        <v>105.34304607000001</v>
      </c>
      <c r="M14" s="306">
        <v>-2.2532885890000007</v>
      </c>
      <c r="N14" s="306">
        <v>-2.1991542290000017</v>
      </c>
      <c r="O14" s="149">
        <v>186</v>
      </c>
      <c r="P14" s="178">
        <f t="shared" si="2"/>
        <v>879.8292068799999</v>
      </c>
      <c r="R14" s="174">
        <v>112.21965067000001</v>
      </c>
      <c r="S14" s="259">
        <v>-1.660553253</v>
      </c>
      <c r="U14" s="115" t="s">
        <v>195</v>
      </c>
      <c r="V14">
        <f>VLOOKUP(U14,'[6]L&amp;A '!$B$4:$E$36,4,FALSE)</f>
        <v>879829.20687999995</v>
      </c>
    </row>
    <row r="15" spans="1:22" x14ac:dyDescent="0.2">
      <c r="A15" s="88" t="s">
        <v>42</v>
      </c>
      <c r="B15" s="23" t="s">
        <v>130</v>
      </c>
      <c r="C15" s="308"/>
      <c r="D15" s="259"/>
      <c r="E15" s="308"/>
      <c r="F15" s="259"/>
      <c r="G15" s="145">
        <v>0</v>
      </c>
      <c r="H15" s="178">
        <v>0</v>
      </c>
      <c r="I15" s="145">
        <v>0</v>
      </c>
      <c r="J15" s="178">
        <v>0</v>
      </c>
      <c r="K15" s="146">
        <v>4</v>
      </c>
      <c r="L15" s="169">
        <v>40.169910899999998</v>
      </c>
      <c r="M15" s="306">
        <v>-2.7115020349999996</v>
      </c>
      <c r="N15" s="306">
        <v>-2.5637369049999994</v>
      </c>
      <c r="O15" s="149">
        <v>136</v>
      </c>
      <c r="P15" s="178">
        <f t="shared" si="2"/>
        <v>489.93325272999999</v>
      </c>
      <c r="R15" s="174">
        <v>40.302471609999998</v>
      </c>
      <c r="S15" s="259">
        <v>-2.5332692490000004</v>
      </c>
      <c r="U15" t="s">
        <v>200</v>
      </c>
      <c r="V15">
        <f>VLOOKUP(U15,'[6]L&amp;A '!$B$4:$E$36,4,FALSE)</f>
        <v>489933.25273000001</v>
      </c>
    </row>
    <row r="16" spans="1:22" x14ac:dyDescent="0.2">
      <c r="A16" s="88" t="s">
        <v>38</v>
      </c>
      <c r="B16" s="22" t="s">
        <v>126</v>
      </c>
      <c r="C16" s="308"/>
      <c r="D16" s="259"/>
      <c r="E16" s="308"/>
      <c r="F16" s="259"/>
      <c r="G16" s="145">
        <v>1</v>
      </c>
      <c r="H16" s="169">
        <v>0.69343240000000006</v>
      </c>
      <c r="I16" s="145">
        <v>2</v>
      </c>
      <c r="J16" s="169">
        <f>[5]MajorCus!$E$133+[5]MajorCus!$E$134</f>
        <v>3.1647868900000002</v>
      </c>
      <c r="K16" s="146">
        <v>12</v>
      </c>
      <c r="L16" s="169">
        <v>533.15540620000002</v>
      </c>
      <c r="M16" s="306">
        <v>-5.3375708130000001</v>
      </c>
      <c r="N16" s="306">
        <v>-5.3514598929999995</v>
      </c>
      <c r="O16" s="149">
        <v>138</v>
      </c>
      <c r="P16" s="178">
        <f t="shared" si="2"/>
        <v>1060.28947778</v>
      </c>
      <c r="R16" s="174">
        <v>530.82023633000006</v>
      </c>
      <c r="S16" s="259">
        <v>-4.5321398349999997</v>
      </c>
      <c r="U16" t="s">
        <v>196</v>
      </c>
      <c r="V16">
        <f>VLOOKUP(U16,'[6]L&amp;A '!$B$4:$E$36,4,FALSE)</f>
        <v>1060289.4777800001</v>
      </c>
    </row>
    <row r="17" spans="1:22" s="55" customFormat="1" x14ac:dyDescent="0.2">
      <c r="A17" s="91" t="s">
        <v>159</v>
      </c>
      <c r="B17" s="299" t="s">
        <v>174</v>
      </c>
      <c r="C17" s="309">
        <f>SUM(C10:C16)</f>
        <v>0</v>
      </c>
      <c r="D17" s="267">
        <f>SUM(D10:D16)</f>
        <v>0</v>
      </c>
      <c r="E17" s="203">
        <f>SUM(E10:E16)</f>
        <v>0</v>
      </c>
      <c r="F17" s="267">
        <f>SUM(F10:F16)</f>
        <v>0</v>
      </c>
      <c r="G17" s="151">
        <f t="shared" ref="G17:P17" si="3">SUM(G10:G16)</f>
        <v>1</v>
      </c>
      <c r="H17" s="161">
        <f t="shared" si="3"/>
        <v>0.69343240000000006</v>
      </c>
      <c r="I17" s="151">
        <f>SUM(I11:I16)</f>
        <v>2</v>
      </c>
      <c r="J17" s="162">
        <f t="shared" si="3"/>
        <v>3.1647868900000002</v>
      </c>
      <c r="K17" s="151">
        <f t="shared" si="3"/>
        <v>47</v>
      </c>
      <c r="L17" s="161">
        <f t="shared" si="3"/>
        <v>781.80691466000007</v>
      </c>
      <c r="M17" s="161">
        <f t="shared" si="3"/>
        <v>-18.033161563</v>
      </c>
      <c r="N17" s="161">
        <f t="shared" si="3"/>
        <v>-17.518763802999999</v>
      </c>
      <c r="O17" s="152">
        <f t="shared" si="3"/>
        <v>1175</v>
      </c>
      <c r="P17" s="161">
        <f t="shared" si="3"/>
        <v>5627.794705790001</v>
      </c>
      <c r="R17" s="239">
        <f>SUM(R10:R16)</f>
        <v>783.62775474</v>
      </c>
      <c r="S17" s="326">
        <f>SUM(S10:S16)</f>
        <v>-16.925930161</v>
      </c>
    </row>
    <row r="18" spans="1:22" x14ac:dyDescent="0.2">
      <c r="A18" s="88" t="s">
        <v>47</v>
      </c>
      <c r="B18" s="25" t="s">
        <v>135</v>
      </c>
      <c r="C18" s="310"/>
      <c r="D18" s="256"/>
      <c r="E18" s="308"/>
      <c r="F18" s="259"/>
      <c r="G18" s="145">
        <v>1</v>
      </c>
      <c r="H18" s="169">
        <v>3.1702130499999996</v>
      </c>
      <c r="I18" s="145">
        <v>1</v>
      </c>
      <c r="J18" s="169">
        <v>3.1702130499999996</v>
      </c>
      <c r="K18" s="146">
        <v>21</v>
      </c>
      <c r="L18" s="169">
        <v>25.542133750000001</v>
      </c>
      <c r="M18" s="306">
        <v>-2.0383211210000001</v>
      </c>
      <c r="N18" s="306">
        <v>-2.0178528710000005</v>
      </c>
      <c r="O18" s="149">
        <v>191</v>
      </c>
      <c r="P18" s="178">
        <f t="shared" si="2"/>
        <v>622.76898920000008</v>
      </c>
      <c r="R18" s="174">
        <v>22.158715949999994</v>
      </c>
      <c r="S18" s="259">
        <v>-1.6163471380000003</v>
      </c>
      <c r="U18" s="115" t="s">
        <v>229</v>
      </c>
      <c r="V18">
        <f>VLOOKUP(U18,'[6]L&amp;A '!$B$4:$E$36,4,FALSE)</f>
        <v>622768.98920000007</v>
      </c>
    </row>
    <row r="19" spans="1:22" x14ac:dyDescent="0.2">
      <c r="A19" s="88" t="s">
        <v>44</v>
      </c>
      <c r="B19" s="25" t="s">
        <v>132</v>
      </c>
      <c r="C19" s="308"/>
      <c r="D19" s="259"/>
      <c r="E19" s="308"/>
      <c r="F19" s="259"/>
      <c r="G19" s="145">
        <v>1</v>
      </c>
      <c r="H19" s="169">
        <v>3.0372707700000001</v>
      </c>
      <c r="I19" s="145">
        <v>1</v>
      </c>
      <c r="J19" s="169">
        <v>3.0372707700000001</v>
      </c>
      <c r="K19" s="146">
        <v>18</v>
      </c>
      <c r="L19" s="169">
        <v>35.908213100000005</v>
      </c>
      <c r="M19" s="306">
        <v>-0.99977819899999998</v>
      </c>
      <c r="N19" s="306">
        <v>-0.96434612899999994</v>
      </c>
      <c r="O19" s="149">
        <v>258</v>
      </c>
      <c r="P19" s="178">
        <f t="shared" si="2"/>
        <v>1284.8612778900003</v>
      </c>
      <c r="R19" s="174">
        <v>34.555059650000004</v>
      </c>
      <c r="S19" s="259">
        <v>-1.023678426</v>
      </c>
      <c r="U19" s="115" t="s">
        <v>230</v>
      </c>
      <c r="V19">
        <f>VLOOKUP(U19,'[6]L&amp;A '!$B$4:$E$36,4,FALSE)</f>
        <v>1284861.2778900003</v>
      </c>
    </row>
    <row r="20" spans="1:22" x14ac:dyDescent="0.2">
      <c r="A20" s="88" t="s">
        <v>49</v>
      </c>
      <c r="B20" s="25" t="s">
        <v>137</v>
      </c>
      <c r="C20" s="308"/>
      <c r="D20" s="259"/>
      <c r="E20" s="308"/>
      <c r="F20" s="259"/>
      <c r="G20" s="145">
        <v>0</v>
      </c>
      <c r="H20" s="178">
        <v>0</v>
      </c>
      <c r="I20" s="145">
        <v>0</v>
      </c>
      <c r="J20" s="178">
        <v>0</v>
      </c>
      <c r="K20" s="146">
        <v>12</v>
      </c>
      <c r="L20" s="169">
        <v>16.672565039999999</v>
      </c>
      <c r="M20" s="306">
        <v>-0.65652177099999998</v>
      </c>
      <c r="N20" s="306">
        <v>-0.57280038100000008</v>
      </c>
      <c r="O20" s="149">
        <v>254</v>
      </c>
      <c r="P20" s="178">
        <f t="shared" si="2"/>
        <v>826.89689463000025</v>
      </c>
      <c r="R20" s="174">
        <v>16.603359519999998</v>
      </c>
      <c r="S20" s="259">
        <v>-0.56387117699999989</v>
      </c>
      <c r="U20" t="s">
        <v>207</v>
      </c>
      <c r="V20">
        <f>VLOOKUP(U20,'[6]L&amp;A '!$B$4:$E$36,4,FALSE)</f>
        <v>826896.89463000023</v>
      </c>
    </row>
    <row r="21" spans="1:22" x14ac:dyDescent="0.2">
      <c r="A21" s="88" t="s">
        <v>48</v>
      </c>
      <c r="B21" s="25" t="s">
        <v>136</v>
      </c>
      <c r="C21" s="311"/>
      <c r="D21" s="264"/>
      <c r="E21" s="308"/>
      <c r="F21" s="259"/>
      <c r="G21" s="145">
        <v>0</v>
      </c>
      <c r="H21" s="178">
        <v>0</v>
      </c>
      <c r="I21" s="145">
        <v>0</v>
      </c>
      <c r="J21" s="178">
        <v>0</v>
      </c>
      <c r="K21" s="146">
        <v>1</v>
      </c>
      <c r="L21" s="169">
        <v>0.61611947</v>
      </c>
      <c r="M21" s="306">
        <v>-5.1139870000000004E-3</v>
      </c>
      <c r="N21" s="306">
        <v>-2.9707000000001059E-5</v>
      </c>
      <c r="O21" s="149">
        <v>112</v>
      </c>
      <c r="P21" s="178">
        <f t="shared" si="2"/>
        <v>386.99824513999988</v>
      </c>
      <c r="R21" s="174">
        <v>0.60690200000000005</v>
      </c>
      <c r="S21" s="259">
        <v>-1.690064E-3</v>
      </c>
      <c r="U21" t="s">
        <v>206</v>
      </c>
      <c r="V21">
        <f>VLOOKUP(U21,'[6]L&amp;A '!$B$4:$E$36,4,FALSE)</f>
        <v>386998.2451399999</v>
      </c>
    </row>
    <row r="22" spans="1:22" s="53" customFormat="1" x14ac:dyDescent="0.2">
      <c r="A22" s="91" t="s">
        <v>160</v>
      </c>
      <c r="B22" s="300" t="s">
        <v>175</v>
      </c>
      <c r="C22" s="312">
        <f>SUM(C18:C21)</f>
        <v>0</v>
      </c>
      <c r="D22" s="275">
        <f>SUM(D18:D21)</f>
        <v>0</v>
      </c>
      <c r="E22" s="313">
        <f>SUM(E18:E21)</f>
        <v>0</v>
      </c>
      <c r="F22" s="278">
        <f>SUM(F18:F21)</f>
        <v>0</v>
      </c>
      <c r="G22" s="153">
        <f>SUM(G18:G21)</f>
        <v>2</v>
      </c>
      <c r="H22" s="162">
        <f t="shared" ref="H22:N22" si="4">SUM(H18:H21)</f>
        <v>6.2074838200000002</v>
      </c>
      <c r="I22" s="153">
        <f t="shared" si="4"/>
        <v>2</v>
      </c>
      <c r="J22" s="162">
        <f t="shared" si="4"/>
        <v>6.2074838200000002</v>
      </c>
      <c r="K22" s="151">
        <f t="shared" si="4"/>
        <v>52</v>
      </c>
      <c r="L22" s="162">
        <f t="shared" si="4"/>
        <v>78.739031359999998</v>
      </c>
      <c r="M22" s="162">
        <f t="shared" si="4"/>
        <v>-3.6997350780000002</v>
      </c>
      <c r="N22" s="162">
        <f t="shared" si="4"/>
        <v>-3.5550290880000004</v>
      </c>
      <c r="O22" s="152">
        <f>SUM(O18:O21)</f>
        <v>815</v>
      </c>
      <c r="P22" s="162">
        <f>SUM(P18:P21)</f>
        <v>3121.5254068600007</v>
      </c>
      <c r="R22" s="240">
        <f>SUM(R18:R21)</f>
        <v>73.924037119999994</v>
      </c>
      <c r="S22" s="267">
        <f>SUM(S18:S21)</f>
        <v>-3.2055868049999998</v>
      </c>
    </row>
    <row r="23" spans="1:22" x14ac:dyDescent="0.2">
      <c r="A23" s="88" t="s">
        <v>52</v>
      </c>
      <c r="B23" s="24" t="s">
        <v>140</v>
      </c>
      <c r="C23" s="308"/>
      <c r="D23" s="259"/>
      <c r="E23" s="308"/>
      <c r="F23" s="259"/>
      <c r="G23" s="145">
        <v>0</v>
      </c>
      <c r="H23" s="178">
        <v>0</v>
      </c>
      <c r="I23" s="145">
        <v>0</v>
      </c>
      <c r="J23" s="178">
        <v>0</v>
      </c>
      <c r="K23" s="146">
        <v>9</v>
      </c>
      <c r="L23" s="169">
        <v>28.986191639999994</v>
      </c>
      <c r="M23" s="306">
        <v>-2.3045727299999998</v>
      </c>
      <c r="N23" s="306">
        <v>-2.29182993</v>
      </c>
      <c r="O23" s="149">
        <v>157</v>
      </c>
      <c r="P23" s="178">
        <f t="shared" si="2"/>
        <v>696.45914278999999</v>
      </c>
      <c r="R23" s="174">
        <v>28.872151370000005</v>
      </c>
      <c r="S23" s="259">
        <v>-2.1541198049999997</v>
      </c>
      <c r="U23" t="s">
        <v>204</v>
      </c>
      <c r="V23">
        <f>VLOOKUP(U23,'[6]L&amp;A '!$B$4:$E$36,4,FALSE)</f>
        <v>696459.14278999995</v>
      </c>
    </row>
    <row r="24" spans="1:22" x14ac:dyDescent="0.2">
      <c r="A24" s="88" t="s">
        <v>51</v>
      </c>
      <c r="B24" s="24" t="s">
        <v>139</v>
      </c>
      <c r="C24" s="308"/>
      <c r="D24" s="330"/>
      <c r="E24" s="308"/>
      <c r="F24" s="259"/>
      <c r="G24" s="145">
        <v>0</v>
      </c>
      <c r="H24" s="178">
        <v>0</v>
      </c>
      <c r="I24" s="145">
        <v>0</v>
      </c>
      <c r="J24" s="178">
        <v>0</v>
      </c>
      <c r="K24" s="146">
        <v>5</v>
      </c>
      <c r="L24" s="169">
        <v>60.137360300000005</v>
      </c>
      <c r="M24" s="306">
        <v>-3.0935152619999999</v>
      </c>
      <c r="N24" s="306">
        <v>-2.8696745820000009</v>
      </c>
      <c r="O24" s="149">
        <v>235</v>
      </c>
      <c r="P24" s="178">
        <f t="shared" si="2"/>
        <v>1549.5328914299996</v>
      </c>
      <c r="R24" s="174">
        <v>59.718480369999995</v>
      </c>
      <c r="S24" s="259">
        <v>-2.8689591910000001</v>
      </c>
      <c r="U24" t="s">
        <v>203</v>
      </c>
      <c r="V24">
        <f>VLOOKUP(U24,'[6]L&amp;A '!$B$4:$E$36,4,FALSE)</f>
        <v>1549532.8914299996</v>
      </c>
    </row>
    <row r="25" spans="1:22" x14ac:dyDescent="0.2">
      <c r="A25" s="88" t="s">
        <v>50</v>
      </c>
      <c r="B25" s="24" t="s">
        <v>138</v>
      </c>
      <c r="C25" s="308"/>
      <c r="D25" s="259"/>
      <c r="E25" s="308"/>
      <c r="F25" s="259"/>
      <c r="G25" s="145">
        <v>0</v>
      </c>
      <c r="H25" s="178">
        <v>0</v>
      </c>
      <c r="I25" s="145">
        <v>0</v>
      </c>
      <c r="J25" s="178">
        <v>0</v>
      </c>
      <c r="K25" s="146">
        <v>3</v>
      </c>
      <c r="L25" s="169">
        <v>7.2149752700000001</v>
      </c>
      <c r="M25" s="306">
        <v>-0.61539252599999994</v>
      </c>
      <c r="N25" s="306">
        <v>-0.63987264600000016</v>
      </c>
      <c r="O25" s="149">
        <v>238</v>
      </c>
      <c r="P25" s="178">
        <f t="shared" si="2"/>
        <v>1310.8180011299996</v>
      </c>
      <c r="R25" s="174">
        <v>9.2498978999999988</v>
      </c>
      <c r="S25" s="259">
        <v>-0.90945942400000013</v>
      </c>
      <c r="U25" t="s">
        <v>202</v>
      </c>
      <c r="V25">
        <f>VLOOKUP(U25,'[6]L&amp;A '!$B$4:$E$36,4,FALSE)</f>
        <v>1310818.0011299995</v>
      </c>
    </row>
    <row r="26" spans="1:22" x14ac:dyDescent="0.2">
      <c r="A26" s="88" t="s">
        <v>53</v>
      </c>
      <c r="B26" s="24" t="s">
        <v>141</v>
      </c>
      <c r="C26" s="308"/>
      <c r="D26" s="259"/>
      <c r="E26" s="308"/>
      <c r="F26" s="259"/>
      <c r="G26" s="145">
        <v>0</v>
      </c>
      <c r="H26" s="178">
        <v>0</v>
      </c>
      <c r="I26" s="145">
        <v>0</v>
      </c>
      <c r="J26" s="178">
        <v>0</v>
      </c>
      <c r="K26" s="146">
        <v>2</v>
      </c>
      <c r="L26" s="169">
        <v>4.20352441</v>
      </c>
      <c r="M26" s="306">
        <v>-0.18776136199999999</v>
      </c>
      <c r="N26" s="306">
        <v>-0.16474802199999999</v>
      </c>
      <c r="O26" s="149">
        <v>79</v>
      </c>
      <c r="P26" s="178">
        <f t="shared" si="2"/>
        <v>171.64559244000003</v>
      </c>
      <c r="R26" s="174">
        <v>4.1695915900000005</v>
      </c>
      <c r="S26" s="259">
        <v>-0.180170408</v>
      </c>
      <c r="U26" t="s">
        <v>205</v>
      </c>
      <c r="V26">
        <f>VLOOKUP(U26,'[6]L&amp;A '!$B$4:$E$36,4,FALSE)</f>
        <v>171645.59244000004</v>
      </c>
    </row>
    <row r="27" spans="1:22" s="55" customFormat="1" x14ac:dyDescent="0.2">
      <c r="A27" s="91" t="s">
        <v>161</v>
      </c>
      <c r="B27" s="300" t="s">
        <v>176</v>
      </c>
      <c r="C27" s="314">
        <f>SUM(C23:C26)</f>
        <v>0</v>
      </c>
      <c r="D27" s="278">
        <f>SUM(D23:D26)</f>
        <v>0</v>
      </c>
      <c r="E27" s="313">
        <f>SUM(E23:E26)</f>
        <v>0</v>
      </c>
      <c r="F27" s="278">
        <f>SUM(F23:F26)</f>
        <v>0</v>
      </c>
      <c r="G27" s="153">
        <f t="shared" ref="G27:P27" si="5">SUM(G23:G26)</f>
        <v>0</v>
      </c>
      <c r="H27" s="161">
        <f t="shared" si="5"/>
        <v>0</v>
      </c>
      <c r="I27" s="153">
        <f t="shared" si="5"/>
        <v>0</v>
      </c>
      <c r="J27" s="161">
        <f t="shared" si="5"/>
        <v>0</v>
      </c>
      <c r="K27" s="151">
        <f t="shared" si="5"/>
        <v>19</v>
      </c>
      <c r="L27" s="161">
        <f t="shared" si="5"/>
        <v>100.54205162</v>
      </c>
      <c r="M27" s="161">
        <f t="shared" si="5"/>
        <v>-6.2012418799999995</v>
      </c>
      <c r="N27" s="161">
        <f t="shared" si="5"/>
        <v>-5.9661251800000015</v>
      </c>
      <c r="O27" s="152">
        <f t="shared" si="5"/>
        <v>709</v>
      </c>
      <c r="P27" s="161">
        <f t="shared" si="5"/>
        <v>3728.4556277899992</v>
      </c>
      <c r="R27" s="239">
        <f>SUM(R23:R26)</f>
        <v>102.01012122999998</v>
      </c>
      <c r="S27" s="267">
        <f>SUM(S23:S26)</f>
        <v>-6.1127088280000006</v>
      </c>
    </row>
    <row r="28" spans="1:22" x14ac:dyDescent="0.2">
      <c r="A28" s="88" t="s">
        <v>54</v>
      </c>
      <c r="B28" s="23" t="s">
        <v>142</v>
      </c>
      <c r="C28" s="308"/>
      <c r="D28" s="331"/>
      <c r="E28" s="308"/>
      <c r="F28" s="332"/>
      <c r="G28" s="145">
        <v>0</v>
      </c>
      <c r="H28" s="178">
        <v>0</v>
      </c>
      <c r="I28" s="145">
        <v>0</v>
      </c>
      <c r="J28" s="178">
        <v>0</v>
      </c>
      <c r="K28" s="146">
        <v>19</v>
      </c>
      <c r="L28" s="169">
        <v>237.45786701</v>
      </c>
      <c r="M28" s="306">
        <v>-19.029297950999997</v>
      </c>
      <c r="N28" s="306">
        <v>-19.001416571000011</v>
      </c>
      <c r="O28" s="149">
        <v>387</v>
      </c>
      <c r="P28" s="178">
        <f t="shared" si="2"/>
        <v>1231.1904183000004</v>
      </c>
      <c r="R28" s="174">
        <v>235.38715569999994</v>
      </c>
      <c r="S28" s="259">
        <v>-16.843105747999999</v>
      </c>
      <c r="U28" s="115" t="s">
        <v>231</v>
      </c>
      <c r="V28">
        <f>VLOOKUP(U28,'[6]L&amp;A '!$B$4:$E$36,4,FALSE)</f>
        <v>1231190.4183000005</v>
      </c>
    </row>
    <row r="29" spans="1:22" x14ac:dyDescent="0.2">
      <c r="A29" s="88" t="s">
        <v>55</v>
      </c>
      <c r="B29" s="23" t="s">
        <v>143</v>
      </c>
      <c r="C29" s="308"/>
      <c r="D29" s="259"/>
      <c r="E29" s="308"/>
      <c r="F29" s="259"/>
      <c r="G29" s="145">
        <v>0</v>
      </c>
      <c r="H29" s="178">
        <v>0</v>
      </c>
      <c r="I29" s="145">
        <v>0</v>
      </c>
      <c r="J29" s="178">
        <v>0</v>
      </c>
      <c r="K29" s="146">
        <v>3</v>
      </c>
      <c r="L29" s="169">
        <v>19.803782259999998</v>
      </c>
      <c r="M29" s="306">
        <v>-0.57796021899999994</v>
      </c>
      <c r="N29" s="306">
        <v>-1.0279513490000001</v>
      </c>
      <c r="O29" s="149">
        <v>153</v>
      </c>
      <c r="P29" s="178">
        <f t="shared" si="2"/>
        <v>455.20421912999996</v>
      </c>
      <c r="R29" s="174">
        <v>19.86526843</v>
      </c>
      <c r="S29" s="259">
        <v>-0.47554520400000005</v>
      </c>
      <c r="U29" s="115" t="s">
        <v>232</v>
      </c>
      <c r="V29">
        <f>VLOOKUP(U29,'[6]L&amp;A '!$B$4:$E$36,4,FALSE)</f>
        <v>455204.21912999998</v>
      </c>
    </row>
    <row r="30" spans="1:22" s="55" customFormat="1" x14ac:dyDescent="0.2">
      <c r="A30" s="91" t="s">
        <v>162</v>
      </c>
      <c r="B30" s="300" t="s">
        <v>177</v>
      </c>
      <c r="C30" s="314">
        <f>SUM(C28:C29)</f>
        <v>0</v>
      </c>
      <c r="D30" s="278">
        <f>SUM(D28:D29)</f>
        <v>0</v>
      </c>
      <c r="E30" s="313">
        <f>SUM(E28:E29)</f>
        <v>0</v>
      </c>
      <c r="F30" s="278">
        <f>SUM(F28:F29)</f>
        <v>0</v>
      </c>
      <c r="G30" s="153">
        <f>SUM(G28:G29)</f>
        <v>0</v>
      </c>
      <c r="H30" s="161">
        <f t="shared" ref="H30:N30" si="6">SUM(H28:H29)</f>
        <v>0</v>
      </c>
      <c r="I30" s="153">
        <f t="shared" si="6"/>
        <v>0</v>
      </c>
      <c r="J30" s="161">
        <f t="shared" si="6"/>
        <v>0</v>
      </c>
      <c r="K30" s="151">
        <f t="shared" si="6"/>
        <v>22</v>
      </c>
      <c r="L30" s="161">
        <f t="shared" si="6"/>
        <v>257.26164927000002</v>
      </c>
      <c r="M30" s="161">
        <f t="shared" si="6"/>
        <v>-19.607258169999998</v>
      </c>
      <c r="N30" s="161">
        <f t="shared" si="6"/>
        <v>-20.029367920000009</v>
      </c>
      <c r="O30" s="152">
        <f>SUM(O28:O29)</f>
        <v>540</v>
      </c>
      <c r="P30" s="161">
        <f>SUM(P28:P29)</f>
        <v>1686.3946374300003</v>
      </c>
      <c r="R30" s="239">
        <f>SUM(R28:R29)</f>
        <v>255.25242412999995</v>
      </c>
      <c r="S30" s="267">
        <f>SUM(S28:S29)</f>
        <v>-17.318650951999999</v>
      </c>
    </row>
    <row r="31" spans="1:22" x14ac:dyDescent="0.2">
      <c r="A31" s="88" t="s">
        <v>62</v>
      </c>
      <c r="B31" s="26" t="s">
        <v>149</v>
      </c>
      <c r="C31" s="308"/>
      <c r="D31" s="259"/>
      <c r="E31" s="308"/>
      <c r="F31" s="259"/>
      <c r="G31" s="145">
        <v>0</v>
      </c>
      <c r="H31" s="178">
        <v>0</v>
      </c>
      <c r="I31" s="145">
        <v>0</v>
      </c>
      <c r="J31" s="178">
        <v>0</v>
      </c>
      <c r="K31" s="146">
        <v>14</v>
      </c>
      <c r="L31" s="169">
        <v>46.864153139999999</v>
      </c>
      <c r="M31" s="306">
        <v>-5.6366720589999986</v>
      </c>
      <c r="N31" s="306">
        <v>-5.6200825589999992</v>
      </c>
      <c r="O31" s="149">
        <v>89</v>
      </c>
      <c r="P31" s="178">
        <f t="shared" si="2"/>
        <v>483.90313415000014</v>
      </c>
      <c r="R31" s="174">
        <v>54.584656969999998</v>
      </c>
      <c r="S31" s="259">
        <v>-7.2574093789999985</v>
      </c>
      <c r="U31" t="s">
        <v>212</v>
      </c>
      <c r="V31">
        <f>VLOOKUP(U31,'[6]L&amp;A '!$B$4:$E$36,4,FALSE)</f>
        <v>483903.13415000011</v>
      </c>
    </row>
    <row r="32" spans="1:22" x14ac:dyDescent="0.2">
      <c r="A32" s="88" t="s">
        <v>60</v>
      </c>
      <c r="B32" s="23" t="s">
        <v>147</v>
      </c>
      <c r="C32" s="308"/>
      <c r="D32" s="259"/>
      <c r="E32" s="308"/>
      <c r="F32" s="259"/>
      <c r="G32" s="145">
        <v>0</v>
      </c>
      <c r="H32" s="178">
        <v>0</v>
      </c>
      <c r="I32" s="145">
        <v>0</v>
      </c>
      <c r="J32" s="178">
        <v>0</v>
      </c>
      <c r="K32" s="146">
        <v>9</v>
      </c>
      <c r="L32" s="169">
        <v>16.153241250000001</v>
      </c>
      <c r="M32" s="306">
        <v>-0.89943250600000013</v>
      </c>
      <c r="N32" s="306">
        <v>-0.89452184600000018</v>
      </c>
      <c r="O32" s="149">
        <v>112</v>
      </c>
      <c r="P32" s="178">
        <f t="shared" si="2"/>
        <v>344.34276771000003</v>
      </c>
      <c r="R32" s="174">
        <v>16.774629339999997</v>
      </c>
      <c r="S32" s="259">
        <v>-1.0340610139999999</v>
      </c>
      <c r="U32" t="s">
        <v>210</v>
      </c>
      <c r="V32">
        <f>VLOOKUP(U32,'[6]L&amp;A '!$B$4:$E$36,4,FALSE)</f>
        <v>344342.76771000004</v>
      </c>
    </row>
    <row r="33" spans="1:22" x14ac:dyDescent="0.2">
      <c r="A33" s="88" t="s">
        <v>61</v>
      </c>
      <c r="B33" s="25" t="s">
        <v>148</v>
      </c>
      <c r="C33" s="308"/>
      <c r="D33" s="259"/>
      <c r="E33" s="308"/>
      <c r="F33" s="259"/>
      <c r="G33" s="145">
        <v>0</v>
      </c>
      <c r="H33" s="178">
        <v>0</v>
      </c>
      <c r="I33" s="145">
        <v>0</v>
      </c>
      <c r="J33" s="178">
        <v>0</v>
      </c>
      <c r="K33" s="146">
        <v>3</v>
      </c>
      <c r="L33" s="169">
        <v>21.906601579999997</v>
      </c>
      <c r="M33" s="306">
        <v>-1.4300390859999998</v>
      </c>
      <c r="N33" s="306">
        <v>-1.4149676659999997</v>
      </c>
      <c r="O33" s="149">
        <v>68</v>
      </c>
      <c r="P33" s="178">
        <f t="shared" si="2"/>
        <v>130.69722795999999</v>
      </c>
      <c r="R33" s="174">
        <v>22.215533749999999</v>
      </c>
      <c r="S33" s="259">
        <v>-1.3547600579999999</v>
      </c>
      <c r="U33" t="s">
        <v>211</v>
      </c>
      <c r="V33">
        <f>VLOOKUP(U33,'[6]L&amp;A '!$B$4:$E$36,4,FALSE)</f>
        <v>130697.22796</v>
      </c>
    </row>
    <row r="34" spans="1:22" x14ac:dyDescent="0.2">
      <c r="A34" s="88" t="s">
        <v>58</v>
      </c>
      <c r="B34" s="25" t="s">
        <v>145</v>
      </c>
      <c r="C34" s="308"/>
      <c r="D34" s="259"/>
      <c r="E34" s="308"/>
      <c r="F34" s="259"/>
      <c r="G34" s="145">
        <v>0</v>
      </c>
      <c r="H34" s="178">
        <v>0</v>
      </c>
      <c r="I34" s="145">
        <v>0</v>
      </c>
      <c r="J34" s="178">
        <v>0</v>
      </c>
      <c r="K34" s="146">
        <v>9</v>
      </c>
      <c r="L34" s="169">
        <v>11.294292699999998</v>
      </c>
      <c r="M34" s="306">
        <v>-1.635198631</v>
      </c>
      <c r="N34" s="306">
        <v>-1.6354504710000002</v>
      </c>
      <c r="O34" s="149">
        <v>121</v>
      </c>
      <c r="P34" s="178">
        <f t="shared" si="2"/>
        <v>559.92635888999996</v>
      </c>
      <c r="R34" s="174">
        <v>11.335078950000002</v>
      </c>
      <c r="S34" s="259">
        <v>-1.5762947589999998</v>
      </c>
      <c r="U34" t="s">
        <v>208</v>
      </c>
      <c r="V34">
        <f>VLOOKUP(U34,'[6]L&amp;A '!$B$4:$E$36,4,FALSE)</f>
        <v>559926.35888999992</v>
      </c>
    </row>
    <row r="35" spans="1:22" x14ac:dyDescent="0.2">
      <c r="A35" s="88" t="s">
        <v>59</v>
      </c>
      <c r="B35" s="25" t="s">
        <v>146</v>
      </c>
      <c r="C35" s="308"/>
      <c r="D35" s="259"/>
      <c r="E35" s="308"/>
      <c r="F35" s="259"/>
      <c r="G35" s="145">
        <v>0</v>
      </c>
      <c r="H35" s="178">
        <v>0</v>
      </c>
      <c r="I35" s="145">
        <v>0</v>
      </c>
      <c r="J35" s="178">
        <v>0</v>
      </c>
      <c r="K35" s="146">
        <v>6</v>
      </c>
      <c r="L35" s="169">
        <v>9.1380901200000011</v>
      </c>
      <c r="M35" s="306">
        <v>-0.41371029399999998</v>
      </c>
      <c r="N35" s="306">
        <v>-0.41116299400000006</v>
      </c>
      <c r="O35" s="149">
        <v>115</v>
      </c>
      <c r="P35" s="178">
        <f t="shared" si="2"/>
        <v>296.51794395000002</v>
      </c>
      <c r="R35" s="174">
        <v>9.2068750799999997</v>
      </c>
      <c r="S35" s="259">
        <v>-0.37343965099999993</v>
      </c>
      <c r="U35" t="s">
        <v>209</v>
      </c>
      <c r="V35">
        <f>VLOOKUP(U35,'[6]L&amp;A '!$B$4:$E$36,4,FALSE)</f>
        <v>296517.94395000004</v>
      </c>
    </row>
    <row r="36" spans="1:22" s="55" customFormat="1" x14ac:dyDescent="0.2">
      <c r="A36" s="91" t="s">
        <v>163</v>
      </c>
      <c r="B36" s="300" t="s">
        <v>178</v>
      </c>
      <c r="C36" s="314">
        <f>SUM(C31:C35)</f>
        <v>0</v>
      </c>
      <c r="D36" s="278">
        <f>SUM(D31:D35)</f>
        <v>0</v>
      </c>
      <c r="E36" s="313">
        <f>SUM(E31:E35)</f>
        <v>0</v>
      </c>
      <c r="F36" s="278">
        <f>SUM(F31:F35)</f>
        <v>0</v>
      </c>
      <c r="G36" s="153">
        <f t="shared" ref="G36:P36" si="7">SUM(G31:G35)</f>
        <v>0</v>
      </c>
      <c r="H36" s="161">
        <f t="shared" si="7"/>
        <v>0</v>
      </c>
      <c r="I36" s="153">
        <f t="shared" si="7"/>
        <v>0</v>
      </c>
      <c r="J36" s="161">
        <f t="shared" si="7"/>
        <v>0</v>
      </c>
      <c r="K36" s="151">
        <f t="shared" si="7"/>
        <v>41</v>
      </c>
      <c r="L36" s="161">
        <f t="shared" si="7"/>
        <v>105.35637878999999</v>
      </c>
      <c r="M36" s="161">
        <f t="shared" si="7"/>
        <v>-10.015052575999999</v>
      </c>
      <c r="N36" s="161">
        <f t="shared" si="7"/>
        <v>-9.9761855359999991</v>
      </c>
      <c r="O36" s="152">
        <f t="shared" si="7"/>
        <v>505</v>
      </c>
      <c r="P36" s="161">
        <f t="shared" si="7"/>
        <v>1815.3874326600001</v>
      </c>
      <c r="R36" s="239">
        <f>SUM(R31:R35)</f>
        <v>114.11677408999998</v>
      </c>
      <c r="S36" s="267">
        <f>SUM(S31:S35)</f>
        <v>-11.595964860999999</v>
      </c>
    </row>
    <row r="37" spans="1:22" x14ac:dyDescent="0.2">
      <c r="A37" s="88" t="s">
        <v>67</v>
      </c>
      <c r="B37" s="25" t="s">
        <v>154</v>
      </c>
      <c r="C37" s="308"/>
      <c r="D37" s="259"/>
      <c r="E37" s="308"/>
      <c r="F37" s="259"/>
      <c r="G37" s="145">
        <v>0</v>
      </c>
      <c r="H37" s="178">
        <v>0</v>
      </c>
      <c r="I37" s="145">
        <v>0</v>
      </c>
      <c r="J37" s="178">
        <v>0</v>
      </c>
      <c r="K37" s="146">
        <v>21</v>
      </c>
      <c r="L37" s="169">
        <v>167.39066671999996</v>
      </c>
      <c r="M37" s="306">
        <v>-12.136218282999998</v>
      </c>
      <c r="N37" s="306">
        <v>-12.066091453</v>
      </c>
      <c r="O37" s="149">
        <v>252</v>
      </c>
      <c r="P37" s="178">
        <f t="shared" si="2"/>
        <v>920.20845662000011</v>
      </c>
      <c r="R37" s="174">
        <v>167.89165708000002</v>
      </c>
      <c r="S37" s="259">
        <v>-11.272970750999999</v>
      </c>
      <c r="U37" t="s">
        <v>219</v>
      </c>
      <c r="V37">
        <f>VLOOKUP(U37,'[6]L&amp;A '!$B$4:$E$36,4,FALSE)</f>
        <v>920208.45662000007</v>
      </c>
    </row>
    <row r="38" spans="1:22" x14ac:dyDescent="0.2">
      <c r="A38" s="88" t="s">
        <v>68</v>
      </c>
      <c r="B38" s="23" t="s">
        <v>155</v>
      </c>
      <c r="C38" s="308"/>
      <c r="D38" s="259"/>
      <c r="E38" s="308"/>
      <c r="F38" s="259"/>
      <c r="G38" s="145">
        <v>0</v>
      </c>
      <c r="H38" s="178">
        <v>0</v>
      </c>
      <c r="I38" s="145">
        <v>0</v>
      </c>
      <c r="J38" s="178">
        <v>0</v>
      </c>
      <c r="K38" s="146">
        <v>3</v>
      </c>
      <c r="L38" s="169">
        <v>24.482675149999999</v>
      </c>
      <c r="M38" s="306">
        <v>-0.91050374600000006</v>
      </c>
      <c r="N38" s="306">
        <v>-0.9277501560000001</v>
      </c>
      <c r="O38" s="149">
        <v>57</v>
      </c>
      <c r="P38" s="178">
        <f t="shared" si="2"/>
        <v>160.15463127000004</v>
      </c>
      <c r="R38" s="174">
        <v>25.154764880000002</v>
      </c>
      <c r="S38" s="259">
        <v>-0.91357038000000013</v>
      </c>
      <c r="U38" t="s">
        <v>220</v>
      </c>
      <c r="V38">
        <f>VLOOKUP(U38,'[6]L&amp;A '!$B$4:$E$36,4,FALSE)</f>
        <v>160154.63127000004</v>
      </c>
    </row>
    <row r="39" spans="1:22" x14ac:dyDescent="0.2">
      <c r="A39" s="88" t="s">
        <v>69</v>
      </c>
      <c r="B39" s="23" t="s">
        <v>156</v>
      </c>
      <c r="C39" s="308"/>
      <c r="D39" s="259"/>
      <c r="E39" s="308"/>
      <c r="F39" s="259"/>
      <c r="G39" s="145">
        <v>0</v>
      </c>
      <c r="H39" s="178">
        <v>0</v>
      </c>
      <c r="I39" s="145">
        <v>0</v>
      </c>
      <c r="J39" s="178">
        <v>0</v>
      </c>
      <c r="K39" s="154">
        <v>8</v>
      </c>
      <c r="L39" s="169">
        <v>79.066147739999991</v>
      </c>
      <c r="M39" s="306">
        <v>-6.9738938500000014</v>
      </c>
      <c r="N39" s="306">
        <v>-7.0464058099999995</v>
      </c>
      <c r="O39" s="149">
        <v>128</v>
      </c>
      <c r="P39" s="178">
        <f t="shared" si="2"/>
        <v>455.73519124000006</v>
      </c>
      <c r="R39" s="174">
        <v>82.355588309999987</v>
      </c>
      <c r="S39" s="259">
        <v>-7.2823104669999985</v>
      </c>
      <c r="U39" t="s">
        <v>221</v>
      </c>
      <c r="V39">
        <f>VLOOKUP(U39,'[6]L&amp;A '!$B$4:$E$36,4,FALSE)</f>
        <v>455735.19124000007</v>
      </c>
    </row>
    <row r="40" spans="1:22" s="55" customFormat="1" x14ac:dyDescent="0.2">
      <c r="A40" s="91" t="s">
        <v>222</v>
      </c>
      <c r="B40" s="301" t="s">
        <v>180</v>
      </c>
      <c r="C40" s="309">
        <f>SUM(C37:C39)</f>
        <v>0</v>
      </c>
      <c r="D40" s="267">
        <f>SUM(D37:D39)</f>
        <v>0</v>
      </c>
      <c r="E40" s="203">
        <f>SUM(E37:E39)</f>
        <v>0</v>
      </c>
      <c r="F40" s="267">
        <f>SUM(F37:F39)</f>
        <v>0</v>
      </c>
      <c r="G40" s="153">
        <f>SUM(G37:G39)</f>
        <v>0</v>
      </c>
      <c r="H40" s="161">
        <f t="shared" ref="H40:P40" si="8">SUM(H37:H39)</f>
        <v>0</v>
      </c>
      <c r="I40" s="153">
        <f t="shared" si="8"/>
        <v>0</v>
      </c>
      <c r="J40" s="161">
        <f t="shared" si="8"/>
        <v>0</v>
      </c>
      <c r="K40" s="151">
        <f t="shared" si="8"/>
        <v>32</v>
      </c>
      <c r="L40" s="161">
        <f t="shared" si="8"/>
        <v>270.93948960999995</v>
      </c>
      <c r="M40" s="161">
        <f t="shared" si="8"/>
        <v>-20.020615878999998</v>
      </c>
      <c r="N40" s="161">
        <f t="shared" si="8"/>
        <v>-20.040247419</v>
      </c>
      <c r="O40" s="151">
        <f t="shared" si="8"/>
        <v>437</v>
      </c>
      <c r="P40" s="161">
        <f t="shared" si="8"/>
        <v>1536.0982791300003</v>
      </c>
      <c r="R40" s="239">
        <f>SUM(R37:R39)</f>
        <v>275.40201027000001</v>
      </c>
      <c r="S40" s="267">
        <f>SUM(S37:S39)</f>
        <v>-19.468851597999997</v>
      </c>
    </row>
    <row r="41" spans="1:22" x14ac:dyDescent="0.2">
      <c r="A41" s="88" t="s">
        <v>65</v>
      </c>
      <c r="B41" s="23" t="s">
        <v>152</v>
      </c>
      <c r="C41" s="308"/>
      <c r="D41" s="259"/>
      <c r="E41" s="308"/>
      <c r="F41" s="259"/>
      <c r="G41" s="145">
        <v>0</v>
      </c>
      <c r="H41" s="178">
        <v>0</v>
      </c>
      <c r="I41" s="145">
        <v>0</v>
      </c>
      <c r="J41" s="178">
        <v>0</v>
      </c>
      <c r="K41" s="146">
        <v>4</v>
      </c>
      <c r="L41" s="169">
        <v>25.862861679999995</v>
      </c>
      <c r="M41" s="306">
        <v>-1.0975429189999997</v>
      </c>
      <c r="N41" s="306">
        <v>-1.0865347990000003</v>
      </c>
      <c r="O41" s="149">
        <v>144</v>
      </c>
      <c r="P41" s="178">
        <f t="shared" si="2"/>
        <v>326.3378570299999</v>
      </c>
      <c r="R41" s="174">
        <v>26.903732789999999</v>
      </c>
      <c r="S41" s="259">
        <v>-1.0259058199999997</v>
      </c>
      <c r="U41" t="s">
        <v>215</v>
      </c>
      <c r="V41">
        <f>VLOOKUP(U41,'[6]L&amp;A '!$B$4:$E$36,4,FALSE)</f>
        <v>326337.8570299999</v>
      </c>
    </row>
    <row r="42" spans="1:22" x14ac:dyDescent="0.2">
      <c r="A42" s="88" t="s">
        <v>63</v>
      </c>
      <c r="B42" s="25" t="s">
        <v>150</v>
      </c>
      <c r="C42" s="308"/>
      <c r="D42" s="259"/>
      <c r="E42" s="308"/>
      <c r="F42" s="259"/>
      <c r="G42" s="145">
        <v>0</v>
      </c>
      <c r="H42" s="178">
        <v>0</v>
      </c>
      <c r="I42" s="145">
        <v>0</v>
      </c>
      <c r="J42" s="178">
        <v>0</v>
      </c>
      <c r="K42" s="146">
        <v>3</v>
      </c>
      <c r="L42" s="169">
        <v>43.849280459999996</v>
      </c>
      <c r="M42" s="306">
        <v>-2.014752745</v>
      </c>
      <c r="N42" s="306">
        <v>-2.0655192650000003</v>
      </c>
      <c r="O42" s="149">
        <v>230</v>
      </c>
      <c r="P42" s="178">
        <f t="shared" si="2"/>
        <v>813.48979677000023</v>
      </c>
      <c r="R42" s="174">
        <v>43.765273089999994</v>
      </c>
      <c r="S42" s="259">
        <v>-1.7707802730000002</v>
      </c>
      <c r="U42" t="s">
        <v>213</v>
      </c>
      <c r="V42">
        <f>VLOOKUP(U42,'[6]L&amp;A '!$B$4:$E$36,4,FALSE)</f>
        <v>813489.79677000025</v>
      </c>
    </row>
    <row r="43" spans="1:22" x14ac:dyDescent="0.2">
      <c r="A43" s="88" t="s">
        <v>64</v>
      </c>
      <c r="B43" s="25" t="s">
        <v>151</v>
      </c>
      <c r="C43" s="308"/>
      <c r="D43" s="259"/>
      <c r="E43" s="308"/>
      <c r="F43" s="259"/>
      <c r="G43" s="145">
        <v>0</v>
      </c>
      <c r="H43" s="178">
        <v>0</v>
      </c>
      <c r="I43" s="145">
        <v>0</v>
      </c>
      <c r="J43" s="178">
        <v>0</v>
      </c>
      <c r="K43" s="146">
        <v>2</v>
      </c>
      <c r="L43" s="169">
        <v>35.647117389999998</v>
      </c>
      <c r="M43" s="306">
        <v>-2.6835061360000005</v>
      </c>
      <c r="N43" s="306">
        <v>-2.6417267060000009</v>
      </c>
      <c r="O43" s="149">
        <v>174</v>
      </c>
      <c r="P43" s="178">
        <f t="shared" si="2"/>
        <v>667.59192427999994</v>
      </c>
      <c r="R43" s="174">
        <v>35.594834880000001</v>
      </c>
      <c r="S43" s="259">
        <v>-2.497917487</v>
      </c>
      <c r="U43" t="s">
        <v>214</v>
      </c>
      <c r="V43">
        <f>VLOOKUP(U43,'[6]L&amp;A '!$B$4:$E$36,4,FALSE)</f>
        <v>667591.92427999992</v>
      </c>
    </row>
    <row r="44" spans="1:22" x14ac:dyDescent="0.2">
      <c r="A44" s="88" t="s">
        <v>66</v>
      </c>
      <c r="B44" s="25" t="s">
        <v>153</v>
      </c>
      <c r="C44" s="308"/>
      <c r="D44" s="259"/>
      <c r="E44" s="308"/>
      <c r="F44" s="259"/>
      <c r="G44" s="145">
        <v>0</v>
      </c>
      <c r="H44" s="178">
        <v>0</v>
      </c>
      <c r="I44" s="145">
        <v>0</v>
      </c>
      <c r="J44" s="178">
        <v>0</v>
      </c>
      <c r="K44" s="146">
        <v>1</v>
      </c>
      <c r="L44" s="169">
        <v>0.87728295000000001</v>
      </c>
      <c r="M44" s="306">
        <v>-1.0266739E-2</v>
      </c>
      <c r="N44" s="306">
        <v>6.8553610000000051E-3</v>
      </c>
      <c r="O44" s="149">
        <v>144</v>
      </c>
      <c r="P44" s="178">
        <f t="shared" si="2"/>
        <v>393.18820051000012</v>
      </c>
      <c r="R44" s="174">
        <v>0.93926323</v>
      </c>
      <c r="S44" s="259">
        <v>-4.7027830000000003E-3</v>
      </c>
      <c r="U44" t="s">
        <v>216</v>
      </c>
      <c r="V44">
        <f>VLOOKUP(U44,'[6]L&amp;A '!$B$4:$E$36,4,FALSE)</f>
        <v>393188.20051000011</v>
      </c>
    </row>
    <row r="45" spans="1:22" s="55" customFormat="1" x14ac:dyDescent="0.2">
      <c r="A45" s="91" t="s">
        <v>223</v>
      </c>
      <c r="B45" s="299" t="s">
        <v>179</v>
      </c>
      <c r="C45" s="150">
        <f t="shared" ref="C45:P45" si="9">SUM(C41:C44)</f>
        <v>0</v>
      </c>
      <c r="D45" s="161">
        <f t="shared" si="9"/>
        <v>0</v>
      </c>
      <c r="E45" s="151">
        <f t="shared" si="9"/>
        <v>0</v>
      </c>
      <c r="F45" s="162">
        <f t="shared" si="9"/>
        <v>0</v>
      </c>
      <c r="G45" s="153">
        <f t="shared" si="9"/>
        <v>0</v>
      </c>
      <c r="H45" s="161">
        <f t="shared" si="9"/>
        <v>0</v>
      </c>
      <c r="I45" s="153">
        <f t="shared" si="9"/>
        <v>0</v>
      </c>
      <c r="J45" s="161">
        <f t="shared" si="9"/>
        <v>0</v>
      </c>
      <c r="K45" s="151">
        <f t="shared" si="9"/>
        <v>10</v>
      </c>
      <c r="L45" s="161">
        <f t="shared" si="9"/>
        <v>106.23654248</v>
      </c>
      <c r="M45" s="161">
        <f t="shared" si="9"/>
        <v>-5.806068539</v>
      </c>
      <c r="N45" s="161">
        <f t="shared" si="9"/>
        <v>-5.7869254090000011</v>
      </c>
      <c r="O45" s="152">
        <f t="shared" si="9"/>
        <v>692</v>
      </c>
      <c r="P45" s="161">
        <f t="shared" si="9"/>
        <v>2200.6077785900002</v>
      </c>
      <c r="R45" s="239">
        <f>SUM(R41:R44)</f>
        <v>107.20310398999999</v>
      </c>
      <c r="S45" s="267">
        <f>SUM(S41:S44)</f>
        <v>-5.2993063630000004</v>
      </c>
    </row>
    <row r="46" spans="1:22" ht="13.5" thickBot="1" x14ac:dyDescent="0.25">
      <c r="A46" s="143" t="s">
        <v>110</v>
      </c>
      <c r="B46" s="5" t="s">
        <v>118</v>
      </c>
      <c r="C46" s="155">
        <f t="shared" ref="C46:P46" si="10">C17+C27+C30+C22+C36+C45+C9+C40</f>
        <v>0</v>
      </c>
      <c r="D46" s="164">
        <f t="shared" si="10"/>
        <v>0</v>
      </c>
      <c r="E46" s="156">
        <f t="shared" si="10"/>
        <v>0</v>
      </c>
      <c r="F46" s="164">
        <f t="shared" si="10"/>
        <v>0</v>
      </c>
      <c r="G46" s="156">
        <f t="shared" si="10"/>
        <v>3</v>
      </c>
      <c r="H46" s="164">
        <f t="shared" si="10"/>
        <v>6.90091622</v>
      </c>
      <c r="I46" s="156">
        <f t="shared" si="10"/>
        <v>4</v>
      </c>
      <c r="J46" s="164">
        <f t="shared" si="10"/>
        <v>9.3722707100000004</v>
      </c>
      <c r="K46" s="156">
        <f t="shared" si="10"/>
        <v>260</v>
      </c>
      <c r="L46" s="164">
        <f t="shared" si="10"/>
        <v>1865.4894884900002</v>
      </c>
      <c r="M46" s="164">
        <f t="shared" si="10"/>
        <v>-98.942550401999995</v>
      </c>
      <c r="N46" s="164">
        <f t="shared" si="10"/>
        <v>-97.183104662000005</v>
      </c>
      <c r="O46" s="156">
        <f t="shared" si="10"/>
        <v>5781</v>
      </c>
      <c r="P46" s="172">
        <f t="shared" si="10"/>
        <v>26250.816863849999</v>
      </c>
      <c r="R46" s="164">
        <f>R17+R27+R30+R22+R36+R45+R9+R40</f>
        <v>1876.1011199499999</v>
      </c>
      <c r="S46" s="172">
        <f>S17+S27+S30+S22+S36+S45+S9+S40</f>
        <v>-94.216451483</v>
      </c>
    </row>
    <row r="52" spans="4:18" x14ac:dyDescent="0.2">
      <c r="D52" s="8"/>
      <c r="E52" s="8"/>
      <c r="F52" s="8"/>
      <c r="G52" s="305"/>
      <c r="H52" s="8"/>
    </row>
    <row r="54" spans="4:18" x14ac:dyDescent="0.2">
      <c r="R54" s="132"/>
    </row>
    <row r="55" spans="4:18" x14ac:dyDescent="0.2">
      <c r="R55" s="132"/>
    </row>
    <row r="56" spans="4:18" x14ac:dyDescent="0.2">
      <c r="R56" s="132"/>
    </row>
    <row r="57" spans="4:18" x14ac:dyDescent="0.2">
      <c r="R57" s="132"/>
    </row>
    <row r="58" spans="4:18" x14ac:dyDescent="0.2">
      <c r="R58" s="132"/>
    </row>
    <row r="59" spans="4:18" x14ac:dyDescent="0.2">
      <c r="R59" s="132"/>
    </row>
    <row r="60" spans="4:18" x14ac:dyDescent="0.2">
      <c r="R60" s="132"/>
    </row>
    <row r="61" spans="4:18" x14ac:dyDescent="0.2">
      <c r="R61" s="132"/>
    </row>
    <row r="62" spans="4:18" x14ac:dyDescent="0.2">
      <c r="R62" s="132"/>
    </row>
    <row r="63" spans="4:18" x14ac:dyDescent="0.2">
      <c r="R63" s="132"/>
    </row>
    <row r="64" spans="4:18" x14ac:dyDescent="0.2">
      <c r="R64" s="137"/>
    </row>
    <row r="65" spans="18:18" x14ac:dyDescent="0.2">
      <c r="R65" s="137"/>
    </row>
    <row r="66" spans="18:18" x14ac:dyDescent="0.2">
      <c r="R66" s="137"/>
    </row>
    <row r="67" spans="18:18" x14ac:dyDescent="0.2">
      <c r="R67" s="137"/>
    </row>
    <row r="68" spans="18:18" x14ac:dyDescent="0.2">
      <c r="R68" s="137"/>
    </row>
    <row r="69" spans="18:18" x14ac:dyDescent="0.2">
      <c r="R69" s="137"/>
    </row>
    <row r="70" spans="18:18" x14ac:dyDescent="0.2">
      <c r="R70" s="137"/>
    </row>
    <row r="71" spans="18:18" x14ac:dyDescent="0.2">
      <c r="R71" s="137"/>
    </row>
    <row r="72" spans="18:18" x14ac:dyDescent="0.2">
      <c r="R72" s="137"/>
    </row>
    <row r="73" spans="18:18" x14ac:dyDescent="0.2">
      <c r="R73" s="137"/>
    </row>
    <row r="74" spans="18:18" x14ac:dyDescent="0.2">
      <c r="R74" s="132"/>
    </row>
    <row r="75" spans="18:18" x14ac:dyDescent="0.2">
      <c r="R75" s="132"/>
    </row>
    <row r="76" spans="18:18" x14ac:dyDescent="0.2">
      <c r="R76" s="132"/>
    </row>
    <row r="77" spans="18:18" x14ac:dyDescent="0.2">
      <c r="R77" s="132"/>
    </row>
    <row r="78" spans="18:18" x14ac:dyDescent="0.2">
      <c r="R78" s="132"/>
    </row>
    <row r="79" spans="18:18" x14ac:dyDescent="0.2">
      <c r="R79" s="132"/>
    </row>
    <row r="80" spans="18:18" x14ac:dyDescent="0.2">
      <c r="R80" s="132"/>
    </row>
    <row r="81" spans="18:18" x14ac:dyDescent="0.2">
      <c r="R81" s="132"/>
    </row>
    <row r="82" spans="18:18" x14ac:dyDescent="0.2">
      <c r="R82" s="132"/>
    </row>
    <row r="83" spans="18:18" x14ac:dyDescent="0.2">
      <c r="R83" s="132"/>
    </row>
    <row r="84" spans="18:18" x14ac:dyDescent="0.2">
      <c r="R84" s="137"/>
    </row>
    <row r="85" spans="18:18" x14ac:dyDescent="0.2">
      <c r="R85" s="137"/>
    </row>
    <row r="86" spans="18:18" x14ac:dyDescent="0.2">
      <c r="R86" s="137"/>
    </row>
    <row r="87" spans="18:18" x14ac:dyDescent="0.2">
      <c r="R87" s="137"/>
    </row>
    <row r="88" spans="18:18" x14ac:dyDescent="0.2">
      <c r="R88" s="137"/>
    </row>
    <row r="89" spans="18:18" x14ac:dyDescent="0.2">
      <c r="R89" s="137"/>
    </row>
    <row r="90" spans="18:18" x14ac:dyDescent="0.2">
      <c r="R90" s="137"/>
    </row>
    <row r="91" spans="18:18" x14ac:dyDescent="0.2">
      <c r="R91" s="137"/>
    </row>
    <row r="92" spans="18:18" x14ac:dyDescent="0.2">
      <c r="R92" s="137"/>
    </row>
    <row r="93" spans="18:18" x14ac:dyDescent="0.2">
      <c r="R93" s="137"/>
    </row>
    <row r="94" spans="18:18" x14ac:dyDescent="0.2">
      <c r="R94" s="132"/>
    </row>
    <row r="95" spans="18:18" x14ac:dyDescent="0.2">
      <c r="R95" s="132"/>
    </row>
    <row r="96" spans="18:18" x14ac:dyDescent="0.2">
      <c r="R96" s="132"/>
    </row>
    <row r="97" spans="18:18" x14ac:dyDescent="0.2">
      <c r="R97" s="132"/>
    </row>
    <row r="98" spans="18:18" x14ac:dyDescent="0.2">
      <c r="R98" s="132"/>
    </row>
    <row r="99" spans="18:18" x14ac:dyDescent="0.2">
      <c r="R99" s="132"/>
    </row>
    <row r="100" spans="18:18" x14ac:dyDescent="0.2">
      <c r="R100" s="132"/>
    </row>
    <row r="101" spans="18:18" x14ac:dyDescent="0.2">
      <c r="R101" s="132"/>
    </row>
    <row r="102" spans="18:18" x14ac:dyDescent="0.2">
      <c r="R102" s="132"/>
    </row>
    <row r="103" spans="18:18" x14ac:dyDescent="0.2">
      <c r="R103" s="132"/>
    </row>
    <row r="104" spans="18:18" x14ac:dyDescent="0.2">
      <c r="R104" s="137"/>
    </row>
    <row r="105" spans="18:18" x14ac:dyDescent="0.2">
      <c r="R105" s="137"/>
    </row>
    <row r="106" spans="18:18" x14ac:dyDescent="0.2">
      <c r="R106" s="137"/>
    </row>
    <row r="107" spans="18:18" x14ac:dyDescent="0.2">
      <c r="R107" s="137"/>
    </row>
    <row r="108" spans="18:18" x14ac:dyDescent="0.2">
      <c r="R108" s="137"/>
    </row>
    <row r="109" spans="18:18" x14ac:dyDescent="0.2">
      <c r="R109" s="137"/>
    </row>
    <row r="110" spans="18:18" x14ac:dyDescent="0.2">
      <c r="R110" s="137"/>
    </row>
    <row r="111" spans="18:18" x14ac:dyDescent="0.2">
      <c r="R111" s="137"/>
    </row>
    <row r="112" spans="18:18" x14ac:dyDescent="0.2">
      <c r="R112" s="137"/>
    </row>
    <row r="113" spans="18:18" x14ac:dyDescent="0.2">
      <c r="R113" s="137"/>
    </row>
    <row r="114" spans="18:18" x14ac:dyDescent="0.2">
      <c r="R114" s="132"/>
    </row>
    <row r="115" spans="18:18" x14ac:dyDescent="0.2">
      <c r="R115" s="132"/>
    </row>
    <row r="116" spans="18:18" x14ac:dyDescent="0.2">
      <c r="R116" s="132"/>
    </row>
    <row r="117" spans="18:18" x14ac:dyDescent="0.2">
      <c r="R117" s="132"/>
    </row>
    <row r="118" spans="18:18" x14ac:dyDescent="0.2">
      <c r="R118" s="132"/>
    </row>
    <row r="119" spans="18:18" x14ac:dyDescent="0.2">
      <c r="R119" s="132"/>
    </row>
    <row r="120" spans="18:18" x14ac:dyDescent="0.2">
      <c r="R120" s="132"/>
    </row>
    <row r="121" spans="18:18" x14ac:dyDescent="0.2">
      <c r="R121" s="132"/>
    </row>
    <row r="122" spans="18:18" x14ac:dyDescent="0.2">
      <c r="R122" s="132"/>
    </row>
    <row r="123" spans="18:18" x14ac:dyDescent="0.2">
      <c r="R123" s="132"/>
    </row>
    <row r="124" spans="18:18" x14ac:dyDescent="0.2">
      <c r="R124" s="137"/>
    </row>
    <row r="125" spans="18:18" x14ac:dyDescent="0.2">
      <c r="R125" s="137"/>
    </row>
    <row r="126" spans="18:18" x14ac:dyDescent="0.2">
      <c r="R126" s="137"/>
    </row>
    <row r="127" spans="18:18" x14ac:dyDescent="0.2">
      <c r="R127" s="137"/>
    </row>
    <row r="128" spans="18:18" x14ac:dyDescent="0.2">
      <c r="R128" s="137"/>
    </row>
    <row r="129" spans="18:18" x14ac:dyDescent="0.2">
      <c r="R129" s="137"/>
    </row>
    <row r="130" spans="18:18" x14ac:dyDescent="0.2">
      <c r="R130" s="137"/>
    </row>
    <row r="131" spans="18:18" x14ac:dyDescent="0.2">
      <c r="R131" s="137"/>
    </row>
    <row r="132" spans="18:18" x14ac:dyDescent="0.2">
      <c r="R132" s="137"/>
    </row>
    <row r="133" spans="18:18" x14ac:dyDescent="0.2">
      <c r="R133" s="137"/>
    </row>
    <row r="134" spans="18:18" x14ac:dyDescent="0.2">
      <c r="R134" s="132"/>
    </row>
    <row r="135" spans="18:18" x14ac:dyDescent="0.2">
      <c r="R135" s="132"/>
    </row>
    <row r="136" spans="18:18" x14ac:dyDescent="0.2">
      <c r="R136" s="132"/>
    </row>
    <row r="137" spans="18:18" x14ac:dyDescent="0.2">
      <c r="R137" s="132"/>
    </row>
    <row r="138" spans="18:18" x14ac:dyDescent="0.2">
      <c r="R138" s="132"/>
    </row>
    <row r="139" spans="18:18" x14ac:dyDescent="0.2">
      <c r="R139" s="132"/>
    </row>
    <row r="140" spans="18:18" x14ac:dyDescent="0.2">
      <c r="R140" s="132"/>
    </row>
    <row r="141" spans="18:18" x14ac:dyDescent="0.2">
      <c r="R141" s="142"/>
    </row>
    <row r="142" spans="18:18" x14ac:dyDescent="0.2">
      <c r="R142" s="142"/>
    </row>
  </sheetData>
  <mergeCells count="12">
    <mergeCell ref="A4:A5"/>
    <mergeCell ref="B4:B5"/>
    <mergeCell ref="C4:D4"/>
    <mergeCell ref="E4:F4"/>
    <mergeCell ref="G4:H4"/>
    <mergeCell ref="M4:N4"/>
    <mergeCell ref="O4:P4"/>
    <mergeCell ref="E1:F1"/>
    <mergeCell ref="R1:R2"/>
    <mergeCell ref="S1:S2"/>
    <mergeCell ref="I4:J4"/>
    <mergeCell ref="K4:L4"/>
  </mergeCells>
  <printOptions horizontalCentered="1"/>
  <pageMargins left="1" right="1" top="0.9" bottom="0.7" header="0.5" footer="0.5"/>
  <pageSetup paperSize="9" scale="76" orientation="landscape" r:id="rId1"/>
  <headerFooter alignWithMargins="0">
    <oddHeader>&amp;C&amp;"Arial Black,Regular"&amp;12BUSINESS BANKING
&amp;"Arial,Bold Italic"&amp;11Task Force Report&amp;"Arial Black,Regular"&amp;10
&amp;R
&amp;"+,Regular"Annexure A2</oddHeader>
    <oddFooter>&amp;L&amp;8&amp;D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42"/>
  <sheetViews>
    <sheetView zoomScaleNormal="100" workbookViewId="0">
      <pane xSplit="2" ySplit="5" topLeftCell="D30" activePane="bottomRight" state="frozen"/>
      <selection activeCell="A47" sqref="A47"/>
      <selection pane="topRight" activeCell="A47" sqref="A47"/>
      <selection pane="bottomLeft" activeCell="A47" sqref="A47"/>
      <selection pane="bottomRight" activeCell="I41" sqref="I41:J44"/>
    </sheetView>
  </sheetViews>
  <sheetFormatPr defaultRowHeight="12.75" x14ac:dyDescent="0.2"/>
  <cols>
    <col min="1" max="1" width="8.7109375" style="30" customWidth="1"/>
    <col min="2" max="2" width="25.7109375" style="7" customWidth="1"/>
    <col min="3" max="3" width="8.7109375" style="8" customWidth="1"/>
    <col min="4" max="4" width="9.7109375" style="173" customWidth="1"/>
    <col min="5" max="5" width="8.7109375" style="60" customWidth="1"/>
    <col min="6" max="6" width="9.7109375" style="157" customWidth="1"/>
    <col min="7" max="7" width="8.7109375" style="304" customWidth="1"/>
    <col min="8" max="8" width="9.7109375" style="173" customWidth="1"/>
    <col min="9" max="9" width="8.7109375" style="60" customWidth="1"/>
    <col min="10" max="10" width="9.7109375" style="173" customWidth="1"/>
    <col min="11" max="11" width="8.7109375" style="60" customWidth="1"/>
    <col min="12" max="14" width="9.7109375" style="157" customWidth="1"/>
    <col min="15" max="15" width="9.7109375" style="60" bestFit="1" customWidth="1"/>
    <col min="16" max="16" width="10.7109375" style="168" customWidth="1"/>
    <col min="17" max="17" width="4.42578125" style="7" customWidth="1"/>
    <col min="18" max="18" width="12.7109375" style="7" customWidth="1"/>
    <col min="19" max="19" width="12" style="7" customWidth="1"/>
  </cols>
  <sheetData>
    <row r="1" spans="1:22" ht="13.15" customHeight="1" x14ac:dyDescent="0.2">
      <c r="B1" s="3" t="s">
        <v>194</v>
      </c>
      <c r="E1" s="383">
        <v>44197</v>
      </c>
      <c r="F1" s="384"/>
      <c r="R1" s="392" t="s">
        <v>27</v>
      </c>
      <c r="S1" s="392" t="s">
        <v>27</v>
      </c>
    </row>
    <row r="2" spans="1:22" x14ac:dyDescent="0.2">
      <c r="R2" s="393"/>
      <c r="S2" s="393"/>
    </row>
    <row r="3" spans="1:22" x14ac:dyDescent="0.2">
      <c r="A3" s="34"/>
      <c r="R3" s="237">
        <v>1</v>
      </c>
      <c r="S3" s="237"/>
    </row>
    <row r="4" spans="1:22" s="2" customFormat="1" ht="12.75" customHeight="1" x14ac:dyDescent="0.2">
      <c r="A4" s="367" t="s">
        <v>110</v>
      </c>
      <c r="B4" s="369" t="s">
        <v>0</v>
      </c>
      <c r="C4" s="389" t="s">
        <v>30</v>
      </c>
      <c r="D4" s="390"/>
      <c r="E4" s="389" t="s">
        <v>2</v>
      </c>
      <c r="F4" s="395"/>
      <c r="G4" s="379" t="s">
        <v>185</v>
      </c>
      <c r="H4" s="386"/>
      <c r="I4" s="379" t="s">
        <v>186</v>
      </c>
      <c r="J4" s="386"/>
      <c r="K4" s="379" t="s">
        <v>168</v>
      </c>
      <c r="L4" s="380"/>
      <c r="M4" s="379" t="s">
        <v>224</v>
      </c>
      <c r="N4" s="380"/>
      <c r="O4" s="381" t="s">
        <v>12</v>
      </c>
      <c r="P4" s="382"/>
      <c r="Q4" s="9"/>
      <c r="R4" s="341" t="s">
        <v>235</v>
      </c>
      <c r="S4" s="181" t="s">
        <v>226</v>
      </c>
    </row>
    <row r="5" spans="1:22" s="1" customFormat="1" x14ac:dyDescent="0.2">
      <c r="A5" s="387"/>
      <c r="B5" s="394"/>
      <c r="C5" s="46" t="s">
        <v>166</v>
      </c>
      <c r="D5" s="158" t="s">
        <v>167</v>
      </c>
      <c r="E5" s="61" t="s">
        <v>166</v>
      </c>
      <c r="F5" s="158" t="s">
        <v>167</v>
      </c>
      <c r="G5" s="61" t="s">
        <v>166</v>
      </c>
      <c r="H5" s="158" t="s">
        <v>167</v>
      </c>
      <c r="I5" s="61" t="s">
        <v>166</v>
      </c>
      <c r="J5" s="158" t="s">
        <v>167</v>
      </c>
      <c r="K5" s="61" t="s">
        <v>166</v>
      </c>
      <c r="L5" s="158" t="s">
        <v>167</v>
      </c>
      <c r="M5" s="4" t="s">
        <v>168</v>
      </c>
      <c r="N5" s="4" t="s">
        <v>225</v>
      </c>
      <c r="O5" s="61" t="s">
        <v>166</v>
      </c>
      <c r="P5" s="158" t="s">
        <v>167</v>
      </c>
      <c r="Q5" s="10"/>
      <c r="R5" s="182" t="s">
        <v>167</v>
      </c>
      <c r="S5" s="182" t="s">
        <v>167</v>
      </c>
    </row>
    <row r="6" spans="1:22" x14ac:dyDescent="0.2">
      <c r="A6" s="88" t="s">
        <v>31</v>
      </c>
      <c r="B6" s="25" t="s">
        <v>119</v>
      </c>
      <c r="C6" s="308"/>
      <c r="D6" s="324"/>
      <c r="E6" s="308"/>
      <c r="F6" s="259"/>
      <c r="G6" s="145">
        <v>0</v>
      </c>
      <c r="H6" s="178">
        <v>0</v>
      </c>
      <c r="I6" s="145">
        <v>0</v>
      </c>
      <c r="J6" s="178">
        <v>0</v>
      </c>
      <c r="K6" s="145">
        <v>15</v>
      </c>
      <c r="L6" s="169">
        <v>35.466554849999987</v>
      </c>
      <c r="M6" s="169">
        <v>-3.7709703519999995</v>
      </c>
      <c r="N6" s="169">
        <v>-3.3773714019999992</v>
      </c>
      <c r="O6" s="145">
        <v>426</v>
      </c>
      <c r="P6" s="178">
        <f>V6/1000</f>
        <v>2672.7846078999992</v>
      </c>
      <c r="R6" s="174">
        <v>35.12088722</v>
      </c>
      <c r="S6" s="259">
        <v>-4.1851121500000001</v>
      </c>
      <c r="U6" t="s">
        <v>217</v>
      </c>
      <c r="V6">
        <f>VLOOKUP(U6,'[7]L&amp;A  '!$B$4:$E$35,4,FALSE)</f>
        <v>2672784.6078999992</v>
      </c>
    </row>
    <row r="7" spans="1:22" x14ac:dyDescent="0.2">
      <c r="A7" s="88" t="s">
        <v>35</v>
      </c>
      <c r="B7" s="25" t="s">
        <v>123</v>
      </c>
      <c r="C7" s="308"/>
      <c r="D7" s="259"/>
      <c r="E7" s="308"/>
      <c r="F7" s="259"/>
      <c r="G7" s="145">
        <v>0</v>
      </c>
      <c r="H7" s="178">
        <v>0</v>
      </c>
      <c r="I7" s="145">
        <v>0</v>
      </c>
      <c r="J7" s="178">
        <v>0</v>
      </c>
      <c r="K7" s="145">
        <v>13</v>
      </c>
      <c r="L7" s="169">
        <v>36.982278669999999</v>
      </c>
      <c r="M7" s="169">
        <v>-3.2998716429999999</v>
      </c>
      <c r="N7" s="169">
        <v>-3.1509228629999999</v>
      </c>
      <c r="O7" s="145">
        <v>222</v>
      </c>
      <c r="P7" s="178">
        <f t="shared" ref="P7:P8" si="0">V7/1000</f>
        <v>1808.3809458999997</v>
      </c>
      <c r="R7" s="174">
        <v>36.846761699999995</v>
      </c>
      <c r="S7" s="259">
        <v>-3.1562307340000006</v>
      </c>
      <c r="U7" t="s">
        <v>218</v>
      </c>
      <c r="V7">
        <f>VLOOKUP(U7,'[7]L&amp;A  '!$B$4:$E$35,4,FALSE)</f>
        <v>1808380.9458999997</v>
      </c>
    </row>
    <row r="8" spans="1:22" x14ac:dyDescent="0.2">
      <c r="A8" s="88" t="s">
        <v>33</v>
      </c>
      <c r="B8" s="25" t="s">
        <v>121</v>
      </c>
      <c r="C8" s="308"/>
      <c r="D8" s="259"/>
      <c r="E8" s="308"/>
      <c r="F8" s="259"/>
      <c r="G8" s="145">
        <v>0</v>
      </c>
      <c r="H8" s="178">
        <v>0</v>
      </c>
      <c r="I8" s="145">
        <v>0</v>
      </c>
      <c r="J8" s="178">
        <v>0</v>
      </c>
      <c r="K8" s="145">
        <v>10</v>
      </c>
      <c r="L8" s="169">
        <v>93.176504320000006</v>
      </c>
      <c r="M8" s="169">
        <v>-7.3514502669999988</v>
      </c>
      <c r="N8" s="169">
        <v>-7.2950347969999987</v>
      </c>
      <c r="O8" s="145">
        <v>279</v>
      </c>
      <c r="P8" s="178">
        <f t="shared" si="0"/>
        <v>1921.6946231299996</v>
      </c>
      <c r="R8" s="174">
        <v>92.597245460000011</v>
      </c>
      <c r="S8" s="259">
        <v>-6.9481090310000013</v>
      </c>
      <c r="U8" s="115" t="s">
        <v>228</v>
      </c>
      <c r="V8">
        <f>VLOOKUP(U8,'[7]L&amp;A  '!$B$4:$E$35,4,FALSE)</f>
        <v>1921694.6231299997</v>
      </c>
    </row>
    <row r="9" spans="1:22" s="55" customFormat="1" x14ac:dyDescent="0.2">
      <c r="A9" s="91" t="s">
        <v>158</v>
      </c>
      <c r="B9" s="298" t="s">
        <v>173</v>
      </c>
      <c r="C9" s="309">
        <f t="shared" ref="C9:P9" si="1">SUM(C6:C8)</f>
        <v>0</v>
      </c>
      <c r="D9" s="267">
        <f t="shared" si="1"/>
        <v>0</v>
      </c>
      <c r="E9" s="203">
        <f t="shared" si="1"/>
        <v>0</v>
      </c>
      <c r="F9" s="267">
        <f t="shared" si="1"/>
        <v>0</v>
      </c>
      <c r="G9" s="151">
        <f t="shared" si="1"/>
        <v>0</v>
      </c>
      <c r="H9" s="161">
        <f t="shared" si="1"/>
        <v>0</v>
      </c>
      <c r="I9" s="151">
        <f t="shared" si="1"/>
        <v>0</v>
      </c>
      <c r="J9" s="162">
        <f t="shared" si="1"/>
        <v>0</v>
      </c>
      <c r="K9" s="151">
        <f t="shared" si="1"/>
        <v>38</v>
      </c>
      <c r="L9" s="161">
        <f t="shared" si="1"/>
        <v>165.62533783999999</v>
      </c>
      <c r="M9" s="161">
        <f t="shared" si="1"/>
        <v>-14.422292261999999</v>
      </c>
      <c r="N9" s="161">
        <f t="shared" si="1"/>
        <v>-13.823329061999999</v>
      </c>
      <c r="O9" s="152">
        <f t="shared" si="1"/>
        <v>927</v>
      </c>
      <c r="P9" s="161">
        <f t="shared" si="1"/>
        <v>6402.8601769299985</v>
      </c>
      <c r="R9" s="239">
        <f>SUM(R6:R8)</f>
        <v>164.56489438</v>
      </c>
      <c r="S9" s="267">
        <f>SUM(S6:S8)</f>
        <v>-14.289451915000003</v>
      </c>
    </row>
    <row r="10" spans="1:22" x14ac:dyDescent="0.2">
      <c r="A10" s="88" t="s">
        <v>41</v>
      </c>
      <c r="B10" s="23" t="s">
        <v>129</v>
      </c>
      <c r="C10" s="308"/>
      <c r="D10" s="259"/>
      <c r="E10" s="308"/>
      <c r="F10" s="259"/>
      <c r="G10" s="145">
        <v>0</v>
      </c>
      <c r="H10" s="178">
        <v>0</v>
      </c>
      <c r="I10" s="145">
        <v>0</v>
      </c>
      <c r="J10" s="178">
        <v>0</v>
      </c>
      <c r="K10" s="146">
        <v>6</v>
      </c>
      <c r="L10" s="169">
        <v>6.3264724399999999</v>
      </c>
      <c r="M10" s="306">
        <v>-0.73110903700000007</v>
      </c>
      <c r="N10" s="306">
        <v>-0.42793655700000005</v>
      </c>
      <c r="O10" s="149">
        <v>155</v>
      </c>
      <c r="P10" s="178">
        <f t="shared" ref="P10:P16" si="2">V10/1000</f>
        <v>613.85188741000013</v>
      </c>
      <c r="R10" s="174">
        <v>6.47049114</v>
      </c>
      <c r="S10" s="259">
        <v>-0.71473875800000009</v>
      </c>
      <c r="U10" t="s">
        <v>199</v>
      </c>
      <c r="V10">
        <f>VLOOKUP(U10,'[7]L&amp;A  '!$B$4:$E$35,4,FALSE)</f>
        <v>613851.88741000008</v>
      </c>
    </row>
    <row r="11" spans="1:22" x14ac:dyDescent="0.2">
      <c r="A11" s="88" t="s">
        <v>40</v>
      </c>
      <c r="B11" s="23" t="s">
        <v>128</v>
      </c>
      <c r="C11" s="308"/>
      <c r="D11" s="259"/>
      <c r="E11" s="308"/>
      <c r="F11" s="259"/>
      <c r="G11" s="145">
        <v>0</v>
      </c>
      <c r="H11" s="178">
        <v>0</v>
      </c>
      <c r="I11" s="145">
        <v>0</v>
      </c>
      <c r="J11" s="178">
        <v>0</v>
      </c>
      <c r="K11" s="146">
        <v>1</v>
      </c>
      <c r="L11" s="169">
        <v>0.16360192000000001</v>
      </c>
      <c r="M11" s="306">
        <v>-8.6335490000000008E-3</v>
      </c>
      <c r="N11" s="306">
        <v>-6.0179900000000041E-4</v>
      </c>
      <c r="O11" s="149">
        <v>175</v>
      </c>
      <c r="P11" s="178">
        <f t="shared" si="2"/>
        <v>559.18129431000011</v>
      </c>
      <c r="R11" s="174">
        <v>0.16272444</v>
      </c>
      <c r="S11" s="259">
        <v>-8.235628E-3</v>
      </c>
      <c r="U11" t="s">
        <v>198</v>
      </c>
      <c r="V11">
        <f>VLOOKUP(U11,'[7]L&amp;A  '!$B$4:$E$35,4,FALSE)</f>
        <v>559181.29431000014</v>
      </c>
    </row>
    <row r="12" spans="1:22" x14ac:dyDescent="0.2">
      <c r="A12" s="88" t="s">
        <v>39</v>
      </c>
      <c r="B12" s="23" t="s">
        <v>127</v>
      </c>
      <c r="C12" s="308"/>
      <c r="D12" s="259"/>
      <c r="E12" s="308"/>
      <c r="F12" s="259"/>
      <c r="G12" s="145">
        <v>0</v>
      </c>
      <c r="H12" s="178">
        <v>0</v>
      </c>
      <c r="I12" s="145">
        <v>0</v>
      </c>
      <c r="J12" s="178">
        <v>0</v>
      </c>
      <c r="K12" s="303">
        <v>19</v>
      </c>
      <c r="L12" s="169">
        <v>52.814174030000011</v>
      </c>
      <c r="M12" s="306">
        <v>-6.6981076679999996</v>
      </c>
      <c r="N12" s="306">
        <v>-6.6998274979999994</v>
      </c>
      <c r="O12" s="149">
        <v>298</v>
      </c>
      <c r="P12" s="178">
        <f t="shared" si="2"/>
        <v>1433.2835983299999</v>
      </c>
      <c r="R12" s="174">
        <v>49.495522920000006</v>
      </c>
      <c r="S12" s="259">
        <v>-6.3103026730000007</v>
      </c>
      <c r="U12" t="s">
        <v>197</v>
      </c>
      <c r="V12">
        <f>VLOOKUP(U12,'[7]L&amp;A  '!$B$4:$E$35,4,FALSE)</f>
        <v>1433283.5983299999</v>
      </c>
    </row>
    <row r="13" spans="1:22" x14ac:dyDescent="0.2">
      <c r="A13" s="88" t="s">
        <v>43</v>
      </c>
      <c r="B13" s="23" t="s">
        <v>131</v>
      </c>
      <c r="C13" s="308"/>
      <c r="D13" s="259"/>
      <c r="E13" s="308"/>
      <c r="F13" s="259"/>
      <c r="G13" s="145">
        <v>0</v>
      </c>
      <c r="H13" s="178">
        <v>0</v>
      </c>
      <c r="I13" s="145">
        <v>0</v>
      </c>
      <c r="J13" s="178">
        <v>0</v>
      </c>
      <c r="K13" s="146">
        <v>3</v>
      </c>
      <c r="L13" s="169">
        <v>45.853328049999995</v>
      </c>
      <c r="M13" s="306">
        <v>-1.24979375</v>
      </c>
      <c r="N13" s="306">
        <v>-1.2397619400000002</v>
      </c>
      <c r="O13" s="149">
        <v>121</v>
      </c>
      <c r="P13" s="178">
        <f t="shared" si="2"/>
        <v>562.41235675000007</v>
      </c>
      <c r="R13" s="174">
        <v>44.156657630000005</v>
      </c>
      <c r="S13" s="259">
        <v>-1.1666907650000002</v>
      </c>
      <c r="U13" t="s">
        <v>201</v>
      </c>
      <c r="V13">
        <f>VLOOKUP(U13,'[7]L&amp;A  '!$B$4:$E$35,4,FALSE)</f>
        <v>562412.35675000004</v>
      </c>
    </row>
    <row r="14" spans="1:22" x14ac:dyDescent="0.2">
      <c r="A14" s="88" t="s">
        <v>37</v>
      </c>
      <c r="B14" s="22" t="s">
        <v>125</v>
      </c>
      <c r="C14" s="308"/>
      <c r="D14" s="259"/>
      <c r="E14" s="308"/>
      <c r="F14" s="259"/>
      <c r="G14" s="145">
        <v>0</v>
      </c>
      <c r="H14" s="178">
        <v>0</v>
      </c>
      <c r="I14" s="145">
        <v>0</v>
      </c>
      <c r="J14" s="178">
        <v>0</v>
      </c>
      <c r="K14" s="146">
        <v>4</v>
      </c>
      <c r="L14" s="169">
        <v>107.16526048</v>
      </c>
      <c r="M14" s="306">
        <v>-1.9534128430000002</v>
      </c>
      <c r="N14" s="306">
        <v>-1.8998851129999998</v>
      </c>
      <c r="O14" s="149">
        <v>200</v>
      </c>
      <c r="P14" s="178">
        <f t="shared" si="2"/>
        <v>904.46663287999991</v>
      </c>
      <c r="R14" s="174">
        <v>112.21965067000001</v>
      </c>
      <c r="S14" s="259">
        <v>-1.660553253</v>
      </c>
      <c r="U14" s="115" t="s">
        <v>195</v>
      </c>
      <c r="V14">
        <f>VLOOKUP(U14,'[7]L&amp;A  '!$B$4:$E$35,4,FALSE)</f>
        <v>904466.63287999993</v>
      </c>
    </row>
    <row r="15" spans="1:22" x14ac:dyDescent="0.2">
      <c r="A15" s="88" t="s">
        <v>42</v>
      </c>
      <c r="B15" s="23" t="s">
        <v>130</v>
      </c>
      <c r="C15" s="308"/>
      <c r="D15" s="259"/>
      <c r="E15" s="308"/>
      <c r="F15" s="259"/>
      <c r="G15" s="145">
        <v>0</v>
      </c>
      <c r="H15" s="178">
        <v>0</v>
      </c>
      <c r="I15" s="145">
        <v>0</v>
      </c>
      <c r="J15" s="178">
        <v>0</v>
      </c>
      <c r="K15" s="146">
        <v>5</v>
      </c>
      <c r="L15" s="169">
        <v>40.721476129999999</v>
      </c>
      <c r="M15" s="306">
        <v>-2.6435179809999996</v>
      </c>
      <c r="N15" s="306">
        <v>-2.5024424809999997</v>
      </c>
      <c r="O15" s="149">
        <v>141</v>
      </c>
      <c r="P15" s="178">
        <f t="shared" si="2"/>
        <v>483.37885764999999</v>
      </c>
      <c r="R15" s="174">
        <v>40.302471609999998</v>
      </c>
      <c r="S15" s="259">
        <v>-2.5332692490000004</v>
      </c>
      <c r="U15" t="s">
        <v>200</v>
      </c>
      <c r="V15">
        <f>VLOOKUP(U15,'[7]L&amp;A  '!$B$4:$E$35,4,FALSE)</f>
        <v>483378.85764999996</v>
      </c>
    </row>
    <row r="16" spans="1:22" x14ac:dyDescent="0.2">
      <c r="A16" s="88" t="s">
        <v>38</v>
      </c>
      <c r="B16" s="22" t="s">
        <v>126</v>
      </c>
      <c r="C16" s="308"/>
      <c r="D16" s="259"/>
      <c r="E16" s="308"/>
      <c r="F16" s="259"/>
      <c r="G16" s="147">
        <v>1</v>
      </c>
      <c r="H16" s="178">
        <v>2.4713544900000004</v>
      </c>
      <c r="I16" s="145">
        <v>1</v>
      </c>
      <c r="J16" s="169">
        <v>2.4713544900000004</v>
      </c>
      <c r="K16" s="146">
        <v>12</v>
      </c>
      <c r="L16" s="169">
        <v>534.60606236000001</v>
      </c>
      <c r="M16" s="306">
        <v>-4.7078007900000003</v>
      </c>
      <c r="N16" s="306">
        <v>-4.7209907900000001</v>
      </c>
      <c r="O16" s="149">
        <v>151</v>
      </c>
      <c r="P16" s="178">
        <f t="shared" si="2"/>
        <v>1081.8788747400001</v>
      </c>
      <c r="R16" s="174">
        <v>530.82023633000006</v>
      </c>
      <c r="S16" s="259">
        <v>-4.5321398349999997</v>
      </c>
      <c r="U16" t="s">
        <v>196</v>
      </c>
      <c r="V16">
        <f>VLOOKUP(U16,'[7]L&amp;A  '!$B$4:$E$35,4,FALSE)</f>
        <v>1081878.8747400001</v>
      </c>
    </row>
    <row r="17" spans="1:22" s="55" customFormat="1" x14ac:dyDescent="0.2">
      <c r="A17" s="91" t="s">
        <v>159</v>
      </c>
      <c r="B17" s="299" t="s">
        <v>174</v>
      </c>
      <c r="C17" s="309">
        <f>SUM(C10:C16)</f>
        <v>0</v>
      </c>
      <c r="D17" s="267">
        <f>SUM(D10:D16)</f>
        <v>0</v>
      </c>
      <c r="E17" s="203">
        <f>SUM(E10:E16)</f>
        <v>0</v>
      </c>
      <c r="F17" s="267">
        <f>SUM(F10:F16)</f>
        <v>0</v>
      </c>
      <c r="G17" s="151">
        <f t="shared" ref="G17:P17" si="3">SUM(G10:G16)</f>
        <v>1</v>
      </c>
      <c r="H17" s="161">
        <f t="shared" si="3"/>
        <v>2.4713544900000004</v>
      </c>
      <c r="I17" s="151">
        <f t="shared" si="3"/>
        <v>1</v>
      </c>
      <c r="J17" s="162">
        <f t="shared" si="3"/>
        <v>2.4713544900000004</v>
      </c>
      <c r="K17" s="151">
        <f t="shared" si="3"/>
        <v>50</v>
      </c>
      <c r="L17" s="161">
        <f t="shared" si="3"/>
        <v>787.65037541000004</v>
      </c>
      <c r="M17" s="161">
        <f t="shared" si="3"/>
        <v>-17.992375618000001</v>
      </c>
      <c r="N17" s="161">
        <f t="shared" si="3"/>
        <v>-17.491446177999997</v>
      </c>
      <c r="O17" s="152">
        <f t="shared" si="3"/>
        <v>1241</v>
      </c>
      <c r="P17" s="161">
        <f t="shared" si="3"/>
        <v>5638.4535020700005</v>
      </c>
      <c r="R17" s="239">
        <f>SUM(R10:R16)</f>
        <v>783.62775474</v>
      </c>
      <c r="S17" s="326">
        <f>SUM(S10:S16)</f>
        <v>-16.925930161</v>
      </c>
    </row>
    <row r="18" spans="1:22" x14ac:dyDescent="0.2">
      <c r="A18" s="88" t="s">
        <v>47</v>
      </c>
      <c r="B18" s="25" t="s">
        <v>135</v>
      </c>
      <c r="C18" s="310"/>
      <c r="D18" s="256"/>
      <c r="E18" s="308"/>
      <c r="F18" s="259"/>
      <c r="G18" s="145">
        <v>0</v>
      </c>
      <c r="H18" s="178">
        <v>0</v>
      </c>
      <c r="I18" s="145">
        <v>0</v>
      </c>
      <c r="J18" s="178">
        <v>0</v>
      </c>
      <c r="K18" s="146">
        <v>21</v>
      </c>
      <c r="L18" s="169">
        <v>22.273575580000006</v>
      </c>
      <c r="M18" s="306">
        <v>-1.6721848420000003</v>
      </c>
      <c r="N18" s="306">
        <v>-1.6690902520000002</v>
      </c>
      <c r="O18" s="149">
        <v>185</v>
      </c>
      <c r="P18" s="178">
        <f t="shared" ref="P18:P21" si="4">V18/1000</f>
        <v>625.52263582000023</v>
      </c>
      <c r="R18" s="174">
        <v>22.158715949999994</v>
      </c>
      <c r="S18" s="259">
        <v>-1.6163471380000003</v>
      </c>
      <c r="U18" s="115" t="s">
        <v>229</v>
      </c>
      <c r="V18">
        <f>VLOOKUP(U18,'[7]L&amp;A  '!$B$4:$E$35,4,FALSE)</f>
        <v>625522.6358200002</v>
      </c>
    </row>
    <row r="19" spans="1:22" x14ac:dyDescent="0.2">
      <c r="A19" s="88" t="s">
        <v>44</v>
      </c>
      <c r="B19" s="25" t="s">
        <v>132</v>
      </c>
      <c r="C19" s="308"/>
      <c r="D19" s="259"/>
      <c r="E19" s="308"/>
      <c r="F19" s="259"/>
      <c r="G19" s="145">
        <v>0</v>
      </c>
      <c r="H19" s="178">
        <v>0</v>
      </c>
      <c r="I19" s="145">
        <v>0</v>
      </c>
      <c r="J19" s="178">
        <v>0</v>
      </c>
      <c r="K19" s="146">
        <v>17</v>
      </c>
      <c r="L19" s="169">
        <v>35.100513899999996</v>
      </c>
      <c r="M19" s="306">
        <v>-1.0922106639999998</v>
      </c>
      <c r="N19" s="306">
        <v>-1.0823629039999996</v>
      </c>
      <c r="O19" s="149">
        <v>265</v>
      </c>
      <c r="P19" s="178">
        <f t="shared" si="4"/>
        <v>1271.9664171899997</v>
      </c>
      <c r="R19" s="174">
        <v>34.555059650000004</v>
      </c>
      <c r="S19" s="259">
        <v>-1.023678426</v>
      </c>
      <c r="U19" s="115" t="s">
        <v>230</v>
      </c>
      <c r="V19">
        <f>VLOOKUP(U19,'[7]L&amp;A  '!$B$4:$E$35,4,FALSE)</f>
        <v>1271966.4171899997</v>
      </c>
    </row>
    <row r="20" spans="1:22" x14ac:dyDescent="0.2">
      <c r="A20" s="88" t="s">
        <v>49</v>
      </c>
      <c r="B20" s="25" t="s">
        <v>137</v>
      </c>
      <c r="C20" s="308"/>
      <c r="D20" s="259"/>
      <c r="E20" s="308"/>
      <c r="F20" s="259"/>
      <c r="G20" s="145">
        <v>0</v>
      </c>
      <c r="H20" s="178">
        <v>0</v>
      </c>
      <c r="I20" s="145">
        <v>0</v>
      </c>
      <c r="J20" s="178">
        <v>0</v>
      </c>
      <c r="K20" s="146">
        <v>12</v>
      </c>
      <c r="L20" s="169">
        <v>16.659522410000001</v>
      </c>
      <c r="M20" s="306">
        <v>-0.61020340900000003</v>
      </c>
      <c r="N20" s="306">
        <v>-0.5343986289999999</v>
      </c>
      <c r="O20" s="149">
        <v>248</v>
      </c>
      <c r="P20" s="178">
        <f t="shared" si="4"/>
        <v>816.97930657000018</v>
      </c>
      <c r="R20" s="174">
        <v>16.603359519999998</v>
      </c>
      <c r="S20" s="259">
        <v>-0.56387117699999989</v>
      </c>
      <c r="U20" t="s">
        <v>207</v>
      </c>
      <c r="V20">
        <f>VLOOKUP(U20,'[7]L&amp;A  '!$B$4:$E$35,4,FALSE)</f>
        <v>816979.30657000013</v>
      </c>
    </row>
    <row r="21" spans="1:22" x14ac:dyDescent="0.2">
      <c r="A21" s="88" t="s">
        <v>48</v>
      </c>
      <c r="B21" s="25" t="s">
        <v>136</v>
      </c>
      <c r="C21" s="311"/>
      <c r="D21" s="264"/>
      <c r="E21" s="308"/>
      <c r="F21" s="259"/>
      <c r="G21" s="145">
        <v>0</v>
      </c>
      <c r="H21" s="178">
        <v>0</v>
      </c>
      <c r="I21" s="145">
        <v>0</v>
      </c>
      <c r="J21" s="178">
        <v>0</v>
      </c>
      <c r="K21" s="146">
        <v>1</v>
      </c>
      <c r="L21" s="169">
        <v>0.61340408999999996</v>
      </c>
      <c r="M21" s="306">
        <v>-3.398248E-3</v>
      </c>
      <c r="N21" s="306">
        <v>1.5175520000000008E-3</v>
      </c>
      <c r="O21" s="149">
        <v>113</v>
      </c>
      <c r="P21" s="178">
        <f t="shared" si="4"/>
        <v>395.75275309</v>
      </c>
      <c r="R21" s="174">
        <v>0.60690200000000005</v>
      </c>
      <c r="S21" s="259">
        <v>-1.690064E-3</v>
      </c>
      <c r="U21" t="s">
        <v>206</v>
      </c>
      <c r="V21">
        <f>VLOOKUP(U21,'[7]L&amp;A  '!$B$4:$E$35,4,FALSE)</f>
        <v>395752.75309000001</v>
      </c>
    </row>
    <row r="22" spans="1:22" s="53" customFormat="1" x14ac:dyDescent="0.2">
      <c r="A22" s="91" t="s">
        <v>160</v>
      </c>
      <c r="B22" s="300" t="s">
        <v>175</v>
      </c>
      <c r="C22" s="312">
        <f>SUM(C18:C21)</f>
        <v>0</v>
      </c>
      <c r="D22" s="275">
        <f>SUM(D18:D21)</f>
        <v>0</v>
      </c>
      <c r="E22" s="313">
        <f>SUM(E18:E21)</f>
        <v>0</v>
      </c>
      <c r="F22" s="278">
        <f>SUM(F18:F21)</f>
        <v>0</v>
      </c>
      <c r="G22" s="153">
        <f>SUM(G18:G21)</f>
        <v>0</v>
      </c>
      <c r="H22" s="162">
        <f t="shared" ref="H22:N22" si="5">SUM(H18:H21)</f>
        <v>0</v>
      </c>
      <c r="I22" s="153">
        <f t="shared" si="5"/>
        <v>0</v>
      </c>
      <c r="J22" s="162">
        <f t="shared" si="5"/>
        <v>0</v>
      </c>
      <c r="K22" s="151">
        <f t="shared" si="5"/>
        <v>51</v>
      </c>
      <c r="L22" s="162">
        <f t="shared" si="5"/>
        <v>74.647015980000006</v>
      </c>
      <c r="M22" s="162">
        <f t="shared" si="5"/>
        <v>-3.3779971629999999</v>
      </c>
      <c r="N22" s="162">
        <f t="shared" si="5"/>
        <v>-3.2843342329999996</v>
      </c>
      <c r="O22" s="152">
        <f>SUM(O18:O21)</f>
        <v>811</v>
      </c>
      <c r="P22" s="162">
        <f>SUM(P18:P21)</f>
        <v>3110.2211126700004</v>
      </c>
      <c r="R22" s="240">
        <f>SUM(R18:R21)</f>
        <v>73.924037119999994</v>
      </c>
      <c r="S22" s="267">
        <f>SUM(S18:S21)</f>
        <v>-3.2055868049999998</v>
      </c>
    </row>
    <row r="23" spans="1:22" x14ac:dyDescent="0.2">
      <c r="A23" s="88" t="s">
        <v>52</v>
      </c>
      <c r="B23" s="24" t="s">
        <v>140</v>
      </c>
      <c r="C23" s="308"/>
      <c r="D23" s="259"/>
      <c r="E23" s="308"/>
      <c r="F23" s="259"/>
      <c r="G23" s="145">
        <v>0</v>
      </c>
      <c r="H23" s="178">
        <v>0</v>
      </c>
      <c r="I23" s="145">
        <v>0</v>
      </c>
      <c r="J23" s="178">
        <v>0</v>
      </c>
      <c r="K23" s="146">
        <v>9</v>
      </c>
      <c r="L23" s="169">
        <v>28.946595719999998</v>
      </c>
      <c r="M23" s="306">
        <v>-2.2294196949999998</v>
      </c>
      <c r="N23" s="306">
        <v>-2.2250904749999996</v>
      </c>
      <c r="O23" s="149">
        <v>159</v>
      </c>
      <c r="P23" s="178">
        <f t="shared" ref="P23:P26" si="6">V23/1000</f>
        <v>682.39470498000003</v>
      </c>
      <c r="R23" s="174">
        <v>28.872151370000005</v>
      </c>
      <c r="S23" s="259">
        <v>-2.1541198049999997</v>
      </c>
      <c r="U23" t="s">
        <v>204</v>
      </c>
      <c r="V23">
        <f>VLOOKUP(U23,'[7]L&amp;A  '!$B$4:$E$35,4,FALSE)</f>
        <v>682394.70498000004</v>
      </c>
    </row>
    <row r="24" spans="1:22" x14ac:dyDescent="0.2">
      <c r="A24" s="88" t="s">
        <v>51</v>
      </c>
      <c r="B24" s="24" t="s">
        <v>139</v>
      </c>
      <c r="C24" s="308"/>
      <c r="D24" s="330"/>
      <c r="E24" s="308"/>
      <c r="F24" s="259"/>
      <c r="G24" s="145">
        <v>0</v>
      </c>
      <c r="H24" s="178">
        <v>0</v>
      </c>
      <c r="I24" s="145">
        <v>0</v>
      </c>
      <c r="J24" s="178">
        <v>0</v>
      </c>
      <c r="K24" s="146">
        <v>6</v>
      </c>
      <c r="L24" s="169">
        <v>61.278955360000005</v>
      </c>
      <c r="M24" s="306">
        <v>-3.128367297</v>
      </c>
      <c r="N24" s="306">
        <v>-3.0541801870000009</v>
      </c>
      <c r="O24" s="149">
        <v>240</v>
      </c>
      <c r="P24" s="178">
        <f t="shared" si="6"/>
        <v>1532.8216338600002</v>
      </c>
      <c r="R24" s="174">
        <v>59.718480369999995</v>
      </c>
      <c r="S24" s="259">
        <v>-2.8689591910000001</v>
      </c>
      <c r="U24" t="s">
        <v>203</v>
      </c>
      <c r="V24">
        <f>VLOOKUP(U24,'[7]L&amp;A  '!$B$4:$E$35,4,FALSE)</f>
        <v>1532821.6338600002</v>
      </c>
    </row>
    <row r="25" spans="1:22" x14ac:dyDescent="0.2">
      <c r="A25" s="88" t="s">
        <v>50</v>
      </c>
      <c r="B25" s="24" t="s">
        <v>138</v>
      </c>
      <c r="C25" s="308"/>
      <c r="D25" s="259"/>
      <c r="E25" s="308"/>
      <c r="F25" s="259"/>
      <c r="G25" s="145">
        <v>0</v>
      </c>
      <c r="H25" s="178">
        <v>0</v>
      </c>
      <c r="I25" s="145">
        <v>0</v>
      </c>
      <c r="J25" s="178">
        <v>0</v>
      </c>
      <c r="K25" s="146">
        <v>5</v>
      </c>
      <c r="L25" s="169">
        <v>8.8831991800000001</v>
      </c>
      <c r="M25" s="306">
        <v>-0.92741388600000008</v>
      </c>
      <c r="N25" s="306">
        <v>-0.96024404600000002</v>
      </c>
      <c r="O25" s="149">
        <v>246</v>
      </c>
      <c r="P25" s="178">
        <f t="shared" si="6"/>
        <v>1314.6429360499999</v>
      </c>
      <c r="R25" s="174">
        <v>9.2498978999999988</v>
      </c>
      <c r="S25" s="259">
        <v>-0.90945942400000013</v>
      </c>
      <c r="U25" t="s">
        <v>202</v>
      </c>
      <c r="V25">
        <f>VLOOKUP(U25,'[7]L&amp;A  '!$B$4:$E$35,4,FALSE)</f>
        <v>1314642.9360499999</v>
      </c>
    </row>
    <row r="26" spans="1:22" x14ac:dyDescent="0.2">
      <c r="A26" s="88" t="s">
        <v>53</v>
      </c>
      <c r="B26" s="24" t="s">
        <v>141</v>
      </c>
      <c r="C26" s="308"/>
      <c r="D26" s="259"/>
      <c r="E26" s="308"/>
      <c r="F26" s="259"/>
      <c r="G26" s="145">
        <v>0</v>
      </c>
      <c r="H26" s="178">
        <v>0</v>
      </c>
      <c r="I26" s="145">
        <v>0</v>
      </c>
      <c r="J26" s="178">
        <v>0</v>
      </c>
      <c r="K26" s="146">
        <v>2</v>
      </c>
      <c r="L26" s="169">
        <v>4.18740253</v>
      </c>
      <c r="M26" s="306">
        <v>-0.18396294899999999</v>
      </c>
      <c r="N26" s="306">
        <v>-0.16439289900000001</v>
      </c>
      <c r="O26" s="149">
        <v>75</v>
      </c>
      <c r="P26" s="178">
        <f t="shared" si="6"/>
        <v>169.99273516000005</v>
      </c>
      <c r="R26" s="174">
        <v>4.1695915900000005</v>
      </c>
      <c r="S26" s="259">
        <v>-0.180170408</v>
      </c>
      <c r="U26" t="s">
        <v>205</v>
      </c>
      <c r="V26">
        <f>VLOOKUP(U26,'[7]L&amp;A  '!$B$4:$E$35,4,FALSE)</f>
        <v>169992.73516000004</v>
      </c>
    </row>
    <row r="27" spans="1:22" s="55" customFormat="1" x14ac:dyDescent="0.2">
      <c r="A27" s="91" t="s">
        <v>161</v>
      </c>
      <c r="B27" s="300" t="s">
        <v>176</v>
      </c>
      <c r="C27" s="314">
        <f>SUM(C23:C26)</f>
        <v>0</v>
      </c>
      <c r="D27" s="278">
        <f>SUM(D23:D26)</f>
        <v>0</v>
      </c>
      <c r="E27" s="313">
        <f>SUM(E23:E26)</f>
        <v>0</v>
      </c>
      <c r="F27" s="278">
        <f>SUM(F23:F26)</f>
        <v>0</v>
      </c>
      <c r="G27" s="153">
        <f t="shared" ref="G27:P27" si="7">SUM(G23:G26)</f>
        <v>0</v>
      </c>
      <c r="H27" s="161">
        <f t="shared" si="7"/>
        <v>0</v>
      </c>
      <c r="I27" s="153">
        <f t="shared" si="7"/>
        <v>0</v>
      </c>
      <c r="J27" s="161">
        <f t="shared" si="7"/>
        <v>0</v>
      </c>
      <c r="K27" s="151">
        <f t="shared" si="7"/>
        <v>22</v>
      </c>
      <c r="L27" s="161">
        <f t="shared" si="7"/>
        <v>103.29615279000001</v>
      </c>
      <c r="M27" s="161">
        <f t="shared" si="7"/>
        <v>-6.4691638269999991</v>
      </c>
      <c r="N27" s="161">
        <f t="shared" si="7"/>
        <v>-6.4039076069999998</v>
      </c>
      <c r="O27" s="152">
        <f t="shared" si="7"/>
        <v>720</v>
      </c>
      <c r="P27" s="161">
        <f t="shared" si="7"/>
        <v>3699.85201005</v>
      </c>
      <c r="R27" s="239">
        <f>SUM(R23:R26)</f>
        <v>102.01012122999998</v>
      </c>
      <c r="S27" s="267">
        <f>SUM(S23:S26)</f>
        <v>-6.1127088280000006</v>
      </c>
    </row>
    <row r="28" spans="1:22" x14ac:dyDescent="0.2">
      <c r="A28" s="88" t="s">
        <v>54</v>
      </c>
      <c r="B28" s="23" t="s">
        <v>142</v>
      </c>
      <c r="C28" s="308"/>
      <c r="D28" s="331"/>
      <c r="E28" s="308"/>
      <c r="F28" s="332"/>
      <c r="G28" s="145">
        <v>0</v>
      </c>
      <c r="H28" s="178">
        <v>0</v>
      </c>
      <c r="I28" s="145">
        <v>0</v>
      </c>
      <c r="J28" s="178">
        <v>0</v>
      </c>
      <c r="K28" s="146">
        <v>20</v>
      </c>
      <c r="L28" s="169">
        <v>238.41394573000005</v>
      </c>
      <c r="M28" s="306">
        <v>-18.000040634000001</v>
      </c>
      <c r="N28" s="306">
        <v>-17.975919793999999</v>
      </c>
      <c r="O28" s="149">
        <v>377</v>
      </c>
      <c r="P28" s="178">
        <f t="shared" ref="P28:P29" si="8">V28/1000</f>
        <v>1203.0564832</v>
      </c>
      <c r="R28" s="174">
        <v>235.38715569999994</v>
      </c>
      <c r="S28" s="259">
        <v>-16.843105747999999</v>
      </c>
      <c r="U28" s="115" t="s">
        <v>231</v>
      </c>
      <c r="V28">
        <f>VLOOKUP(U28,'[7]L&amp;A  '!$B$4:$E$35,4,FALSE)</f>
        <v>1203056.4831999999</v>
      </c>
    </row>
    <row r="29" spans="1:22" x14ac:dyDescent="0.2">
      <c r="A29" s="88" t="s">
        <v>55</v>
      </c>
      <c r="B29" s="23" t="s">
        <v>143</v>
      </c>
      <c r="C29" s="308"/>
      <c r="D29" s="259"/>
      <c r="E29" s="308"/>
      <c r="F29" s="259"/>
      <c r="G29" s="145">
        <v>0</v>
      </c>
      <c r="H29" s="178">
        <v>0</v>
      </c>
      <c r="I29" s="145">
        <v>0</v>
      </c>
      <c r="J29" s="178">
        <v>0</v>
      </c>
      <c r="K29" s="146">
        <v>3</v>
      </c>
      <c r="L29" s="169">
        <v>19.88615089</v>
      </c>
      <c r="M29" s="306">
        <v>-0.52543856000000011</v>
      </c>
      <c r="N29" s="306">
        <v>-0.97464084000000006</v>
      </c>
      <c r="O29" s="149">
        <v>157</v>
      </c>
      <c r="P29" s="178">
        <f t="shared" si="8"/>
        <v>449.22222211000002</v>
      </c>
      <c r="R29" s="174">
        <v>19.86526843</v>
      </c>
      <c r="S29" s="259">
        <v>-0.47554520400000005</v>
      </c>
      <c r="U29" s="115" t="s">
        <v>232</v>
      </c>
      <c r="V29">
        <f>VLOOKUP(U29,'[7]L&amp;A  '!$B$4:$E$35,4,FALSE)</f>
        <v>449222.22211000003</v>
      </c>
    </row>
    <row r="30" spans="1:22" s="55" customFormat="1" x14ac:dyDescent="0.2">
      <c r="A30" s="91" t="s">
        <v>162</v>
      </c>
      <c r="B30" s="300" t="s">
        <v>177</v>
      </c>
      <c r="C30" s="314">
        <f>SUM(C28:C29)</f>
        <v>0</v>
      </c>
      <c r="D30" s="278">
        <f>SUM(D28:D29)</f>
        <v>0</v>
      </c>
      <c r="E30" s="313">
        <f>SUM(E28:E29)</f>
        <v>0</v>
      </c>
      <c r="F30" s="278">
        <f>SUM(F28:F29)</f>
        <v>0</v>
      </c>
      <c r="G30" s="153">
        <f>SUM(G28:G29)</f>
        <v>0</v>
      </c>
      <c r="H30" s="161">
        <f t="shared" ref="H30:N30" si="9">SUM(H28:H29)</f>
        <v>0</v>
      </c>
      <c r="I30" s="153">
        <f t="shared" si="9"/>
        <v>0</v>
      </c>
      <c r="J30" s="161">
        <f t="shared" si="9"/>
        <v>0</v>
      </c>
      <c r="K30" s="151">
        <f t="shared" si="9"/>
        <v>23</v>
      </c>
      <c r="L30" s="161">
        <f t="shared" si="9"/>
        <v>258.30009662000003</v>
      </c>
      <c r="M30" s="161">
        <f t="shared" si="9"/>
        <v>-18.525479194000003</v>
      </c>
      <c r="N30" s="161">
        <f t="shared" si="9"/>
        <v>-18.950560633999999</v>
      </c>
      <c r="O30" s="152">
        <f>SUM(O28:O29)</f>
        <v>534</v>
      </c>
      <c r="P30" s="161">
        <f>SUM(P28:P29)</f>
        <v>1652.2787053100001</v>
      </c>
      <c r="R30" s="239">
        <f>SUM(R28:R29)</f>
        <v>255.25242412999995</v>
      </c>
      <c r="S30" s="267">
        <f>SUM(S28:S29)</f>
        <v>-17.318650951999999</v>
      </c>
    </row>
    <row r="31" spans="1:22" x14ac:dyDescent="0.2">
      <c r="A31" s="88" t="s">
        <v>62</v>
      </c>
      <c r="B31" s="26" t="s">
        <v>149</v>
      </c>
      <c r="C31" s="308"/>
      <c r="D31" s="259"/>
      <c r="E31" s="308"/>
      <c r="F31" s="259"/>
      <c r="G31" s="145">
        <v>0</v>
      </c>
      <c r="H31" s="178">
        <v>0</v>
      </c>
      <c r="I31" s="145">
        <v>0</v>
      </c>
      <c r="J31" s="178">
        <v>0</v>
      </c>
      <c r="K31" s="146">
        <v>14</v>
      </c>
      <c r="L31" s="169">
        <v>54.322998119999994</v>
      </c>
      <c r="M31" s="306">
        <v>-7.2054501230000003</v>
      </c>
      <c r="N31" s="306">
        <v>-7.1885830529999994</v>
      </c>
      <c r="O31" s="149">
        <v>91</v>
      </c>
      <c r="P31" s="178">
        <f t="shared" ref="P31:P35" si="10">V31/1000</f>
        <v>491.17522564000006</v>
      </c>
      <c r="R31" s="174">
        <v>54.584656969999998</v>
      </c>
      <c r="S31" s="259">
        <v>-7.2574093789999985</v>
      </c>
      <c r="U31" t="s">
        <v>212</v>
      </c>
      <c r="V31">
        <f>VLOOKUP(U31,'[7]L&amp;A  '!$B$4:$E$35,4,FALSE)</f>
        <v>491175.22564000008</v>
      </c>
    </row>
    <row r="32" spans="1:22" x14ac:dyDescent="0.2">
      <c r="A32" s="88" t="s">
        <v>60</v>
      </c>
      <c r="B32" s="23" t="s">
        <v>147</v>
      </c>
      <c r="C32" s="308"/>
      <c r="D32" s="259"/>
      <c r="E32" s="308"/>
      <c r="F32" s="259"/>
      <c r="G32" s="145">
        <v>0</v>
      </c>
      <c r="H32" s="178">
        <v>0</v>
      </c>
      <c r="I32" s="145">
        <v>0</v>
      </c>
      <c r="J32" s="178">
        <v>0</v>
      </c>
      <c r="K32" s="146">
        <v>10</v>
      </c>
      <c r="L32" s="169">
        <v>16.804583140000005</v>
      </c>
      <c r="M32" s="306">
        <v>-1.0571298500000001</v>
      </c>
      <c r="N32" s="306">
        <v>-1.0524871599999999</v>
      </c>
      <c r="O32" s="149">
        <v>113</v>
      </c>
      <c r="P32" s="178">
        <f t="shared" si="10"/>
        <v>358.32543776</v>
      </c>
      <c r="R32" s="174">
        <v>16.774629339999997</v>
      </c>
      <c r="S32" s="259">
        <v>-1.0340610139999999</v>
      </c>
      <c r="U32" t="s">
        <v>210</v>
      </c>
      <c r="V32">
        <f>VLOOKUP(U32,'[7]L&amp;A  '!$B$4:$E$35,4,FALSE)</f>
        <v>358325.43776</v>
      </c>
    </row>
    <row r="33" spans="1:22" x14ac:dyDescent="0.2">
      <c r="A33" s="88" t="s">
        <v>61</v>
      </c>
      <c r="B33" s="25" t="s">
        <v>148</v>
      </c>
      <c r="C33" s="308"/>
      <c r="D33" s="259"/>
      <c r="E33" s="308"/>
      <c r="F33" s="259"/>
      <c r="G33" s="145">
        <v>0</v>
      </c>
      <c r="H33" s="178">
        <v>0</v>
      </c>
      <c r="I33" s="145">
        <v>0</v>
      </c>
      <c r="J33" s="178">
        <v>0</v>
      </c>
      <c r="K33" s="146">
        <v>3</v>
      </c>
      <c r="L33" s="169">
        <v>21.859924840000001</v>
      </c>
      <c r="M33" s="306">
        <v>-1.392351841</v>
      </c>
      <c r="N33" s="306">
        <v>-1.377235341</v>
      </c>
      <c r="O33" s="149">
        <v>66</v>
      </c>
      <c r="P33" s="178">
        <f t="shared" si="10"/>
        <v>131.68906973</v>
      </c>
      <c r="R33" s="174">
        <v>22.215533749999999</v>
      </c>
      <c r="S33" s="259">
        <v>-1.3547600579999999</v>
      </c>
      <c r="U33" t="s">
        <v>211</v>
      </c>
      <c r="V33">
        <f>VLOOKUP(U33,'[7]L&amp;A  '!$B$4:$E$35,4,FALSE)</f>
        <v>131689.06972999999</v>
      </c>
    </row>
    <row r="34" spans="1:22" x14ac:dyDescent="0.2">
      <c r="A34" s="88" t="s">
        <v>58</v>
      </c>
      <c r="B34" s="25" t="s">
        <v>145</v>
      </c>
      <c r="C34" s="308"/>
      <c r="D34" s="259"/>
      <c r="E34" s="308"/>
      <c r="F34" s="259"/>
      <c r="G34" s="145">
        <v>0</v>
      </c>
      <c r="H34" s="178">
        <v>0</v>
      </c>
      <c r="I34" s="145">
        <v>0</v>
      </c>
      <c r="J34" s="178">
        <v>0</v>
      </c>
      <c r="K34" s="146">
        <v>9</v>
      </c>
      <c r="L34" s="169">
        <v>11.346632189999999</v>
      </c>
      <c r="M34" s="306">
        <v>-1.6060470340000002</v>
      </c>
      <c r="N34" s="306">
        <v>-1.6066199140000004</v>
      </c>
      <c r="O34" s="149">
        <v>124</v>
      </c>
      <c r="P34" s="178">
        <f t="shared" si="10"/>
        <v>526.05570943000009</v>
      </c>
      <c r="R34" s="174">
        <v>11.335078950000002</v>
      </c>
      <c r="S34" s="259">
        <v>-1.5762947589999998</v>
      </c>
      <c r="U34" t="s">
        <v>208</v>
      </c>
      <c r="V34">
        <f>VLOOKUP(U34,'[7]L&amp;A  '!$B$4:$E$35,4,FALSE)</f>
        <v>526055.70943000005</v>
      </c>
    </row>
    <row r="35" spans="1:22" x14ac:dyDescent="0.2">
      <c r="A35" s="88" t="s">
        <v>59</v>
      </c>
      <c r="B35" s="25" t="s">
        <v>146</v>
      </c>
      <c r="C35" s="308"/>
      <c r="D35" s="259"/>
      <c r="E35" s="308"/>
      <c r="F35" s="259"/>
      <c r="G35" s="145">
        <v>0</v>
      </c>
      <c r="H35" s="178">
        <v>0</v>
      </c>
      <c r="I35" s="145">
        <v>0</v>
      </c>
      <c r="J35" s="178">
        <v>0</v>
      </c>
      <c r="K35" s="146">
        <v>6</v>
      </c>
      <c r="L35" s="169">
        <v>9.2005699300000003</v>
      </c>
      <c r="M35" s="306">
        <v>-0.393662489</v>
      </c>
      <c r="N35" s="306">
        <v>-0.39113430899999996</v>
      </c>
      <c r="O35" s="149">
        <v>119</v>
      </c>
      <c r="P35" s="178">
        <f t="shared" si="10"/>
        <v>300.23086529</v>
      </c>
      <c r="R35" s="174">
        <v>9.2068750799999997</v>
      </c>
      <c r="S35" s="259">
        <v>-0.37343965099999993</v>
      </c>
      <c r="U35" t="s">
        <v>209</v>
      </c>
      <c r="V35">
        <f>VLOOKUP(U35,'[7]L&amp;A  '!$B$4:$E$35,4,FALSE)</f>
        <v>300230.86528999999</v>
      </c>
    </row>
    <row r="36" spans="1:22" s="55" customFormat="1" x14ac:dyDescent="0.2">
      <c r="A36" s="91" t="s">
        <v>163</v>
      </c>
      <c r="B36" s="300" t="s">
        <v>178</v>
      </c>
      <c r="C36" s="314">
        <f>SUM(C31:C35)</f>
        <v>0</v>
      </c>
      <c r="D36" s="278">
        <f>SUM(D31:D35)</f>
        <v>0</v>
      </c>
      <c r="E36" s="313">
        <f>SUM(E31:E35)</f>
        <v>0</v>
      </c>
      <c r="F36" s="278">
        <f>SUM(F31:F35)</f>
        <v>0</v>
      </c>
      <c r="G36" s="153">
        <f t="shared" ref="G36:P36" si="11">SUM(G31:G35)</f>
        <v>0</v>
      </c>
      <c r="H36" s="161">
        <f t="shared" si="11"/>
        <v>0</v>
      </c>
      <c r="I36" s="153">
        <f t="shared" si="11"/>
        <v>0</v>
      </c>
      <c r="J36" s="161">
        <f t="shared" si="11"/>
        <v>0</v>
      </c>
      <c r="K36" s="151">
        <f t="shared" si="11"/>
        <v>42</v>
      </c>
      <c r="L36" s="161">
        <f t="shared" si="11"/>
        <v>113.53470822</v>
      </c>
      <c r="M36" s="161">
        <f t="shared" si="11"/>
        <v>-11.654641337000001</v>
      </c>
      <c r="N36" s="161">
        <f t="shared" si="11"/>
        <v>-11.616059776999998</v>
      </c>
      <c r="O36" s="152">
        <f t="shared" si="11"/>
        <v>513</v>
      </c>
      <c r="P36" s="161">
        <f t="shared" si="11"/>
        <v>1807.4763078500005</v>
      </c>
      <c r="R36" s="239">
        <f>SUM(R31:R35)</f>
        <v>114.11677408999998</v>
      </c>
      <c r="S36" s="267">
        <f>SUM(S31:S35)</f>
        <v>-11.595964860999999</v>
      </c>
    </row>
    <row r="37" spans="1:22" x14ac:dyDescent="0.2">
      <c r="A37" s="88" t="s">
        <v>67</v>
      </c>
      <c r="B37" s="25" t="s">
        <v>154</v>
      </c>
      <c r="C37" s="308"/>
      <c r="D37" s="259"/>
      <c r="E37" s="308"/>
      <c r="F37" s="259"/>
      <c r="G37" s="145">
        <v>0</v>
      </c>
      <c r="H37" s="178">
        <v>0</v>
      </c>
      <c r="I37" s="145">
        <v>0</v>
      </c>
      <c r="J37" s="178">
        <v>0</v>
      </c>
      <c r="K37" s="146">
        <v>20</v>
      </c>
      <c r="L37" s="169">
        <v>167.23950257000001</v>
      </c>
      <c r="M37" s="306">
        <v>-11.704127892000001</v>
      </c>
      <c r="N37" s="306">
        <v>-11.649106272000001</v>
      </c>
      <c r="O37" s="149">
        <v>253</v>
      </c>
      <c r="P37" s="178">
        <f t="shared" ref="P37:P39" si="12">V37/1000</f>
        <v>940.76024731999996</v>
      </c>
      <c r="R37" s="174">
        <v>167.89165708000002</v>
      </c>
      <c r="S37" s="259">
        <v>-11.272970750999999</v>
      </c>
      <c r="U37" t="s">
        <v>219</v>
      </c>
      <c r="V37">
        <f>VLOOKUP(U37,'[7]L&amp;A  '!$B$4:$E$35,4,FALSE)</f>
        <v>940760.24731999997</v>
      </c>
    </row>
    <row r="38" spans="1:22" x14ac:dyDescent="0.2">
      <c r="A38" s="88" t="s">
        <v>68</v>
      </c>
      <c r="B38" s="23" t="s">
        <v>155</v>
      </c>
      <c r="C38" s="308"/>
      <c r="D38" s="259"/>
      <c r="E38" s="308"/>
      <c r="F38" s="259"/>
      <c r="G38" s="145">
        <v>0</v>
      </c>
      <c r="H38" s="178">
        <v>0</v>
      </c>
      <c r="I38" s="145">
        <v>0</v>
      </c>
      <c r="J38" s="178">
        <v>0</v>
      </c>
      <c r="K38" s="146">
        <v>4</v>
      </c>
      <c r="L38" s="169">
        <v>24.886810390000001</v>
      </c>
      <c r="M38" s="306">
        <v>-0.88220411400000009</v>
      </c>
      <c r="N38" s="306">
        <v>-0.90088991399999996</v>
      </c>
      <c r="O38" s="149">
        <v>57</v>
      </c>
      <c r="P38" s="178">
        <f t="shared" si="12"/>
        <v>160.86057704999999</v>
      </c>
      <c r="R38" s="174">
        <v>25.154764880000002</v>
      </c>
      <c r="S38" s="259">
        <v>-0.91357038000000013</v>
      </c>
      <c r="U38" t="s">
        <v>220</v>
      </c>
      <c r="V38">
        <f>VLOOKUP(U38,'[7]L&amp;A  '!$B$4:$E$35,4,FALSE)</f>
        <v>160860.57704999999</v>
      </c>
    </row>
    <row r="39" spans="1:22" x14ac:dyDescent="0.2">
      <c r="A39" s="88" t="s">
        <v>69</v>
      </c>
      <c r="B39" s="23" t="s">
        <v>156</v>
      </c>
      <c r="C39" s="308"/>
      <c r="D39" s="259"/>
      <c r="E39" s="308"/>
      <c r="F39" s="259"/>
      <c r="G39" s="145">
        <v>0</v>
      </c>
      <c r="H39" s="178">
        <v>0</v>
      </c>
      <c r="I39" s="145">
        <v>0</v>
      </c>
      <c r="J39" s="178">
        <v>0</v>
      </c>
      <c r="K39" s="154">
        <v>8</v>
      </c>
      <c r="L39" s="169">
        <v>78.822612000000021</v>
      </c>
      <c r="M39" s="306">
        <v>-6.7735217049999994</v>
      </c>
      <c r="N39" s="306">
        <v>-6.8477903849999988</v>
      </c>
      <c r="O39" s="149">
        <v>134</v>
      </c>
      <c r="P39" s="178">
        <f t="shared" si="12"/>
        <v>466.02787655999992</v>
      </c>
      <c r="R39" s="174">
        <v>82.355588309999987</v>
      </c>
      <c r="S39" s="259">
        <v>-7.2823104669999985</v>
      </c>
      <c r="U39" t="s">
        <v>221</v>
      </c>
      <c r="V39">
        <f>VLOOKUP(U39,'[7]L&amp;A  '!$B$4:$E$35,4,FALSE)</f>
        <v>466027.87655999995</v>
      </c>
    </row>
    <row r="40" spans="1:22" s="55" customFormat="1" x14ac:dyDescent="0.2">
      <c r="A40" s="91" t="s">
        <v>222</v>
      </c>
      <c r="B40" s="301" t="s">
        <v>180</v>
      </c>
      <c r="C40" s="309">
        <f>SUM(C37:C39)</f>
        <v>0</v>
      </c>
      <c r="D40" s="267">
        <f>SUM(D37:D39)</f>
        <v>0</v>
      </c>
      <c r="E40" s="203">
        <f>SUM(E37:E39)</f>
        <v>0</v>
      </c>
      <c r="F40" s="267">
        <f>SUM(F37:F39)</f>
        <v>0</v>
      </c>
      <c r="G40" s="153">
        <f>SUM(G37:G39)</f>
        <v>0</v>
      </c>
      <c r="H40" s="161">
        <f t="shared" ref="H40:P40" si="13">SUM(H37:H39)</f>
        <v>0</v>
      </c>
      <c r="I40" s="153">
        <f t="shared" si="13"/>
        <v>0</v>
      </c>
      <c r="J40" s="161">
        <f t="shared" si="13"/>
        <v>0</v>
      </c>
      <c r="K40" s="151">
        <f t="shared" si="13"/>
        <v>32</v>
      </c>
      <c r="L40" s="161">
        <f t="shared" si="13"/>
        <v>270.94892496</v>
      </c>
      <c r="M40" s="161">
        <f t="shared" si="13"/>
        <v>-19.359853711</v>
      </c>
      <c r="N40" s="161">
        <f t="shared" si="13"/>
        <v>-19.397786571000001</v>
      </c>
      <c r="O40" s="151">
        <f t="shared" si="13"/>
        <v>444</v>
      </c>
      <c r="P40" s="161">
        <f t="shared" si="13"/>
        <v>1567.6487009299999</v>
      </c>
      <c r="R40" s="239">
        <f>SUM(R37:R39)</f>
        <v>275.40201027000001</v>
      </c>
      <c r="S40" s="267">
        <f>SUM(S37:S39)</f>
        <v>-19.468851597999997</v>
      </c>
    </row>
    <row r="41" spans="1:22" x14ac:dyDescent="0.2">
      <c r="A41" s="88" t="s">
        <v>65</v>
      </c>
      <c r="B41" s="23" t="s">
        <v>152</v>
      </c>
      <c r="C41" s="308"/>
      <c r="D41" s="259"/>
      <c r="E41" s="308"/>
      <c r="F41" s="259"/>
      <c r="G41" s="145">
        <v>0</v>
      </c>
      <c r="H41" s="178">
        <v>0</v>
      </c>
      <c r="I41" s="145">
        <v>0</v>
      </c>
      <c r="J41" s="178">
        <v>0</v>
      </c>
      <c r="K41" s="146">
        <v>5</v>
      </c>
      <c r="L41" s="169">
        <v>26.862075220000001</v>
      </c>
      <c r="M41" s="306">
        <v>-1.0768026460000002</v>
      </c>
      <c r="N41" s="306">
        <v>-1.0775661759999988</v>
      </c>
      <c r="O41" s="149">
        <v>142</v>
      </c>
      <c r="P41" s="178">
        <f t="shared" ref="P41:P44" si="14">V41/1000</f>
        <v>325.51259905000001</v>
      </c>
      <c r="R41" s="174">
        <v>26.903732789999999</v>
      </c>
      <c r="S41" s="259">
        <v>-1.0259058199999997</v>
      </c>
      <c r="U41" t="s">
        <v>215</v>
      </c>
      <c r="V41">
        <f>VLOOKUP(U41,'[7]L&amp;A  '!$B$4:$E$35,4,FALSE)</f>
        <v>325512.59905000002</v>
      </c>
    </row>
    <row r="42" spans="1:22" x14ac:dyDescent="0.2">
      <c r="A42" s="88" t="s">
        <v>63</v>
      </c>
      <c r="B42" s="25" t="s">
        <v>150</v>
      </c>
      <c r="C42" s="308"/>
      <c r="D42" s="259"/>
      <c r="E42" s="308"/>
      <c r="F42" s="259"/>
      <c r="G42" s="145">
        <v>0</v>
      </c>
      <c r="H42" s="178">
        <v>0</v>
      </c>
      <c r="I42" s="145">
        <v>0</v>
      </c>
      <c r="J42" s="178">
        <v>0</v>
      </c>
      <c r="K42" s="146">
        <v>3</v>
      </c>
      <c r="L42" s="169">
        <v>44.039337830000001</v>
      </c>
      <c r="M42" s="306">
        <v>-1.8511853129999998</v>
      </c>
      <c r="N42" s="306">
        <v>-1.9208594029999988</v>
      </c>
      <c r="O42" s="149">
        <v>233</v>
      </c>
      <c r="P42" s="178">
        <f t="shared" si="14"/>
        <v>826.86738156000013</v>
      </c>
      <c r="R42" s="174">
        <v>43.765273089999994</v>
      </c>
      <c r="S42" s="259">
        <v>-1.7707802730000002</v>
      </c>
      <c r="U42" t="s">
        <v>213</v>
      </c>
      <c r="V42">
        <f>VLOOKUP(U42,'[7]L&amp;A  '!$B$4:$E$35,4,FALSE)</f>
        <v>826867.38156000013</v>
      </c>
    </row>
    <row r="43" spans="1:22" x14ac:dyDescent="0.2">
      <c r="A43" s="88" t="s">
        <v>64</v>
      </c>
      <c r="B43" s="25" t="s">
        <v>151</v>
      </c>
      <c r="C43" s="308"/>
      <c r="D43" s="259"/>
      <c r="E43" s="308"/>
      <c r="F43" s="259"/>
      <c r="G43" s="145">
        <v>0</v>
      </c>
      <c r="H43" s="178">
        <v>0</v>
      </c>
      <c r="I43" s="145">
        <v>0</v>
      </c>
      <c r="J43" s="178">
        <v>0</v>
      </c>
      <c r="K43" s="146">
        <v>2</v>
      </c>
      <c r="L43" s="169">
        <v>35.556428659999995</v>
      </c>
      <c r="M43" s="306">
        <v>-2.5905758639999998</v>
      </c>
      <c r="N43" s="306">
        <v>-2.556983773999999</v>
      </c>
      <c r="O43" s="149">
        <v>174</v>
      </c>
      <c r="P43" s="178">
        <f t="shared" si="14"/>
        <v>661.9072802400002</v>
      </c>
      <c r="R43" s="174">
        <v>35.594834880000001</v>
      </c>
      <c r="S43" s="259">
        <v>-2.497917487</v>
      </c>
      <c r="U43" t="s">
        <v>214</v>
      </c>
      <c r="V43">
        <f>VLOOKUP(U43,'[7]L&amp;A  '!$B$4:$E$35,4,FALSE)</f>
        <v>661907.28024000023</v>
      </c>
    </row>
    <row r="44" spans="1:22" x14ac:dyDescent="0.2">
      <c r="A44" s="88" t="s">
        <v>66</v>
      </c>
      <c r="B44" s="25" t="s">
        <v>153</v>
      </c>
      <c r="C44" s="308"/>
      <c r="D44" s="259"/>
      <c r="E44" s="308"/>
      <c r="F44" s="259"/>
      <c r="G44" s="145">
        <v>0</v>
      </c>
      <c r="H44" s="178">
        <v>0</v>
      </c>
      <c r="I44" s="145">
        <v>0</v>
      </c>
      <c r="J44" s="178">
        <v>0</v>
      </c>
      <c r="K44" s="146">
        <v>1</v>
      </c>
      <c r="L44" s="169">
        <v>0.89623085999999996</v>
      </c>
      <c r="M44" s="306">
        <v>-7.5144829999999998E-3</v>
      </c>
      <c r="N44" s="306">
        <v>3.9559699999999802E-4</v>
      </c>
      <c r="O44" s="149">
        <v>142</v>
      </c>
      <c r="P44" s="178">
        <f t="shared" si="14"/>
        <v>401.13250004999998</v>
      </c>
      <c r="R44" s="174">
        <v>0.93926323</v>
      </c>
      <c r="S44" s="259">
        <v>-4.7027830000000003E-3</v>
      </c>
      <c r="U44" t="s">
        <v>216</v>
      </c>
      <c r="V44">
        <f>VLOOKUP(U44,'[7]L&amp;A  '!$B$4:$E$35,4,FALSE)</f>
        <v>401132.50004999997</v>
      </c>
    </row>
    <row r="45" spans="1:22" s="55" customFormat="1" x14ac:dyDescent="0.2">
      <c r="A45" s="91" t="s">
        <v>223</v>
      </c>
      <c r="B45" s="299" t="s">
        <v>179</v>
      </c>
      <c r="C45" s="150">
        <f t="shared" ref="C45:P45" si="15">SUM(C41:C44)</f>
        <v>0</v>
      </c>
      <c r="D45" s="161">
        <f t="shared" si="15"/>
        <v>0</v>
      </c>
      <c r="E45" s="151">
        <f t="shared" si="15"/>
        <v>0</v>
      </c>
      <c r="F45" s="162">
        <f t="shared" si="15"/>
        <v>0</v>
      </c>
      <c r="G45" s="153">
        <f t="shared" si="15"/>
        <v>0</v>
      </c>
      <c r="H45" s="161">
        <f t="shared" si="15"/>
        <v>0</v>
      </c>
      <c r="I45" s="153">
        <f t="shared" si="15"/>
        <v>0</v>
      </c>
      <c r="J45" s="161">
        <f t="shared" si="15"/>
        <v>0</v>
      </c>
      <c r="K45" s="151">
        <f t="shared" si="15"/>
        <v>11</v>
      </c>
      <c r="L45" s="161">
        <f t="shared" si="15"/>
        <v>107.35407257</v>
      </c>
      <c r="M45" s="161">
        <f t="shared" si="15"/>
        <v>-5.5260783059999996</v>
      </c>
      <c r="N45" s="161">
        <f t="shared" si="15"/>
        <v>-5.5550137559999966</v>
      </c>
      <c r="O45" s="152">
        <f t="shared" si="15"/>
        <v>691</v>
      </c>
      <c r="P45" s="161">
        <f t="shared" si="15"/>
        <v>2215.4197609000003</v>
      </c>
      <c r="R45" s="239">
        <f>SUM(R41:R44)</f>
        <v>107.20310398999999</v>
      </c>
      <c r="S45" s="267">
        <f>SUM(S41:S44)</f>
        <v>-5.2993063630000004</v>
      </c>
    </row>
    <row r="46" spans="1:22" ht="13.5" thickBot="1" x14ac:dyDescent="0.25">
      <c r="A46" s="143" t="s">
        <v>110</v>
      </c>
      <c r="B46" s="5" t="s">
        <v>118</v>
      </c>
      <c r="C46" s="155">
        <f t="shared" ref="C46:P46" si="16">C17+C27+C30+C22+C36+C45+C9+C40</f>
        <v>0</v>
      </c>
      <c r="D46" s="164">
        <f t="shared" si="16"/>
        <v>0</v>
      </c>
      <c r="E46" s="156">
        <f t="shared" si="16"/>
        <v>0</v>
      </c>
      <c r="F46" s="164">
        <f t="shared" si="16"/>
        <v>0</v>
      </c>
      <c r="G46" s="156">
        <f t="shared" si="16"/>
        <v>1</v>
      </c>
      <c r="H46" s="164">
        <f t="shared" si="16"/>
        <v>2.4713544900000004</v>
      </c>
      <c r="I46" s="156">
        <f t="shared" si="16"/>
        <v>1</v>
      </c>
      <c r="J46" s="164">
        <f t="shared" si="16"/>
        <v>2.4713544900000004</v>
      </c>
      <c r="K46" s="156">
        <f t="shared" si="16"/>
        <v>269</v>
      </c>
      <c r="L46" s="164">
        <f t="shared" si="16"/>
        <v>1881.3566843900003</v>
      </c>
      <c r="M46" s="164">
        <f t="shared" si="16"/>
        <v>-97.327881418000004</v>
      </c>
      <c r="N46" s="164">
        <f t="shared" si="16"/>
        <v>-96.522437817999986</v>
      </c>
      <c r="O46" s="156">
        <f t="shared" si="16"/>
        <v>5881</v>
      </c>
      <c r="P46" s="172">
        <f t="shared" si="16"/>
        <v>26094.210276710004</v>
      </c>
      <c r="R46" s="164">
        <f>R17+R27+R30+R22+R36+R45+R9+R40</f>
        <v>1876.1011199499999</v>
      </c>
      <c r="S46" s="172">
        <f>S17+S27+S30+S22+S36+S45+S9+S40</f>
        <v>-94.216451483</v>
      </c>
    </row>
    <row r="52" spans="4:18" x14ac:dyDescent="0.2">
      <c r="D52" s="8"/>
      <c r="E52" s="8"/>
      <c r="F52" s="8"/>
      <c r="G52" s="305"/>
      <c r="H52" s="8"/>
    </row>
    <row r="54" spans="4:18" x14ac:dyDescent="0.2">
      <c r="R54" s="132"/>
    </row>
    <row r="55" spans="4:18" x14ac:dyDescent="0.2">
      <c r="R55" s="132"/>
    </row>
    <row r="56" spans="4:18" x14ac:dyDescent="0.2">
      <c r="R56" s="132"/>
    </row>
    <row r="57" spans="4:18" x14ac:dyDescent="0.2">
      <c r="R57" s="132"/>
    </row>
    <row r="58" spans="4:18" x14ac:dyDescent="0.2">
      <c r="R58" s="132"/>
    </row>
    <row r="59" spans="4:18" x14ac:dyDescent="0.2">
      <c r="R59" s="132"/>
    </row>
    <row r="60" spans="4:18" x14ac:dyDescent="0.2">
      <c r="R60" s="132"/>
    </row>
    <row r="61" spans="4:18" x14ac:dyDescent="0.2">
      <c r="R61" s="132"/>
    </row>
    <row r="62" spans="4:18" x14ac:dyDescent="0.2">
      <c r="R62" s="132"/>
    </row>
    <row r="63" spans="4:18" x14ac:dyDescent="0.2">
      <c r="R63" s="132"/>
    </row>
    <row r="64" spans="4:18" x14ac:dyDescent="0.2">
      <c r="R64" s="137"/>
    </row>
    <row r="65" spans="18:18" x14ac:dyDescent="0.2">
      <c r="R65" s="137"/>
    </row>
    <row r="66" spans="18:18" x14ac:dyDescent="0.2">
      <c r="R66" s="137"/>
    </row>
    <row r="67" spans="18:18" x14ac:dyDescent="0.2">
      <c r="R67" s="137"/>
    </row>
    <row r="68" spans="18:18" x14ac:dyDescent="0.2">
      <c r="R68" s="137"/>
    </row>
    <row r="69" spans="18:18" x14ac:dyDescent="0.2">
      <c r="R69" s="137"/>
    </row>
    <row r="70" spans="18:18" x14ac:dyDescent="0.2">
      <c r="R70" s="137"/>
    </row>
    <row r="71" spans="18:18" x14ac:dyDescent="0.2">
      <c r="R71" s="137"/>
    </row>
    <row r="72" spans="18:18" x14ac:dyDescent="0.2">
      <c r="R72" s="137"/>
    </row>
    <row r="73" spans="18:18" x14ac:dyDescent="0.2">
      <c r="R73" s="137"/>
    </row>
    <row r="74" spans="18:18" x14ac:dyDescent="0.2">
      <c r="R74" s="132"/>
    </row>
    <row r="75" spans="18:18" x14ac:dyDescent="0.2">
      <c r="R75" s="132"/>
    </row>
    <row r="76" spans="18:18" x14ac:dyDescent="0.2">
      <c r="R76" s="132"/>
    </row>
    <row r="77" spans="18:18" x14ac:dyDescent="0.2">
      <c r="R77" s="132"/>
    </row>
    <row r="78" spans="18:18" x14ac:dyDescent="0.2">
      <c r="R78" s="132"/>
    </row>
    <row r="79" spans="18:18" x14ac:dyDescent="0.2">
      <c r="R79" s="132"/>
    </row>
    <row r="80" spans="18:18" x14ac:dyDescent="0.2">
      <c r="R80" s="132"/>
    </row>
    <row r="81" spans="18:18" x14ac:dyDescent="0.2">
      <c r="R81" s="132"/>
    </row>
    <row r="82" spans="18:18" x14ac:dyDescent="0.2">
      <c r="R82" s="132"/>
    </row>
    <row r="83" spans="18:18" x14ac:dyDescent="0.2">
      <c r="R83" s="132"/>
    </row>
    <row r="84" spans="18:18" x14ac:dyDescent="0.2">
      <c r="R84" s="137"/>
    </row>
    <row r="85" spans="18:18" x14ac:dyDescent="0.2">
      <c r="R85" s="137"/>
    </row>
    <row r="86" spans="18:18" x14ac:dyDescent="0.2">
      <c r="R86" s="137"/>
    </row>
    <row r="87" spans="18:18" x14ac:dyDescent="0.2">
      <c r="R87" s="137"/>
    </row>
    <row r="88" spans="18:18" x14ac:dyDescent="0.2">
      <c r="R88" s="137"/>
    </row>
    <row r="89" spans="18:18" x14ac:dyDescent="0.2">
      <c r="R89" s="137"/>
    </row>
    <row r="90" spans="18:18" x14ac:dyDescent="0.2">
      <c r="R90" s="137"/>
    </row>
    <row r="91" spans="18:18" x14ac:dyDescent="0.2">
      <c r="R91" s="137"/>
    </row>
    <row r="92" spans="18:18" x14ac:dyDescent="0.2">
      <c r="R92" s="137"/>
    </row>
    <row r="93" spans="18:18" x14ac:dyDescent="0.2">
      <c r="R93" s="137"/>
    </row>
    <row r="94" spans="18:18" x14ac:dyDescent="0.2">
      <c r="R94" s="132"/>
    </row>
    <row r="95" spans="18:18" x14ac:dyDescent="0.2">
      <c r="R95" s="132"/>
    </row>
    <row r="96" spans="18:18" x14ac:dyDescent="0.2">
      <c r="R96" s="132"/>
    </row>
    <row r="97" spans="18:18" x14ac:dyDescent="0.2">
      <c r="R97" s="132"/>
    </row>
    <row r="98" spans="18:18" x14ac:dyDescent="0.2">
      <c r="R98" s="132"/>
    </row>
    <row r="99" spans="18:18" x14ac:dyDescent="0.2">
      <c r="R99" s="132"/>
    </row>
    <row r="100" spans="18:18" x14ac:dyDescent="0.2">
      <c r="R100" s="132"/>
    </row>
    <row r="101" spans="18:18" x14ac:dyDescent="0.2">
      <c r="R101" s="132"/>
    </row>
    <row r="102" spans="18:18" x14ac:dyDescent="0.2">
      <c r="R102" s="132"/>
    </row>
    <row r="103" spans="18:18" x14ac:dyDescent="0.2">
      <c r="R103" s="132"/>
    </row>
    <row r="104" spans="18:18" x14ac:dyDescent="0.2">
      <c r="R104" s="137"/>
    </row>
    <row r="105" spans="18:18" x14ac:dyDescent="0.2">
      <c r="R105" s="137"/>
    </row>
    <row r="106" spans="18:18" x14ac:dyDescent="0.2">
      <c r="R106" s="137"/>
    </row>
    <row r="107" spans="18:18" x14ac:dyDescent="0.2">
      <c r="R107" s="137"/>
    </row>
    <row r="108" spans="18:18" x14ac:dyDescent="0.2">
      <c r="R108" s="137"/>
    </row>
    <row r="109" spans="18:18" x14ac:dyDescent="0.2">
      <c r="R109" s="137"/>
    </row>
    <row r="110" spans="18:18" x14ac:dyDescent="0.2">
      <c r="R110" s="137"/>
    </row>
    <row r="111" spans="18:18" x14ac:dyDescent="0.2">
      <c r="R111" s="137"/>
    </row>
    <row r="112" spans="18:18" x14ac:dyDescent="0.2">
      <c r="R112" s="137"/>
    </row>
    <row r="113" spans="18:18" x14ac:dyDescent="0.2">
      <c r="R113" s="137"/>
    </row>
    <row r="114" spans="18:18" x14ac:dyDescent="0.2">
      <c r="R114" s="132"/>
    </row>
    <row r="115" spans="18:18" x14ac:dyDescent="0.2">
      <c r="R115" s="132"/>
    </row>
    <row r="116" spans="18:18" x14ac:dyDescent="0.2">
      <c r="R116" s="132"/>
    </row>
    <row r="117" spans="18:18" x14ac:dyDescent="0.2">
      <c r="R117" s="132"/>
    </row>
    <row r="118" spans="18:18" x14ac:dyDescent="0.2">
      <c r="R118" s="132"/>
    </row>
    <row r="119" spans="18:18" x14ac:dyDescent="0.2">
      <c r="R119" s="132"/>
    </row>
    <row r="120" spans="18:18" x14ac:dyDescent="0.2">
      <c r="R120" s="132"/>
    </row>
    <row r="121" spans="18:18" x14ac:dyDescent="0.2">
      <c r="R121" s="132"/>
    </row>
    <row r="122" spans="18:18" x14ac:dyDescent="0.2">
      <c r="R122" s="132"/>
    </row>
    <row r="123" spans="18:18" x14ac:dyDescent="0.2">
      <c r="R123" s="132"/>
    </row>
    <row r="124" spans="18:18" x14ac:dyDescent="0.2">
      <c r="R124" s="137"/>
    </row>
    <row r="125" spans="18:18" x14ac:dyDescent="0.2">
      <c r="R125" s="137"/>
    </row>
    <row r="126" spans="18:18" x14ac:dyDescent="0.2">
      <c r="R126" s="137"/>
    </row>
    <row r="127" spans="18:18" x14ac:dyDescent="0.2">
      <c r="R127" s="137"/>
    </row>
    <row r="128" spans="18:18" x14ac:dyDescent="0.2">
      <c r="R128" s="137"/>
    </row>
    <row r="129" spans="18:18" x14ac:dyDescent="0.2">
      <c r="R129" s="137"/>
    </row>
    <row r="130" spans="18:18" x14ac:dyDescent="0.2">
      <c r="R130" s="137"/>
    </row>
    <row r="131" spans="18:18" x14ac:dyDescent="0.2">
      <c r="R131" s="137"/>
    </row>
    <row r="132" spans="18:18" x14ac:dyDescent="0.2">
      <c r="R132" s="137"/>
    </row>
    <row r="133" spans="18:18" x14ac:dyDescent="0.2">
      <c r="R133" s="137"/>
    </row>
    <row r="134" spans="18:18" x14ac:dyDescent="0.2">
      <c r="R134" s="132"/>
    </row>
    <row r="135" spans="18:18" x14ac:dyDescent="0.2">
      <c r="R135" s="132"/>
    </row>
    <row r="136" spans="18:18" x14ac:dyDescent="0.2">
      <c r="R136" s="132"/>
    </row>
    <row r="137" spans="18:18" x14ac:dyDescent="0.2">
      <c r="R137" s="132"/>
    </row>
    <row r="138" spans="18:18" x14ac:dyDescent="0.2">
      <c r="R138" s="132"/>
    </row>
    <row r="139" spans="18:18" x14ac:dyDescent="0.2">
      <c r="R139" s="132"/>
    </row>
    <row r="140" spans="18:18" x14ac:dyDescent="0.2">
      <c r="R140" s="132"/>
    </row>
    <row r="141" spans="18:18" x14ac:dyDescent="0.2">
      <c r="R141" s="142"/>
    </row>
    <row r="142" spans="18:18" x14ac:dyDescent="0.2">
      <c r="R142" s="142"/>
    </row>
  </sheetData>
  <mergeCells count="12">
    <mergeCell ref="A4:A5"/>
    <mergeCell ref="B4:B5"/>
    <mergeCell ref="C4:D4"/>
    <mergeCell ref="E4:F4"/>
    <mergeCell ref="G4:H4"/>
    <mergeCell ref="M4:N4"/>
    <mergeCell ref="O4:P4"/>
    <mergeCell ref="E1:F1"/>
    <mergeCell ref="R1:R2"/>
    <mergeCell ref="S1:S2"/>
    <mergeCell ref="I4:J4"/>
    <mergeCell ref="K4:L4"/>
  </mergeCells>
  <printOptions horizontalCentered="1"/>
  <pageMargins left="1" right="1" top="0.9" bottom="0.7" header="0.5" footer="0.5"/>
  <pageSetup paperSize="9" scale="76" orientation="landscape" r:id="rId1"/>
  <headerFooter alignWithMargins="0">
    <oddHeader>&amp;C&amp;"Arial Black,Regular"&amp;12BUSINESS BANKING
&amp;"Arial,Bold Italic"&amp;11Task Force Report&amp;"Arial Black,Regular"&amp;10
&amp;R
&amp;"+,Regular"Annexure A2</oddHeader>
    <oddFooter>&amp;L&amp;8&amp;D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142"/>
  <sheetViews>
    <sheetView zoomScaleNormal="100" workbookViewId="0">
      <pane xSplit="2" ySplit="5" topLeftCell="G39" activePane="bottomRight" state="frozen"/>
      <selection activeCell="A47" sqref="A47"/>
      <selection pane="topRight" activeCell="A47" sqref="A47"/>
      <selection pane="bottomLeft" activeCell="A47" sqref="A47"/>
      <selection pane="bottomRight" activeCell="N6" sqref="N6:N45"/>
    </sheetView>
  </sheetViews>
  <sheetFormatPr defaultRowHeight="12.75" x14ac:dyDescent="0.2"/>
  <cols>
    <col min="1" max="1" width="8.7109375" style="30" customWidth="1"/>
    <col min="2" max="2" width="25.7109375" style="7" customWidth="1"/>
    <col min="3" max="3" width="8.7109375" style="8" customWidth="1"/>
    <col min="4" max="4" width="9.7109375" style="173" customWidth="1"/>
    <col min="5" max="5" width="8.7109375" style="60" customWidth="1"/>
    <col min="6" max="6" width="9.7109375" style="157" customWidth="1"/>
    <col min="7" max="7" width="8.7109375" style="304" customWidth="1"/>
    <col min="8" max="8" width="9.7109375" style="173" customWidth="1"/>
    <col min="9" max="9" width="8.7109375" style="60" customWidth="1"/>
    <col min="10" max="10" width="9.7109375" style="173" customWidth="1"/>
    <col min="11" max="11" width="8.7109375" style="60" customWidth="1"/>
    <col min="12" max="14" width="9.7109375" style="157" customWidth="1"/>
    <col min="15" max="15" width="9.7109375" style="60" bestFit="1" customWidth="1"/>
    <col min="16" max="16" width="10.7109375" style="168" customWidth="1"/>
    <col min="17" max="17" width="4.42578125" style="7" customWidth="1"/>
    <col min="18" max="18" width="12.7109375" style="7" customWidth="1"/>
    <col min="19" max="19" width="12" style="7" customWidth="1"/>
  </cols>
  <sheetData>
    <row r="1" spans="1:22" ht="13.15" customHeight="1" x14ac:dyDescent="0.2">
      <c r="B1" s="3" t="s">
        <v>194</v>
      </c>
      <c r="E1" s="383">
        <v>44166</v>
      </c>
      <c r="F1" s="384"/>
      <c r="R1" s="392" t="s">
        <v>27</v>
      </c>
      <c r="S1" s="392" t="s">
        <v>27</v>
      </c>
    </row>
    <row r="2" spans="1:22" x14ac:dyDescent="0.2">
      <c r="R2" s="393"/>
      <c r="S2" s="393"/>
    </row>
    <row r="3" spans="1:22" x14ac:dyDescent="0.2">
      <c r="A3" s="34"/>
      <c r="R3" s="237">
        <v>12</v>
      </c>
      <c r="S3" s="237"/>
    </row>
    <row r="4" spans="1:22" s="2" customFormat="1" ht="12.75" customHeight="1" x14ac:dyDescent="0.2">
      <c r="A4" s="367" t="s">
        <v>110</v>
      </c>
      <c r="B4" s="369" t="s">
        <v>0</v>
      </c>
      <c r="C4" s="389" t="s">
        <v>30</v>
      </c>
      <c r="D4" s="390"/>
      <c r="E4" s="389" t="s">
        <v>2</v>
      </c>
      <c r="F4" s="395"/>
      <c r="G4" s="379" t="s">
        <v>185</v>
      </c>
      <c r="H4" s="386"/>
      <c r="I4" s="379" t="s">
        <v>186</v>
      </c>
      <c r="J4" s="386"/>
      <c r="K4" s="379" t="s">
        <v>168</v>
      </c>
      <c r="L4" s="380"/>
      <c r="M4" s="379" t="s">
        <v>224</v>
      </c>
      <c r="N4" s="380"/>
      <c r="O4" s="381" t="s">
        <v>12</v>
      </c>
      <c r="P4" s="382"/>
      <c r="Q4" s="9"/>
      <c r="R4" s="181" t="s">
        <v>234</v>
      </c>
      <c r="S4" s="181" t="s">
        <v>226</v>
      </c>
    </row>
    <row r="5" spans="1:22" s="1" customFormat="1" x14ac:dyDescent="0.2">
      <c r="A5" s="387"/>
      <c r="B5" s="394"/>
      <c r="C5" s="46" t="s">
        <v>166</v>
      </c>
      <c r="D5" s="158" t="s">
        <v>167</v>
      </c>
      <c r="E5" s="61" t="s">
        <v>166</v>
      </c>
      <c r="F5" s="158" t="s">
        <v>167</v>
      </c>
      <c r="G5" s="61" t="s">
        <v>166</v>
      </c>
      <c r="H5" s="158" t="s">
        <v>167</v>
      </c>
      <c r="I5" s="61" t="s">
        <v>166</v>
      </c>
      <c r="J5" s="158" t="s">
        <v>167</v>
      </c>
      <c r="K5" s="61" t="s">
        <v>166</v>
      </c>
      <c r="L5" s="158" t="s">
        <v>167</v>
      </c>
      <c r="M5" s="4" t="s">
        <v>168</v>
      </c>
      <c r="N5" s="4" t="s">
        <v>225</v>
      </c>
      <c r="O5" s="61" t="s">
        <v>166</v>
      </c>
      <c r="P5" s="158" t="s">
        <v>167</v>
      </c>
      <c r="Q5" s="10"/>
      <c r="R5" s="182" t="s">
        <v>167</v>
      </c>
      <c r="S5" s="182" t="s">
        <v>167</v>
      </c>
    </row>
    <row r="6" spans="1:22" x14ac:dyDescent="0.2">
      <c r="A6" s="88" t="s">
        <v>31</v>
      </c>
      <c r="B6" s="25" t="s">
        <v>119</v>
      </c>
      <c r="C6" s="308"/>
      <c r="D6" s="324"/>
      <c r="E6" s="308"/>
      <c r="F6" s="259"/>
      <c r="G6" s="145">
        <v>0</v>
      </c>
      <c r="H6" s="178">
        <v>0</v>
      </c>
      <c r="I6" s="145">
        <v>1</v>
      </c>
      <c r="J6" s="169">
        <v>0.44899929999999999</v>
      </c>
      <c r="K6" s="145">
        <v>15</v>
      </c>
      <c r="L6" s="169">
        <v>35.12088722</v>
      </c>
      <c r="M6" s="169">
        <v>-4.1851121500000001</v>
      </c>
      <c r="N6" s="169">
        <v>-3.1639375500000009</v>
      </c>
      <c r="O6" s="145">
        <v>408</v>
      </c>
      <c r="P6" s="178">
        <f>V6/1000</f>
        <v>2621.6060045199988</v>
      </c>
      <c r="R6" s="174">
        <v>55.416201489999992</v>
      </c>
      <c r="S6" s="169">
        <v>-3.1384955410000002</v>
      </c>
      <c r="U6" t="s">
        <v>217</v>
      </c>
      <c r="V6">
        <f>VLOOKUP(U6,'[8]L&amp;A '!$B$4:$E$36,4,FALSE)</f>
        <v>2621606.004519999</v>
      </c>
    </row>
    <row r="7" spans="1:22" x14ac:dyDescent="0.2">
      <c r="A7" s="88" t="s">
        <v>35</v>
      </c>
      <c r="B7" s="25" t="s">
        <v>123</v>
      </c>
      <c r="C7" s="308"/>
      <c r="D7" s="259"/>
      <c r="E7" s="308"/>
      <c r="F7" s="259"/>
      <c r="G7" s="145">
        <v>0</v>
      </c>
      <c r="H7" s="178">
        <v>0</v>
      </c>
      <c r="I7" s="145">
        <v>0</v>
      </c>
      <c r="J7" s="169">
        <v>0</v>
      </c>
      <c r="K7" s="145">
        <v>14</v>
      </c>
      <c r="L7" s="169">
        <v>36.846761699999995</v>
      </c>
      <c r="M7" s="169">
        <v>-3.1562307340000006</v>
      </c>
      <c r="N7" s="169">
        <v>-3.0050241340000001</v>
      </c>
      <c r="O7" s="145">
        <v>217</v>
      </c>
      <c r="P7" s="178">
        <f t="shared" ref="P7:P8" si="0">V7/1000</f>
        <v>1862.4828384099999</v>
      </c>
      <c r="R7" s="174">
        <v>59.218877140000004</v>
      </c>
      <c r="S7" s="169">
        <v>-1.7032701370000001</v>
      </c>
      <c r="U7" t="s">
        <v>218</v>
      </c>
      <c r="V7">
        <f>VLOOKUP(U7,'[8]L&amp;A '!$B$4:$E$36,4,FALSE)</f>
        <v>1862482.8384099999</v>
      </c>
    </row>
    <row r="8" spans="1:22" x14ac:dyDescent="0.2">
      <c r="A8" s="88" t="s">
        <v>33</v>
      </c>
      <c r="B8" s="25" t="s">
        <v>121</v>
      </c>
      <c r="C8" s="308"/>
      <c r="D8" s="259"/>
      <c r="E8" s="308"/>
      <c r="F8" s="259"/>
      <c r="G8" s="145">
        <v>1</v>
      </c>
      <c r="H8" s="178">
        <v>6.6946449999999991E-2</v>
      </c>
      <c r="I8" s="145">
        <v>2</v>
      </c>
      <c r="J8" s="169">
        <v>22.249878129999999</v>
      </c>
      <c r="K8" s="145">
        <v>11</v>
      </c>
      <c r="L8" s="169">
        <v>92.597245460000011</v>
      </c>
      <c r="M8" s="169">
        <v>-6.9481090310000013</v>
      </c>
      <c r="N8" s="169">
        <v>-6.8902369710000029</v>
      </c>
      <c r="O8" s="145">
        <v>269</v>
      </c>
      <c r="P8" s="178">
        <f t="shared" si="0"/>
        <v>1967.3928158799999</v>
      </c>
      <c r="R8" s="174">
        <v>73.388763990000001</v>
      </c>
      <c r="S8" s="169">
        <v>-3.7329553750000004</v>
      </c>
      <c r="U8" s="115" t="s">
        <v>228</v>
      </c>
      <c r="V8">
        <f>VLOOKUP(U8,'[8]L&amp;A '!$B$4:$E$36,4,FALSE)</f>
        <v>1967392.8158799999</v>
      </c>
    </row>
    <row r="9" spans="1:22" s="55" customFormat="1" x14ac:dyDescent="0.2">
      <c r="A9" s="91" t="s">
        <v>158</v>
      </c>
      <c r="B9" s="298" t="s">
        <v>173</v>
      </c>
      <c r="C9" s="309">
        <f t="shared" ref="C9:P9" si="1">SUM(C6:C8)</f>
        <v>0</v>
      </c>
      <c r="D9" s="267">
        <f t="shared" si="1"/>
        <v>0</v>
      </c>
      <c r="E9" s="203">
        <f t="shared" si="1"/>
        <v>0</v>
      </c>
      <c r="F9" s="267">
        <f t="shared" si="1"/>
        <v>0</v>
      </c>
      <c r="G9" s="151">
        <f t="shared" si="1"/>
        <v>1</v>
      </c>
      <c r="H9" s="161">
        <f t="shared" si="1"/>
        <v>6.6946449999999991E-2</v>
      </c>
      <c r="I9" s="151">
        <f t="shared" si="1"/>
        <v>3</v>
      </c>
      <c r="J9" s="162">
        <f t="shared" si="1"/>
        <v>22.69887743</v>
      </c>
      <c r="K9" s="151">
        <f t="shared" si="1"/>
        <v>40</v>
      </c>
      <c r="L9" s="161">
        <f t="shared" si="1"/>
        <v>164.56489438</v>
      </c>
      <c r="M9" s="161">
        <f t="shared" si="1"/>
        <v>-14.289451915000003</v>
      </c>
      <c r="N9" s="161">
        <f t="shared" si="1"/>
        <v>-13.059198655000003</v>
      </c>
      <c r="O9" s="152">
        <f t="shared" si="1"/>
        <v>894</v>
      </c>
      <c r="P9" s="161">
        <f t="shared" si="1"/>
        <v>6451.4816588099984</v>
      </c>
      <c r="R9" s="239">
        <f>SUM(R6:R8)</f>
        <v>188.02384261999998</v>
      </c>
      <c r="S9" s="161">
        <f>SUM(S6:S8)</f>
        <v>-8.5747210530000011</v>
      </c>
    </row>
    <row r="10" spans="1:22" x14ac:dyDescent="0.2">
      <c r="A10" s="88" t="s">
        <v>41</v>
      </c>
      <c r="B10" s="23" t="s">
        <v>129</v>
      </c>
      <c r="C10" s="308"/>
      <c r="D10" s="259"/>
      <c r="E10" s="308"/>
      <c r="F10" s="259"/>
      <c r="G10" s="145">
        <v>0</v>
      </c>
      <c r="H10" s="178">
        <v>0</v>
      </c>
      <c r="I10" s="145">
        <v>0</v>
      </c>
      <c r="J10" s="169">
        <v>0</v>
      </c>
      <c r="K10" s="146">
        <v>5</v>
      </c>
      <c r="L10" s="169">
        <v>6.47049114</v>
      </c>
      <c r="M10" s="306">
        <v>-0.71473875800000009</v>
      </c>
      <c r="N10" s="306">
        <v>-0.40313325799999999</v>
      </c>
      <c r="O10" s="149">
        <v>145</v>
      </c>
      <c r="P10" s="178">
        <f t="shared" ref="P10:P16" si="2">V10/1000</f>
        <v>591.40076773000033</v>
      </c>
      <c r="R10" s="174">
        <v>64.774357980000005</v>
      </c>
      <c r="S10" s="169">
        <v>-4.6395004520000009</v>
      </c>
      <c r="U10" t="s">
        <v>199</v>
      </c>
      <c r="V10">
        <f>VLOOKUP(U10,'[8]L&amp;A '!$B$4:$E$36,4,FALSE)</f>
        <v>591400.76773000031</v>
      </c>
    </row>
    <row r="11" spans="1:22" x14ac:dyDescent="0.2">
      <c r="A11" s="88" t="s">
        <v>40</v>
      </c>
      <c r="B11" s="23" t="s">
        <v>128</v>
      </c>
      <c r="C11" s="308"/>
      <c r="D11" s="259"/>
      <c r="E11" s="308"/>
      <c r="F11" s="259"/>
      <c r="G11" s="145">
        <v>0</v>
      </c>
      <c r="H11" s="178">
        <v>0</v>
      </c>
      <c r="I11" s="145">
        <v>0</v>
      </c>
      <c r="J11" s="169">
        <v>0</v>
      </c>
      <c r="K11" s="146">
        <v>1</v>
      </c>
      <c r="L11" s="169">
        <v>0.16272444</v>
      </c>
      <c r="M11" s="306">
        <v>-8.235628E-3</v>
      </c>
      <c r="N11" s="306">
        <v>-5.8034800000000006E-4</v>
      </c>
      <c r="O11" s="149">
        <v>177</v>
      </c>
      <c r="P11" s="178">
        <f t="shared" si="2"/>
        <v>579.64986097999986</v>
      </c>
      <c r="R11" s="174">
        <v>28.496061889999996</v>
      </c>
      <c r="S11" s="169">
        <v>-2.5881834010000002</v>
      </c>
      <c r="U11" t="s">
        <v>198</v>
      </c>
      <c r="V11">
        <f>VLOOKUP(U11,'[8]L&amp;A '!$B$4:$E$36,4,FALSE)</f>
        <v>579649.86097999988</v>
      </c>
    </row>
    <row r="12" spans="1:22" x14ac:dyDescent="0.2">
      <c r="A12" s="88" t="s">
        <v>39</v>
      </c>
      <c r="B12" s="23" t="s">
        <v>127</v>
      </c>
      <c r="C12" s="308"/>
      <c r="D12" s="259"/>
      <c r="E12" s="308"/>
      <c r="F12" s="259"/>
      <c r="G12" s="147">
        <v>1</v>
      </c>
      <c r="H12" s="178">
        <v>6.057014839999999</v>
      </c>
      <c r="I12" s="145">
        <v>7</v>
      </c>
      <c r="J12" s="169">
        <v>11.396600699999999</v>
      </c>
      <c r="K12" s="303">
        <v>18</v>
      </c>
      <c r="L12" s="169">
        <v>49.495522920000006</v>
      </c>
      <c r="M12" s="306">
        <v>-6.3103026730000007</v>
      </c>
      <c r="N12" s="306">
        <v>-6.3126712029999998</v>
      </c>
      <c r="O12" s="149">
        <v>300</v>
      </c>
      <c r="P12" s="178">
        <f t="shared" si="2"/>
        <v>1447.5351856799998</v>
      </c>
      <c r="R12" s="174">
        <v>35.825687420000001</v>
      </c>
      <c r="S12" s="169">
        <v>-5.1395417800000001</v>
      </c>
      <c r="U12" t="s">
        <v>197</v>
      </c>
      <c r="V12">
        <f>VLOOKUP(U12,'[8]L&amp;A '!$B$4:$E$36,4,FALSE)</f>
        <v>1447535.1856799999</v>
      </c>
    </row>
    <row r="13" spans="1:22" x14ac:dyDescent="0.2">
      <c r="A13" s="88" t="s">
        <v>43</v>
      </c>
      <c r="B13" s="23" t="s">
        <v>131</v>
      </c>
      <c r="C13" s="308"/>
      <c r="D13" s="259"/>
      <c r="E13" s="308"/>
      <c r="F13" s="259"/>
      <c r="G13" s="145">
        <v>0</v>
      </c>
      <c r="H13" s="178">
        <v>0</v>
      </c>
      <c r="I13" s="145">
        <v>2</v>
      </c>
      <c r="J13" s="169">
        <v>24.043588270000011</v>
      </c>
      <c r="K13" s="146">
        <v>3</v>
      </c>
      <c r="L13" s="169">
        <v>44.156657630000005</v>
      </c>
      <c r="M13" s="306">
        <v>-1.1666907650000002</v>
      </c>
      <c r="N13" s="306">
        <v>-1.1585537849999998</v>
      </c>
      <c r="O13" s="149">
        <v>115</v>
      </c>
      <c r="P13" s="178">
        <f t="shared" si="2"/>
        <v>562.47975929999996</v>
      </c>
      <c r="R13" s="174">
        <v>18.567841039999998</v>
      </c>
      <c r="S13" s="169">
        <v>-0.67253085600000007</v>
      </c>
      <c r="U13" t="s">
        <v>201</v>
      </c>
      <c r="V13">
        <f>VLOOKUP(U13,'[8]L&amp;A '!$B$4:$E$36,4,FALSE)</f>
        <v>562479.75929999992</v>
      </c>
    </row>
    <row r="14" spans="1:22" x14ac:dyDescent="0.2">
      <c r="A14" s="88" t="s">
        <v>37</v>
      </c>
      <c r="B14" s="22" t="s">
        <v>125</v>
      </c>
      <c r="C14" s="308"/>
      <c r="D14" s="259"/>
      <c r="E14" s="308"/>
      <c r="F14" s="259"/>
      <c r="G14" s="147">
        <v>1</v>
      </c>
      <c r="H14" s="178">
        <v>5.55370059</v>
      </c>
      <c r="I14" s="145">
        <v>3</v>
      </c>
      <c r="J14" s="169">
        <v>99.609926960000024</v>
      </c>
      <c r="K14" s="146">
        <v>5</v>
      </c>
      <c r="L14" s="169">
        <v>112.21965067000001</v>
      </c>
      <c r="M14" s="306">
        <v>-1.660553253</v>
      </c>
      <c r="N14" s="306">
        <v>-1.6398867930000001</v>
      </c>
      <c r="O14" s="149">
        <v>201</v>
      </c>
      <c r="P14" s="178">
        <f t="shared" si="2"/>
        <v>905.31528330000026</v>
      </c>
      <c r="R14" s="174">
        <v>12.83436197</v>
      </c>
      <c r="S14" s="169">
        <v>-0.46492259200000002</v>
      </c>
      <c r="U14" s="115" t="s">
        <v>195</v>
      </c>
      <c r="V14">
        <f>VLOOKUP(U14,'[8]L&amp;A '!$B$4:$E$36,4,FALSE)</f>
        <v>905315.28330000024</v>
      </c>
    </row>
    <row r="15" spans="1:22" x14ac:dyDescent="0.2">
      <c r="A15" s="88" t="s">
        <v>42</v>
      </c>
      <c r="B15" s="23" t="s">
        <v>130</v>
      </c>
      <c r="C15" s="308"/>
      <c r="D15" s="259"/>
      <c r="E15" s="308"/>
      <c r="F15" s="259"/>
      <c r="G15" s="145">
        <v>0</v>
      </c>
      <c r="H15" s="178">
        <v>0</v>
      </c>
      <c r="I15" s="145">
        <v>0</v>
      </c>
      <c r="J15" s="169">
        <v>0</v>
      </c>
      <c r="K15" s="146">
        <v>4</v>
      </c>
      <c r="L15" s="169">
        <v>40.302471609999998</v>
      </c>
      <c r="M15" s="306">
        <v>-2.5332692490000004</v>
      </c>
      <c r="N15" s="306">
        <v>-2.525245639</v>
      </c>
      <c r="O15" s="149">
        <v>132</v>
      </c>
      <c r="P15" s="178">
        <f t="shared" si="2"/>
        <v>462.76827620999984</v>
      </c>
      <c r="R15" s="174">
        <v>40.620180789999999</v>
      </c>
      <c r="S15" s="169">
        <v>-1.2139893169999998</v>
      </c>
      <c r="U15" t="s">
        <v>200</v>
      </c>
      <c r="V15">
        <f>VLOOKUP(U15,'[8]L&amp;A '!$B$4:$E$36,4,FALSE)</f>
        <v>462768.27620999987</v>
      </c>
    </row>
    <row r="16" spans="1:22" x14ac:dyDescent="0.2">
      <c r="A16" s="88" t="s">
        <v>38</v>
      </c>
      <c r="B16" s="22" t="s">
        <v>126</v>
      </c>
      <c r="C16" s="308"/>
      <c r="D16" s="259"/>
      <c r="E16" s="308"/>
      <c r="F16" s="259"/>
      <c r="G16" s="145">
        <v>0</v>
      </c>
      <c r="H16" s="178">
        <v>0</v>
      </c>
      <c r="I16" s="145">
        <v>0</v>
      </c>
      <c r="J16" s="169">
        <v>0</v>
      </c>
      <c r="K16" s="146">
        <v>10</v>
      </c>
      <c r="L16" s="169">
        <v>530.82023633000006</v>
      </c>
      <c r="M16" s="306">
        <v>-4.5321398349999997</v>
      </c>
      <c r="N16" s="306">
        <v>-4.5498380149999997</v>
      </c>
      <c r="O16" s="149">
        <v>143</v>
      </c>
      <c r="P16" s="178">
        <f t="shared" si="2"/>
        <v>1094.2236218099999</v>
      </c>
      <c r="R16" s="174">
        <v>821.54027524000003</v>
      </c>
      <c r="S16" s="169">
        <v>-36.660312406999999</v>
      </c>
      <c r="U16" t="s">
        <v>196</v>
      </c>
      <c r="V16">
        <f>VLOOKUP(U16,'[8]L&amp;A '!$B$4:$E$36,4,FALSE)</f>
        <v>1094223.6218099999</v>
      </c>
    </row>
    <row r="17" spans="1:22" s="55" customFormat="1" x14ac:dyDescent="0.2">
      <c r="A17" s="91" t="s">
        <v>159</v>
      </c>
      <c r="B17" s="299" t="s">
        <v>174</v>
      </c>
      <c r="C17" s="309">
        <f>SUM(C10:C16)</f>
        <v>0</v>
      </c>
      <c r="D17" s="267">
        <f>SUM(D10:D16)</f>
        <v>0</v>
      </c>
      <c r="E17" s="203">
        <f>SUM(E10:E16)</f>
        <v>0</v>
      </c>
      <c r="F17" s="267">
        <f>SUM(F10:F16)</f>
        <v>0</v>
      </c>
      <c r="G17" s="151">
        <f t="shared" ref="G17:P17" si="3">SUM(G10:G16)</f>
        <v>2</v>
      </c>
      <c r="H17" s="161">
        <f t="shared" si="3"/>
        <v>11.610715429999999</v>
      </c>
      <c r="I17" s="151">
        <f t="shared" si="3"/>
        <v>12</v>
      </c>
      <c r="J17" s="162">
        <f t="shared" si="3"/>
        <v>135.05011593000003</v>
      </c>
      <c r="K17" s="151">
        <f t="shared" si="3"/>
        <v>46</v>
      </c>
      <c r="L17" s="161">
        <f t="shared" si="3"/>
        <v>783.62775474</v>
      </c>
      <c r="M17" s="161">
        <f t="shared" si="3"/>
        <v>-16.925930161</v>
      </c>
      <c r="N17" s="161">
        <f t="shared" si="3"/>
        <v>-16.589909040999999</v>
      </c>
      <c r="O17" s="152">
        <f t="shared" si="3"/>
        <v>1213</v>
      </c>
      <c r="P17" s="161">
        <f t="shared" si="3"/>
        <v>5643.3727550100002</v>
      </c>
      <c r="R17" s="239">
        <f>SUM(R10:R16)</f>
        <v>1022.65876633</v>
      </c>
      <c r="S17" s="161">
        <f>SUM(S10:S16)</f>
        <v>-51.378980804999998</v>
      </c>
    </row>
    <row r="18" spans="1:22" x14ac:dyDescent="0.2">
      <c r="A18" s="88" t="s">
        <v>47</v>
      </c>
      <c r="B18" s="25" t="s">
        <v>135</v>
      </c>
      <c r="C18" s="310"/>
      <c r="D18" s="256"/>
      <c r="E18" s="308"/>
      <c r="F18" s="259"/>
      <c r="G18" s="145">
        <v>0</v>
      </c>
      <c r="H18" s="178">
        <v>0</v>
      </c>
      <c r="I18" s="145">
        <v>1</v>
      </c>
      <c r="J18" s="169">
        <v>1.0517994499999996</v>
      </c>
      <c r="K18" s="146">
        <v>20</v>
      </c>
      <c r="L18" s="169">
        <v>22.158715949999994</v>
      </c>
      <c r="M18" s="306">
        <v>-1.6163471380000003</v>
      </c>
      <c r="N18" s="306">
        <v>-1.6145467580000001</v>
      </c>
      <c r="O18" s="149">
        <v>183</v>
      </c>
      <c r="P18" s="178">
        <f t="shared" ref="P18:P21" si="4">V18/1000</f>
        <v>627.1287212200001</v>
      </c>
      <c r="R18" s="174">
        <v>31.762935790000004</v>
      </c>
      <c r="S18" s="169">
        <v>-1.825247021</v>
      </c>
      <c r="U18" s="115" t="s">
        <v>229</v>
      </c>
      <c r="V18">
        <f>VLOOKUP(U18,'[8]L&amp;A '!$B$4:$E$36,4,FALSE)</f>
        <v>627128.72122000006</v>
      </c>
    </row>
    <row r="19" spans="1:22" x14ac:dyDescent="0.2">
      <c r="A19" s="88" t="s">
        <v>44</v>
      </c>
      <c r="B19" s="25" t="s">
        <v>132</v>
      </c>
      <c r="C19" s="308"/>
      <c r="D19" s="259"/>
      <c r="E19" s="308"/>
      <c r="F19" s="259"/>
      <c r="G19" s="145">
        <v>0</v>
      </c>
      <c r="H19" s="178">
        <v>0</v>
      </c>
      <c r="I19" s="145">
        <v>4</v>
      </c>
      <c r="J19" s="169">
        <v>17.883327899999994</v>
      </c>
      <c r="K19" s="146">
        <v>16</v>
      </c>
      <c r="L19" s="169">
        <v>34.555059650000004</v>
      </c>
      <c r="M19" s="306">
        <v>-1.023678426</v>
      </c>
      <c r="N19" s="306">
        <v>-1.0174646260000002</v>
      </c>
      <c r="O19" s="149">
        <v>258</v>
      </c>
      <c r="P19" s="178">
        <f t="shared" si="4"/>
        <v>1226.3944683599998</v>
      </c>
      <c r="R19" s="174">
        <v>36.841028940000001</v>
      </c>
      <c r="S19" s="169">
        <v>-1.7879191690000003</v>
      </c>
      <c r="U19" s="115" t="s">
        <v>230</v>
      </c>
      <c r="V19">
        <f>VLOOKUP(U19,'[8]L&amp;A '!$B$4:$E$36,4,FALSE)</f>
        <v>1226394.4683599998</v>
      </c>
    </row>
    <row r="20" spans="1:22" x14ac:dyDescent="0.2">
      <c r="A20" s="88" t="s">
        <v>49</v>
      </c>
      <c r="B20" s="25" t="s">
        <v>137</v>
      </c>
      <c r="C20" s="308"/>
      <c r="D20" s="259"/>
      <c r="E20" s="308"/>
      <c r="F20" s="259"/>
      <c r="G20" s="145">
        <v>0</v>
      </c>
      <c r="H20" s="178">
        <v>0</v>
      </c>
      <c r="I20" s="145">
        <v>4</v>
      </c>
      <c r="J20" s="169">
        <v>11.129340690000005</v>
      </c>
      <c r="K20" s="146">
        <v>12</v>
      </c>
      <c r="L20" s="169">
        <v>16.603359519999998</v>
      </c>
      <c r="M20" s="306">
        <v>-0.56387117699999989</v>
      </c>
      <c r="N20" s="306">
        <v>-0.48609321700000008</v>
      </c>
      <c r="O20" s="149">
        <v>245</v>
      </c>
      <c r="P20" s="178">
        <f t="shared" si="4"/>
        <v>859.84670919999996</v>
      </c>
      <c r="R20" s="174">
        <v>5.3868565299999993</v>
      </c>
      <c r="S20" s="169">
        <v>1.8542877999999995E-2</v>
      </c>
      <c r="U20" t="s">
        <v>207</v>
      </c>
      <c r="V20">
        <f>VLOOKUP(U20,'[8]L&amp;A '!$B$4:$E$36,4,FALSE)</f>
        <v>859846.70919999992</v>
      </c>
    </row>
    <row r="21" spans="1:22" x14ac:dyDescent="0.2">
      <c r="A21" s="88" t="s">
        <v>48</v>
      </c>
      <c r="B21" s="25" t="s">
        <v>136</v>
      </c>
      <c r="C21" s="311"/>
      <c r="D21" s="264"/>
      <c r="E21" s="308"/>
      <c r="F21" s="259"/>
      <c r="G21" s="147">
        <v>1</v>
      </c>
      <c r="H21" s="178">
        <v>0.60690200000000005</v>
      </c>
      <c r="I21" s="145">
        <v>1</v>
      </c>
      <c r="J21" s="169">
        <v>0.60690200000000005</v>
      </c>
      <c r="K21" s="146">
        <v>1</v>
      </c>
      <c r="L21" s="169">
        <v>0.60690200000000005</v>
      </c>
      <c r="M21" s="306">
        <v>-1.690064E-3</v>
      </c>
      <c r="N21" s="306">
        <v>2.7502359999999992E-3</v>
      </c>
      <c r="O21" s="149">
        <v>111</v>
      </c>
      <c r="P21" s="178">
        <f t="shared" si="4"/>
        <v>397.51412216000006</v>
      </c>
      <c r="R21" s="174">
        <v>1.975298E-2</v>
      </c>
      <c r="S21" s="169">
        <v>-0.113097252</v>
      </c>
      <c r="U21" t="s">
        <v>206</v>
      </c>
      <c r="V21">
        <f>VLOOKUP(U21,'[8]L&amp;A '!$B$4:$E$36,4,FALSE)</f>
        <v>397514.12216000003</v>
      </c>
    </row>
    <row r="22" spans="1:22" s="53" customFormat="1" x14ac:dyDescent="0.2">
      <c r="A22" s="91" t="s">
        <v>160</v>
      </c>
      <c r="B22" s="300" t="s">
        <v>175</v>
      </c>
      <c r="C22" s="312">
        <f>SUM(C18:C21)</f>
        <v>0</v>
      </c>
      <c r="D22" s="275">
        <f>SUM(D18:D21)</f>
        <v>0</v>
      </c>
      <c r="E22" s="313">
        <f>SUM(E18:E21)</f>
        <v>0</v>
      </c>
      <c r="F22" s="278">
        <f>SUM(F18:F21)</f>
        <v>0</v>
      </c>
      <c r="G22" s="153">
        <f>SUM(G18:G21)</f>
        <v>1</v>
      </c>
      <c r="H22" s="162">
        <f t="shared" ref="H22:N22" si="5">SUM(H18:H21)</f>
        <v>0.60690200000000005</v>
      </c>
      <c r="I22" s="153">
        <f t="shared" si="5"/>
        <v>10</v>
      </c>
      <c r="J22" s="162">
        <f t="shared" si="5"/>
        <v>30.671370040000003</v>
      </c>
      <c r="K22" s="151">
        <f t="shared" si="5"/>
        <v>49</v>
      </c>
      <c r="L22" s="162">
        <f t="shared" si="5"/>
        <v>73.924037119999994</v>
      </c>
      <c r="M22" s="162">
        <f t="shared" si="5"/>
        <v>-3.2055868049999998</v>
      </c>
      <c r="N22" s="162">
        <f t="shared" si="5"/>
        <v>-3.1153543650000004</v>
      </c>
      <c r="O22" s="152">
        <f>SUM(O18:O21)</f>
        <v>797</v>
      </c>
      <c r="P22" s="162">
        <f>SUM(P18:P21)</f>
        <v>3110.88402094</v>
      </c>
      <c r="R22" s="240">
        <f>SUM(R18:R21)</f>
        <v>74.010574240000011</v>
      </c>
      <c r="S22" s="162">
        <f>SUM(S18:S21)</f>
        <v>-3.7077205640000006</v>
      </c>
    </row>
    <row r="23" spans="1:22" x14ac:dyDescent="0.2">
      <c r="A23" s="88" t="s">
        <v>52</v>
      </c>
      <c r="B23" s="24" t="s">
        <v>140</v>
      </c>
      <c r="C23" s="308"/>
      <c r="D23" s="259"/>
      <c r="E23" s="308"/>
      <c r="F23" s="259"/>
      <c r="G23" s="145">
        <v>0</v>
      </c>
      <c r="H23" s="178">
        <v>0</v>
      </c>
      <c r="I23" s="145">
        <v>1</v>
      </c>
      <c r="J23" s="169">
        <v>2.6791306000000001</v>
      </c>
      <c r="K23" s="146">
        <v>9</v>
      </c>
      <c r="L23" s="169">
        <v>28.872151370000005</v>
      </c>
      <c r="M23" s="306">
        <v>-2.1541198049999997</v>
      </c>
      <c r="N23" s="306">
        <v>-2.1506731449999994</v>
      </c>
      <c r="O23" s="149">
        <v>152</v>
      </c>
      <c r="P23" s="178">
        <f t="shared" ref="P23:P26" si="6">V23/1000</f>
        <v>673.01302312999997</v>
      </c>
      <c r="R23" s="174">
        <v>32.141873999999994</v>
      </c>
      <c r="S23" s="169">
        <v>-1.385714409</v>
      </c>
      <c r="U23" t="s">
        <v>204</v>
      </c>
      <c r="V23">
        <f>VLOOKUP(U23,'[8]L&amp;A '!$B$4:$E$36,4,FALSE)</f>
        <v>673013.02312999999</v>
      </c>
    </row>
    <row r="24" spans="1:22" x14ac:dyDescent="0.2">
      <c r="A24" s="88" t="s">
        <v>51</v>
      </c>
      <c r="B24" s="24" t="s">
        <v>139</v>
      </c>
      <c r="C24" s="308"/>
      <c r="D24" s="330"/>
      <c r="E24" s="308"/>
      <c r="F24" s="259"/>
      <c r="G24" s="145">
        <v>0</v>
      </c>
      <c r="H24" s="178">
        <v>0</v>
      </c>
      <c r="I24" s="145">
        <v>2</v>
      </c>
      <c r="J24" s="169">
        <v>2.6709432499999997</v>
      </c>
      <c r="K24" s="146">
        <v>5</v>
      </c>
      <c r="L24" s="169">
        <v>59.718480369999995</v>
      </c>
      <c r="M24" s="306">
        <v>-2.8689591910000001</v>
      </c>
      <c r="N24" s="306">
        <v>-2.8028992510000008</v>
      </c>
      <c r="O24" s="149">
        <v>239</v>
      </c>
      <c r="P24" s="178">
        <f t="shared" si="6"/>
        <v>1520.8683971999997</v>
      </c>
      <c r="R24" s="174">
        <v>76.481894019999999</v>
      </c>
      <c r="S24" s="169">
        <v>-4.6818402229999991</v>
      </c>
      <c r="U24" t="s">
        <v>203</v>
      </c>
      <c r="V24">
        <f>VLOOKUP(U24,'[8]L&amp;A '!$B$4:$E$36,4,FALSE)</f>
        <v>1520868.3971999998</v>
      </c>
    </row>
    <row r="25" spans="1:22" x14ac:dyDescent="0.2">
      <c r="A25" s="88" t="s">
        <v>50</v>
      </c>
      <c r="B25" s="24" t="s">
        <v>138</v>
      </c>
      <c r="C25" s="308"/>
      <c r="D25" s="259"/>
      <c r="E25" s="308"/>
      <c r="F25" s="259"/>
      <c r="G25" s="145">
        <v>0</v>
      </c>
      <c r="H25" s="178">
        <v>0</v>
      </c>
      <c r="I25" s="145">
        <v>2</v>
      </c>
      <c r="J25" s="169">
        <v>1.9452585599999999</v>
      </c>
      <c r="K25" s="146">
        <v>6</v>
      </c>
      <c r="L25" s="169">
        <v>9.2498978999999988</v>
      </c>
      <c r="M25" s="306">
        <v>-0.90945942400000013</v>
      </c>
      <c r="N25" s="306">
        <v>-0.94651560400000012</v>
      </c>
      <c r="O25" s="149">
        <v>241</v>
      </c>
      <c r="P25" s="178">
        <f t="shared" si="6"/>
        <v>1303.3090570599995</v>
      </c>
      <c r="R25" s="174">
        <v>7.9247762800000006</v>
      </c>
      <c r="S25" s="169">
        <v>-0.63993694099999987</v>
      </c>
      <c r="U25" t="s">
        <v>202</v>
      </c>
      <c r="V25">
        <f>VLOOKUP(U25,'[8]L&amp;A '!$B$4:$E$36,4,FALSE)</f>
        <v>1303309.0570599996</v>
      </c>
    </row>
    <row r="26" spans="1:22" x14ac:dyDescent="0.2">
      <c r="A26" s="88" t="s">
        <v>53</v>
      </c>
      <c r="B26" s="24" t="s">
        <v>141</v>
      </c>
      <c r="C26" s="308"/>
      <c r="D26" s="259"/>
      <c r="E26" s="308"/>
      <c r="F26" s="259"/>
      <c r="G26" s="145">
        <v>0</v>
      </c>
      <c r="H26" s="178">
        <v>0</v>
      </c>
      <c r="I26" s="145">
        <v>0</v>
      </c>
      <c r="J26" s="169">
        <v>0</v>
      </c>
      <c r="K26" s="146">
        <v>2</v>
      </c>
      <c r="L26" s="169">
        <v>4.1695915900000005</v>
      </c>
      <c r="M26" s="306">
        <v>-0.180170408</v>
      </c>
      <c r="N26" s="306">
        <v>-0.160707458</v>
      </c>
      <c r="O26" s="149">
        <v>79</v>
      </c>
      <c r="P26" s="178">
        <f t="shared" si="6"/>
        <v>168.58375658000006</v>
      </c>
      <c r="R26" s="174">
        <v>3.9447299800000004</v>
      </c>
      <c r="S26" s="169">
        <v>-0.12063908700000001</v>
      </c>
      <c r="U26" t="s">
        <v>205</v>
      </c>
      <c r="V26">
        <f>VLOOKUP(U26,'[8]L&amp;A '!$B$4:$E$36,4,FALSE)</f>
        <v>168583.75658000004</v>
      </c>
    </row>
    <row r="27" spans="1:22" s="55" customFormat="1" x14ac:dyDescent="0.2">
      <c r="A27" s="91" t="s">
        <v>161</v>
      </c>
      <c r="B27" s="300" t="s">
        <v>176</v>
      </c>
      <c r="C27" s="314">
        <f>SUM(C23:C26)</f>
        <v>0</v>
      </c>
      <c r="D27" s="278">
        <f>SUM(D23:D26)</f>
        <v>0</v>
      </c>
      <c r="E27" s="313">
        <f>SUM(E23:E26)</f>
        <v>0</v>
      </c>
      <c r="F27" s="278">
        <f>SUM(F23:F26)</f>
        <v>0</v>
      </c>
      <c r="G27" s="153">
        <f t="shared" ref="G27:P27" si="7">SUM(G23:G26)</f>
        <v>0</v>
      </c>
      <c r="H27" s="161">
        <f t="shared" si="7"/>
        <v>0</v>
      </c>
      <c r="I27" s="153">
        <f t="shared" si="7"/>
        <v>5</v>
      </c>
      <c r="J27" s="161">
        <f t="shared" si="7"/>
        <v>7.2953324099999994</v>
      </c>
      <c r="K27" s="151">
        <f t="shared" si="7"/>
        <v>22</v>
      </c>
      <c r="L27" s="161">
        <f t="shared" si="7"/>
        <v>102.01012122999998</v>
      </c>
      <c r="M27" s="161">
        <f t="shared" si="7"/>
        <v>-6.1127088280000006</v>
      </c>
      <c r="N27" s="161">
        <f t="shared" si="7"/>
        <v>-6.0607954580000003</v>
      </c>
      <c r="O27" s="152">
        <f t="shared" si="7"/>
        <v>711</v>
      </c>
      <c r="P27" s="161">
        <f t="shared" si="7"/>
        <v>3665.7742339699998</v>
      </c>
      <c r="R27" s="239">
        <f>SUM(R23:R26)</f>
        <v>120.49327428000001</v>
      </c>
      <c r="S27" s="161">
        <f>SUM(S23:S26)</f>
        <v>-6.8281306599999994</v>
      </c>
    </row>
    <row r="28" spans="1:22" x14ac:dyDescent="0.2">
      <c r="A28" s="88" t="s">
        <v>54</v>
      </c>
      <c r="B28" s="23" t="s">
        <v>142</v>
      </c>
      <c r="C28" s="308"/>
      <c r="D28" s="331"/>
      <c r="E28" s="308"/>
      <c r="F28" s="332"/>
      <c r="G28" s="147">
        <v>-2</v>
      </c>
      <c r="H28" s="178">
        <v>-2.3410871700000002</v>
      </c>
      <c r="I28" s="145">
        <v>6</v>
      </c>
      <c r="J28" s="169">
        <v>59.619784850000002</v>
      </c>
      <c r="K28" s="146">
        <v>19</v>
      </c>
      <c r="L28" s="169">
        <v>235.38715569999994</v>
      </c>
      <c r="M28" s="306">
        <v>-16.843105747999999</v>
      </c>
      <c r="N28" s="306">
        <v>-16.817436807999993</v>
      </c>
      <c r="O28" s="149">
        <v>376</v>
      </c>
      <c r="P28" s="178">
        <f t="shared" ref="P28:P29" si="8">V28/1000</f>
        <v>1254.25131541</v>
      </c>
      <c r="R28" s="174">
        <v>189.44853242000002</v>
      </c>
      <c r="S28" s="169">
        <v>-4.9269928700000003</v>
      </c>
      <c r="U28" s="115" t="s">
        <v>231</v>
      </c>
      <c r="V28">
        <f>VLOOKUP(U28,'[8]L&amp;A '!$B$4:$E$36,4,FALSE)</f>
        <v>1254251.31541</v>
      </c>
    </row>
    <row r="29" spans="1:22" x14ac:dyDescent="0.2">
      <c r="A29" s="88" t="s">
        <v>55</v>
      </c>
      <c r="B29" s="23" t="s">
        <v>143</v>
      </c>
      <c r="C29" s="308"/>
      <c r="D29" s="259"/>
      <c r="E29" s="308"/>
      <c r="F29" s="259"/>
      <c r="G29" s="145">
        <v>0</v>
      </c>
      <c r="H29" s="178">
        <v>0</v>
      </c>
      <c r="I29" s="145">
        <v>0</v>
      </c>
      <c r="J29" s="169">
        <v>0</v>
      </c>
      <c r="K29" s="146">
        <v>3</v>
      </c>
      <c r="L29" s="169">
        <v>19.86526843</v>
      </c>
      <c r="M29" s="306">
        <v>-0.47554520400000005</v>
      </c>
      <c r="N29" s="306">
        <v>-0.46495929399999997</v>
      </c>
      <c r="O29" s="149">
        <v>156</v>
      </c>
      <c r="P29" s="178">
        <f t="shared" si="8"/>
        <v>449.73612404000005</v>
      </c>
      <c r="R29" s="174">
        <v>25.561152190000001</v>
      </c>
      <c r="S29" s="169">
        <v>-1.4678483369999999</v>
      </c>
      <c r="U29" s="115" t="s">
        <v>232</v>
      </c>
      <c r="V29">
        <f>VLOOKUP(U29,'[8]L&amp;A '!$B$4:$E$36,4,FALSE)</f>
        <v>449736.12404000002</v>
      </c>
    </row>
    <row r="30" spans="1:22" s="55" customFormat="1" x14ac:dyDescent="0.2">
      <c r="A30" s="91" t="s">
        <v>162</v>
      </c>
      <c r="B30" s="300" t="s">
        <v>177</v>
      </c>
      <c r="C30" s="314">
        <f>SUM(C28:C29)</f>
        <v>0</v>
      </c>
      <c r="D30" s="278">
        <f>SUM(D28:D29)</f>
        <v>0</v>
      </c>
      <c r="E30" s="313">
        <f>SUM(E28:E29)</f>
        <v>0</v>
      </c>
      <c r="F30" s="278">
        <f>SUM(F28:F29)</f>
        <v>0</v>
      </c>
      <c r="G30" s="153">
        <f>SUM(G28:G29)</f>
        <v>-2</v>
      </c>
      <c r="H30" s="161">
        <f t="shared" ref="H30:N30" si="9">SUM(H28:H29)</f>
        <v>-2.3410871700000002</v>
      </c>
      <c r="I30" s="153">
        <f t="shared" si="9"/>
        <v>6</v>
      </c>
      <c r="J30" s="161">
        <f t="shared" si="9"/>
        <v>59.619784850000002</v>
      </c>
      <c r="K30" s="151">
        <f t="shared" si="9"/>
        <v>22</v>
      </c>
      <c r="L30" s="161">
        <f t="shared" si="9"/>
        <v>255.25242412999995</v>
      </c>
      <c r="M30" s="161">
        <f t="shared" si="9"/>
        <v>-17.318650951999999</v>
      </c>
      <c r="N30" s="161">
        <f t="shared" si="9"/>
        <v>-17.282396101999993</v>
      </c>
      <c r="O30" s="152">
        <f>SUM(O28:O29)</f>
        <v>532</v>
      </c>
      <c r="P30" s="161">
        <f>SUM(P28:P29)</f>
        <v>1703.98743945</v>
      </c>
      <c r="R30" s="239">
        <f>SUM(R28:R29)</f>
        <v>215.00968461000002</v>
      </c>
      <c r="S30" s="161">
        <f>SUM(S28:S29)</f>
        <v>-6.3948412070000007</v>
      </c>
    </row>
    <row r="31" spans="1:22" x14ac:dyDescent="0.2">
      <c r="A31" s="88" t="s">
        <v>62</v>
      </c>
      <c r="B31" s="26" t="s">
        <v>149</v>
      </c>
      <c r="C31" s="308"/>
      <c r="D31" s="259"/>
      <c r="E31" s="308"/>
      <c r="F31" s="259"/>
      <c r="G31" s="145">
        <v>0</v>
      </c>
      <c r="H31" s="178">
        <v>0</v>
      </c>
      <c r="I31" s="145">
        <v>1</v>
      </c>
      <c r="J31" s="169">
        <v>1.4948976800000002</v>
      </c>
      <c r="K31" s="146">
        <v>15</v>
      </c>
      <c r="L31" s="169">
        <v>54.584656969999998</v>
      </c>
      <c r="M31" s="306">
        <v>-7.2574093789999985</v>
      </c>
      <c r="N31" s="306">
        <v>-7.2401381189999992</v>
      </c>
      <c r="O31" s="149">
        <v>92</v>
      </c>
      <c r="P31" s="178">
        <f t="shared" ref="P31:P35" si="10">V31/1000</f>
        <v>484.35235824999978</v>
      </c>
      <c r="R31" s="174">
        <v>335.62801192000012</v>
      </c>
      <c r="S31" s="169">
        <v>-15.294096615000004</v>
      </c>
      <c r="U31" t="s">
        <v>212</v>
      </c>
      <c r="V31">
        <f>VLOOKUP(U31,'[8]L&amp;A '!$B$4:$E$36,4,FALSE)</f>
        <v>484352.35824999976</v>
      </c>
    </row>
    <row r="32" spans="1:22" x14ac:dyDescent="0.2">
      <c r="A32" s="88" t="s">
        <v>60</v>
      </c>
      <c r="B32" s="23" t="s">
        <v>147</v>
      </c>
      <c r="C32" s="308"/>
      <c r="D32" s="259"/>
      <c r="E32" s="308"/>
      <c r="F32" s="259"/>
      <c r="G32" s="145">
        <v>0</v>
      </c>
      <c r="H32" s="178">
        <v>0</v>
      </c>
      <c r="I32" s="145">
        <v>0</v>
      </c>
      <c r="J32" s="169">
        <v>0</v>
      </c>
      <c r="K32" s="146">
        <v>10</v>
      </c>
      <c r="L32" s="169">
        <v>16.774629339999997</v>
      </c>
      <c r="M32" s="306">
        <v>-1.0340610139999999</v>
      </c>
      <c r="N32" s="306">
        <v>-1.0294965939999998</v>
      </c>
      <c r="O32" s="149">
        <v>111</v>
      </c>
      <c r="P32" s="178">
        <f t="shared" si="10"/>
        <v>348.61533675000004</v>
      </c>
      <c r="R32" s="174">
        <v>19.741554169999993</v>
      </c>
      <c r="S32" s="169">
        <v>-1.1744157069999996</v>
      </c>
      <c r="U32" t="s">
        <v>210</v>
      </c>
      <c r="V32">
        <f>VLOOKUP(U32,'[8]L&amp;A '!$B$4:$E$36,4,FALSE)</f>
        <v>348615.33675000002</v>
      </c>
    </row>
    <row r="33" spans="1:22" x14ac:dyDescent="0.2">
      <c r="A33" s="88" t="s">
        <v>61</v>
      </c>
      <c r="B33" s="25" t="s">
        <v>148</v>
      </c>
      <c r="C33" s="308"/>
      <c r="D33" s="259"/>
      <c r="E33" s="308"/>
      <c r="F33" s="259"/>
      <c r="G33" s="145">
        <v>0</v>
      </c>
      <c r="H33" s="178">
        <v>0</v>
      </c>
      <c r="I33" s="145">
        <v>0</v>
      </c>
      <c r="J33" s="169">
        <v>0</v>
      </c>
      <c r="K33" s="146">
        <v>3</v>
      </c>
      <c r="L33" s="169">
        <v>22.215533749999999</v>
      </c>
      <c r="M33" s="306">
        <v>-1.3547600579999999</v>
      </c>
      <c r="N33" s="306">
        <v>-1.3395290279999998</v>
      </c>
      <c r="O33" s="149">
        <v>68</v>
      </c>
      <c r="P33" s="178">
        <f t="shared" si="10"/>
        <v>129.50511256999999</v>
      </c>
      <c r="R33" s="174">
        <v>27.882343880000004</v>
      </c>
      <c r="S33" s="169">
        <v>-1.0524810040000001</v>
      </c>
      <c r="U33" t="s">
        <v>211</v>
      </c>
      <c r="V33">
        <f>VLOOKUP(U33,'[8]L&amp;A '!$B$4:$E$36,4,FALSE)</f>
        <v>129505.11257</v>
      </c>
    </row>
    <row r="34" spans="1:22" x14ac:dyDescent="0.2">
      <c r="A34" s="88" t="s">
        <v>58</v>
      </c>
      <c r="B34" s="25" t="s">
        <v>145</v>
      </c>
      <c r="C34" s="308"/>
      <c r="D34" s="259"/>
      <c r="E34" s="308"/>
      <c r="F34" s="259"/>
      <c r="G34" s="145">
        <v>0</v>
      </c>
      <c r="H34" s="178">
        <v>0</v>
      </c>
      <c r="I34" s="145">
        <v>1</v>
      </c>
      <c r="J34" s="169">
        <v>6.9544769999999992E-2</v>
      </c>
      <c r="K34" s="146">
        <v>9</v>
      </c>
      <c r="L34" s="169">
        <v>11.335078950000002</v>
      </c>
      <c r="M34" s="306">
        <v>-1.5762947589999998</v>
      </c>
      <c r="N34" s="306">
        <v>-1.5757930689999999</v>
      </c>
      <c r="O34" s="149">
        <v>117</v>
      </c>
      <c r="P34" s="178">
        <f t="shared" si="10"/>
        <v>512.85041666000006</v>
      </c>
      <c r="R34" s="174">
        <v>12.48952431</v>
      </c>
      <c r="S34" s="169">
        <v>-1.191855077</v>
      </c>
      <c r="U34" t="s">
        <v>208</v>
      </c>
      <c r="V34">
        <f>VLOOKUP(U34,'[8]L&amp;A '!$B$4:$E$36,4,FALSE)</f>
        <v>512850.41666000005</v>
      </c>
    </row>
    <row r="35" spans="1:22" x14ac:dyDescent="0.2">
      <c r="A35" s="88" t="s">
        <v>59</v>
      </c>
      <c r="B35" s="25" t="s">
        <v>146</v>
      </c>
      <c r="C35" s="308"/>
      <c r="D35" s="259"/>
      <c r="E35" s="308"/>
      <c r="F35" s="259"/>
      <c r="G35" s="145">
        <v>0</v>
      </c>
      <c r="H35" s="178">
        <v>0</v>
      </c>
      <c r="I35" s="145">
        <v>3</v>
      </c>
      <c r="J35" s="169">
        <v>4.09099521</v>
      </c>
      <c r="K35" s="146">
        <v>6</v>
      </c>
      <c r="L35" s="169">
        <v>9.2068750799999997</v>
      </c>
      <c r="M35" s="306">
        <v>-0.37343965099999993</v>
      </c>
      <c r="N35" s="306">
        <v>-0.37161064099999996</v>
      </c>
      <c r="O35" s="149">
        <v>118</v>
      </c>
      <c r="P35" s="178">
        <f t="shared" si="10"/>
        <v>303.01668369999999</v>
      </c>
      <c r="R35" s="174">
        <v>11.790026710000001</v>
      </c>
      <c r="S35" s="169">
        <v>-0.84405440500000006</v>
      </c>
      <c r="U35" t="s">
        <v>209</v>
      </c>
      <c r="V35">
        <f>VLOOKUP(U35,'[8]L&amp;A '!$B$4:$E$36,4,FALSE)</f>
        <v>303016.68369999999</v>
      </c>
    </row>
    <row r="36" spans="1:22" s="55" customFormat="1" x14ac:dyDescent="0.2">
      <c r="A36" s="91" t="s">
        <v>163</v>
      </c>
      <c r="B36" s="300" t="s">
        <v>178</v>
      </c>
      <c r="C36" s="314">
        <f>SUM(C31:C35)</f>
        <v>0</v>
      </c>
      <c r="D36" s="278">
        <f>SUM(D31:D35)</f>
        <v>0</v>
      </c>
      <c r="E36" s="313">
        <f>SUM(E31:E35)</f>
        <v>0</v>
      </c>
      <c r="F36" s="278">
        <f>SUM(F31:F35)</f>
        <v>0</v>
      </c>
      <c r="G36" s="153">
        <f t="shared" ref="G36:P36" si="11">SUM(G31:G35)</f>
        <v>0</v>
      </c>
      <c r="H36" s="161">
        <f t="shared" si="11"/>
        <v>0</v>
      </c>
      <c r="I36" s="153">
        <f t="shared" si="11"/>
        <v>5</v>
      </c>
      <c r="J36" s="161">
        <f t="shared" si="11"/>
        <v>5.6554376600000005</v>
      </c>
      <c r="K36" s="151">
        <f t="shared" si="11"/>
        <v>43</v>
      </c>
      <c r="L36" s="161">
        <f t="shared" si="11"/>
        <v>114.11677408999998</v>
      </c>
      <c r="M36" s="161">
        <f t="shared" si="11"/>
        <v>-11.595964860999999</v>
      </c>
      <c r="N36" s="161">
        <f t="shared" si="11"/>
        <v>-11.556567450999998</v>
      </c>
      <c r="O36" s="152">
        <f t="shared" si="11"/>
        <v>506</v>
      </c>
      <c r="P36" s="161">
        <f t="shared" si="11"/>
        <v>1778.3399079299998</v>
      </c>
      <c r="R36" s="239">
        <f>SUM(R31:R35)</f>
        <v>407.53146099000008</v>
      </c>
      <c r="S36" s="161">
        <f>SUM(S31:S35)</f>
        <v>-19.556902808000004</v>
      </c>
    </row>
    <row r="37" spans="1:22" x14ac:dyDescent="0.2">
      <c r="A37" s="88" t="s">
        <v>67</v>
      </c>
      <c r="B37" s="25" t="s">
        <v>154</v>
      </c>
      <c r="C37" s="308"/>
      <c r="D37" s="259"/>
      <c r="E37" s="308"/>
      <c r="F37" s="259"/>
      <c r="G37" s="145">
        <v>0</v>
      </c>
      <c r="H37" s="178">
        <v>0</v>
      </c>
      <c r="I37" s="145">
        <v>2</v>
      </c>
      <c r="J37" s="169">
        <v>12.102442210000001</v>
      </c>
      <c r="K37" s="146">
        <v>21</v>
      </c>
      <c r="L37" s="169">
        <v>167.89165708000002</v>
      </c>
      <c r="M37" s="306">
        <v>-11.272970750999999</v>
      </c>
      <c r="N37" s="306">
        <v>-11.215324610999998</v>
      </c>
      <c r="O37" s="149">
        <v>253</v>
      </c>
      <c r="P37" s="178">
        <f t="shared" ref="P37:P39" si="12">V37/1000</f>
        <v>948.34351678999985</v>
      </c>
      <c r="R37" s="174">
        <v>170.45627031999999</v>
      </c>
      <c r="S37" s="169">
        <v>-7.565336444999998</v>
      </c>
      <c r="U37" t="s">
        <v>219</v>
      </c>
      <c r="V37">
        <f>VLOOKUP(U37,'[8]L&amp;A '!$B$4:$E$36,4,FALSE)</f>
        <v>948343.51678999991</v>
      </c>
    </row>
    <row r="38" spans="1:22" x14ac:dyDescent="0.2">
      <c r="A38" s="88" t="s">
        <v>68</v>
      </c>
      <c r="B38" s="23" t="s">
        <v>155</v>
      </c>
      <c r="C38" s="308"/>
      <c r="D38" s="259"/>
      <c r="E38" s="308"/>
      <c r="F38" s="259"/>
      <c r="G38" s="145">
        <v>0</v>
      </c>
      <c r="H38" s="178">
        <v>0</v>
      </c>
      <c r="I38" s="145">
        <v>0</v>
      </c>
      <c r="J38" s="169">
        <v>1.4551915228366851E-17</v>
      </c>
      <c r="K38" s="146">
        <v>4</v>
      </c>
      <c r="L38" s="169">
        <v>25.154764880000002</v>
      </c>
      <c r="M38" s="306">
        <v>-0.91357038000000013</v>
      </c>
      <c r="N38" s="306">
        <v>-0.93334933000000009</v>
      </c>
      <c r="O38" s="149">
        <v>59</v>
      </c>
      <c r="P38" s="178">
        <f t="shared" si="12"/>
        <v>158.80121828</v>
      </c>
      <c r="R38" s="174">
        <v>25.199032969999998</v>
      </c>
      <c r="S38" s="169">
        <v>-0.45722660900000001</v>
      </c>
      <c r="U38" t="s">
        <v>220</v>
      </c>
      <c r="V38">
        <f>VLOOKUP(U38,'[8]L&amp;A '!$B$4:$E$36,4,FALSE)</f>
        <v>158801.21828</v>
      </c>
    </row>
    <row r="39" spans="1:22" x14ac:dyDescent="0.2">
      <c r="A39" s="88" t="s">
        <v>69</v>
      </c>
      <c r="B39" s="23" t="s">
        <v>156</v>
      </c>
      <c r="C39" s="308"/>
      <c r="D39" s="259"/>
      <c r="E39" s="308"/>
      <c r="F39" s="259"/>
      <c r="G39" s="145">
        <v>0</v>
      </c>
      <c r="H39" s="178">
        <v>0</v>
      </c>
      <c r="I39" s="145">
        <v>1</v>
      </c>
      <c r="J39" s="169">
        <v>3.4649363600000003</v>
      </c>
      <c r="K39" s="154">
        <v>8</v>
      </c>
      <c r="L39" s="169">
        <v>82.355588309999987</v>
      </c>
      <c r="M39" s="306">
        <v>-7.2823104669999985</v>
      </c>
      <c r="N39" s="306">
        <v>-7.347440797</v>
      </c>
      <c r="O39" s="149">
        <v>135</v>
      </c>
      <c r="P39" s="178">
        <f t="shared" si="12"/>
        <v>469.26625490000004</v>
      </c>
      <c r="R39" s="174">
        <v>79.638798299999991</v>
      </c>
      <c r="S39" s="169">
        <v>-4.9760174709999996</v>
      </c>
      <c r="U39" t="s">
        <v>221</v>
      </c>
      <c r="V39">
        <f>VLOOKUP(U39,'[8]L&amp;A '!$B$4:$E$36,4,FALSE)</f>
        <v>469266.25490000006</v>
      </c>
    </row>
    <row r="40" spans="1:22" s="55" customFormat="1" x14ac:dyDescent="0.2">
      <c r="A40" s="91" t="s">
        <v>222</v>
      </c>
      <c r="B40" s="301" t="s">
        <v>180</v>
      </c>
      <c r="C40" s="309">
        <f>SUM(C37:C39)</f>
        <v>0</v>
      </c>
      <c r="D40" s="267">
        <f>SUM(D37:D39)</f>
        <v>0</v>
      </c>
      <c r="E40" s="203">
        <f>SUM(E37:E39)</f>
        <v>0</v>
      </c>
      <c r="F40" s="267">
        <f>SUM(F37:F39)</f>
        <v>0</v>
      </c>
      <c r="G40" s="153">
        <f>SUM(G37:G39)</f>
        <v>0</v>
      </c>
      <c r="H40" s="161">
        <f t="shared" ref="H40:P40" si="13">SUM(H37:H39)</f>
        <v>0</v>
      </c>
      <c r="I40" s="153">
        <f t="shared" si="13"/>
        <v>3</v>
      </c>
      <c r="J40" s="161">
        <f t="shared" si="13"/>
        <v>15.567378570000002</v>
      </c>
      <c r="K40" s="151">
        <f t="shared" si="13"/>
        <v>33</v>
      </c>
      <c r="L40" s="161">
        <f t="shared" si="13"/>
        <v>275.40201027000001</v>
      </c>
      <c r="M40" s="161">
        <f t="shared" si="13"/>
        <v>-19.468851597999997</v>
      </c>
      <c r="N40" s="161">
        <f t="shared" si="13"/>
        <v>-19.496114737999999</v>
      </c>
      <c r="O40" s="151">
        <f t="shared" si="13"/>
        <v>447</v>
      </c>
      <c r="P40" s="161">
        <f t="shared" si="13"/>
        <v>1576.4109899699997</v>
      </c>
      <c r="R40" s="239">
        <f>SUM(R37:R39)</f>
        <v>275.29410158999997</v>
      </c>
      <c r="S40" s="161">
        <f>SUM(S37:S39)</f>
        <v>-12.998580524999998</v>
      </c>
    </row>
    <row r="41" spans="1:22" x14ac:dyDescent="0.2">
      <c r="A41" s="88" t="s">
        <v>65</v>
      </c>
      <c r="B41" s="23" t="s">
        <v>152</v>
      </c>
      <c r="C41" s="308"/>
      <c r="D41" s="259"/>
      <c r="E41" s="308"/>
      <c r="F41" s="259"/>
      <c r="G41" s="145">
        <v>0</v>
      </c>
      <c r="H41" s="178">
        <v>0</v>
      </c>
      <c r="I41" s="145">
        <v>1</v>
      </c>
      <c r="J41" s="169">
        <v>4.9801929200000004</v>
      </c>
      <c r="K41" s="146">
        <v>5</v>
      </c>
      <c r="L41" s="169">
        <v>26.903732789999999</v>
      </c>
      <c r="M41" s="306">
        <v>-1.0259058199999997</v>
      </c>
      <c r="N41" s="306">
        <v>-1.0274377799999992</v>
      </c>
      <c r="O41" s="149">
        <v>142</v>
      </c>
      <c r="P41" s="178">
        <f t="shared" ref="P41:P44" si="14">V41/1000</f>
        <v>327.14518296999995</v>
      </c>
      <c r="R41" s="174">
        <v>31.672226429999998</v>
      </c>
      <c r="S41" s="169">
        <v>-0.42595668700000006</v>
      </c>
      <c r="U41" t="s">
        <v>215</v>
      </c>
      <c r="V41">
        <f>VLOOKUP(U41,'[8]L&amp;A '!$B$4:$E$36,4,FALSE)</f>
        <v>327145.18296999997</v>
      </c>
    </row>
    <row r="42" spans="1:22" x14ac:dyDescent="0.2">
      <c r="A42" s="88" t="s">
        <v>63</v>
      </c>
      <c r="B42" s="25" t="s">
        <v>150</v>
      </c>
      <c r="C42" s="308"/>
      <c r="D42" s="259"/>
      <c r="E42" s="308"/>
      <c r="F42" s="259"/>
      <c r="G42" s="145">
        <v>0</v>
      </c>
      <c r="H42" s="178">
        <v>0</v>
      </c>
      <c r="I42" s="145">
        <v>0</v>
      </c>
      <c r="J42" s="169">
        <v>0</v>
      </c>
      <c r="K42" s="146">
        <v>3</v>
      </c>
      <c r="L42" s="169">
        <v>43.765273089999994</v>
      </c>
      <c r="M42" s="306">
        <v>-1.7707802730000002</v>
      </c>
      <c r="N42" s="306">
        <v>-1.8411721429999999</v>
      </c>
      <c r="O42" s="149">
        <v>230</v>
      </c>
      <c r="P42" s="178">
        <f t="shared" si="14"/>
        <v>853.25239389000012</v>
      </c>
      <c r="R42" s="174">
        <v>90.781740669999991</v>
      </c>
      <c r="S42" s="169">
        <v>-7.5300457290000002</v>
      </c>
      <c r="U42" t="s">
        <v>213</v>
      </c>
      <c r="V42">
        <f>VLOOKUP(U42,'[8]L&amp;A '!$B$4:$E$36,4,FALSE)</f>
        <v>853252.39389000006</v>
      </c>
    </row>
    <row r="43" spans="1:22" x14ac:dyDescent="0.2">
      <c r="A43" s="88" t="s">
        <v>64</v>
      </c>
      <c r="B43" s="25" t="s">
        <v>151</v>
      </c>
      <c r="C43" s="308"/>
      <c r="D43" s="259"/>
      <c r="E43" s="308"/>
      <c r="F43" s="259"/>
      <c r="G43" s="145">
        <v>0</v>
      </c>
      <c r="H43" s="178">
        <v>0</v>
      </c>
      <c r="I43" s="145">
        <v>0</v>
      </c>
      <c r="J43" s="169">
        <v>0</v>
      </c>
      <c r="K43" s="146">
        <v>2</v>
      </c>
      <c r="L43" s="169">
        <v>35.594834880000001</v>
      </c>
      <c r="M43" s="306">
        <v>-2.497917487</v>
      </c>
      <c r="N43" s="306">
        <v>-2.4647006070000015</v>
      </c>
      <c r="O43" s="149">
        <v>170</v>
      </c>
      <c r="P43" s="178">
        <f t="shared" si="14"/>
        <v>668.04651619999993</v>
      </c>
      <c r="R43" s="174">
        <v>38.523776639999994</v>
      </c>
      <c r="S43" s="169">
        <v>-1.4467883569999997</v>
      </c>
      <c r="U43" t="s">
        <v>214</v>
      </c>
      <c r="V43">
        <f>VLOOKUP(U43,'[8]L&amp;A '!$B$4:$E$36,4,FALSE)</f>
        <v>668046.51619999995</v>
      </c>
    </row>
    <row r="44" spans="1:22" x14ac:dyDescent="0.2">
      <c r="A44" s="88" t="s">
        <v>66</v>
      </c>
      <c r="B44" s="25" t="s">
        <v>153</v>
      </c>
      <c r="C44" s="308"/>
      <c r="D44" s="259"/>
      <c r="E44" s="308"/>
      <c r="F44" s="259"/>
      <c r="G44" s="145">
        <v>0</v>
      </c>
      <c r="H44" s="178">
        <v>0</v>
      </c>
      <c r="I44" s="145">
        <v>1</v>
      </c>
      <c r="J44" s="169">
        <v>0.90382430000000002</v>
      </c>
      <c r="K44" s="146">
        <v>1</v>
      </c>
      <c r="L44" s="169">
        <v>0.93926323</v>
      </c>
      <c r="M44" s="306">
        <v>-4.7027830000000003E-3</v>
      </c>
      <c r="N44" s="306">
        <v>3.3274669999999976E-3</v>
      </c>
      <c r="O44" s="149">
        <v>141</v>
      </c>
      <c r="P44" s="178">
        <f t="shared" si="14"/>
        <v>406.12966011999998</v>
      </c>
      <c r="R44" s="174">
        <v>8.9143113000000014</v>
      </c>
      <c r="S44" s="169">
        <v>-5.6337233E-2</v>
      </c>
      <c r="U44" t="s">
        <v>216</v>
      </c>
      <c r="V44">
        <f>VLOOKUP(U44,'[8]L&amp;A '!$B$4:$E$36,4,FALSE)</f>
        <v>406129.66011999996</v>
      </c>
    </row>
    <row r="45" spans="1:22" s="55" customFormat="1" x14ac:dyDescent="0.2">
      <c r="A45" s="91" t="s">
        <v>223</v>
      </c>
      <c r="B45" s="299" t="s">
        <v>179</v>
      </c>
      <c r="C45" s="150">
        <f t="shared" ref="C45:P45" si="15">SUM(C41:C44)</f>
        <v>0</v>
      </c>
      <c r="D45" s="161">
        <f t="shared" si="15"/>
        <v>0</v>
      </c>
      <c r="E45" s="151">
        <f t="shared" si="15"/>
        <v>0</v>
      </c>
      <c r="F45" s="162">
        <f t="shared" si="15"/>
        <v>0</v>
      </c>
      <c r="G45" s="153">
        <f t="shared" si="15"/>
        <v>0</v>
      </c>
      <c r="H45" s="161">
        <f t="shared" si="15"/>
        <v>0</v>
      </c>
      <c r="I45" s="153">
        <f t="shared" si="15"/>
        <v>2</v>
      </c>
      <c r="J45" s="161">
        <f t="shared" si="15"/>
        <v>5.8840172200000005</v>
      </c>
      <c r="K45" s="151">
        <f t="shared" si="15"/>
        <v>11</v>
      </c>
      <c r="L45" s="161">
        <f t="shared" si="15"/>
        <v>107.20310398999999</v>
      </c>
      <c r="M45" s="161">
        <f t="shared" si="15"/>
        <v>-5.2993063630000004</v>
      </c>
      <c r="N45" s="161">
        <f t="shared" si="15"/>
        <v>-5.3299830630000002</v>
      </c>
      <c r="O45" s="152">
        <f t="shared" si="15"/>
        <v>683</v>
      </c>
      <c r="P45" s="161">
        <f t="shared" si="15"/>
        <v>2254.57375318</v>
      </c>
      <c r="R45" s="239">
        <f>SUM(R41:R44)</f>
        <v>169.89205504</v>
      </c>
      <c r="S45" s="161">
        <f>SUM(S41:S44)</f>
        <v>-9.4591280060000003</v>
      </c>
    </row>
    <row r="46" spans="1:22" ht="13.5" thickBot="1" x14ac:dyDescent="0.25">
      <c r="A46" s="143" t="s">
        <v>110</v>
      </c>
      <c r="B46" s="5" t="s">
        <v>118</v>
      </c>
      <c r="C46" s="155">
        <f t="shared" ref="C46:P46" si="16">C17+C27+C30+C22+C36+C45+C9+C40</f>
        <v>0</v>
      </c>
      <c r="D46" s="164">
        <f t="shared" si="16"/>
        <v>0</v>
      </c>
      <c r="E46" s="156">
        <f t="shared" si="16"/>
        <v>0</v>
      </c>
      <c r="F46" s="164">
        <f t="shared" si="16"/>
        <v>0</v>
      </c>
      <c r="G46" s="156">
        <f t="shared" si="16"/>
        <v>2</v>
      </c>
      <c r="H46" s="164">
        <f t="shared" si="16"/>
        <v>9.9434767099999988</v>
      </c>
      <c r="I46" s="156">
        <f t="shared" si="16"/>
        <v>46</v>
      </c>
      <c r="J46" s="164">
        <f t="shared" si="16"/>
        <v>282.44231411000004</v>
      </c>
      <c r="K46" s="156">
        <f t="shared" si="16"/>
        <v>266</v>
      </c>
      <c r="L46" s="164">
        <f t="shared" si="16"/>
        <v>1876.1011199499999</v>
      </c>
      <c r="M46" s="164">
        <f t="shared" si="16"/>
        <v>-94.216451483</v>
      </c>
      <c r="N46" s="164">
        <f t="shared" si="16"/>
        <v>-92.490318872999993</v>
      </c>
      <c r="O46" s="156">
        <f t="shared" si="16"/>
        <v>5783</v>
      </c>
      <c r="P46" s="172">
        <f t="shared" si="16"/>
        <v>26184.824759259995</v>
      </c>
      <c r="R46" s="164">
        <f>R17+R27+R30+R22+R36+R45+R9+R40</f>
        <v>2472.9137597000004</v>
      </c>
      <c r="S46" s="172">
        <f>S17+S27+S30+S22+S36+S45+S9+S40</f>
        <v>-118.899005628</v>
      </c>
    </row>
    <row r="52" spans="4:18" x14ac:dyDescent="0.2">
      <c r="D52" s="8"/>
      <c r="E52" s="8"/>
      <c r="F52" s="8"/>
      <c r="G52" s="305"/>
      <c r="H52" s="8"/>
    </row>
    <row r="54" spans="4:18" x14ac:dyDescent="0.2">
      <c r="R54" s="132"/>
    </row>
    <row r="55" spans="4:18" x14ac:dyDescent="0.2">
      <c r="R55" s="132"/>
    </row>
    <row r="56" spans="4:18" x14ac:dyDescent="0.2">
      <c r="R56" s="132"/>
    </row>
    <row r="57" spans="4:18" x14ac:dyDescent="0.2">
      <c r="R57" s="132"/>
    </row>
    <row r="58" spans="4:18" x14ac:dyDescent="0.2">
      <c r="R58" s="132"/>
    </row>
    <row r="59" spans="4:18" x14ac:dyDescent="0.2">
      <c r="R59" s="132"/>
    </row>
    <row r="60" spans="4:18" x14ac:dyDescent="0.2">
      <c r="R60" s="132"/>
    </row>
    <row r="61" spans="4:18" x14ac:dyDescent="0.2">
      <c r="R61" s="132"/>
    </row>
    <row r="62" spans="4:18" x14ac:dyDescent="0.2">
      <c r="R62" s="132"/>
    </row>
    <row r="63" spans="4:18" x14ac:dyDescent="0.2">
      <c r="R63" s="132"/>
    </row>
    <row r="64" spans="4:18" x14ac:dyDescent="0.2">
      <c r="R64" s="137"/>
    </row>
    <row r="65" spans="18:18" x14ac:dyDescent="0.2">
      <c r="R65" s="137"/>
    </row>
    <row r="66" spans="18:18" x14ac:dyDescent="0.2">
      <c r="R66" s="137"/>
    </row>
    <row r="67" spans="18:18" x14ac:dyDescent="0.2">
      <c r="R67" s="137"/>
    </row>
    <row r="68" spans="18:18" x14ac:dyDescent="0.2">
      <c r="R68" s="137"/>
    </row>
    <row r="69" spans="18:18" x14ac:dyDescent="0.2">
      <c r="R69" s="137"/>
    </row>
    <row r="70" spans="18:18" x14ac:dyDescent="0.2">
      <c r="R70" s="137"/>
    </row>
    <row r="71" spans="18:18" x14ac:dyDescent="0.2">
      <c r="R71" s="137"/>
    </row>
    <row r="72" spans="18:18" x14ac:dyDescent="0.2">
      <c r="R72" s="137"/>
    </row>
    <row r="73" spans="18:18" x14ac:dyDescent="0.2">
      <c r="R73" s="137"/>
    </row>
    <row r="74" spans="18:18" x14ac:dyDescent="0.2">
      <c r="R74" s="132"/>
    </row>
    <row r="75" spans="18:18" x14ac:dyDescent="0.2">
      <c r="R75" s="132"/>
    </row>
    <row r="76" spans="18:18" x14ac:dyDescent="0.2">
      <c r="R76" s="132"/>
    </row>
    <row r="77" spans="18:18" x14ac:dyDescent="0.2">
      <c r="R77" s="132"/>
    </row>
    <row r="78" spans="18:18" x14ac:dyDescent="0.2">
      <c r="R78" s="132"/>
    </row>
    <row r="79" spans="18:18" x14ac:dyDescent="0.2">
      <c r="R79" s="132"/>
    </row>
    <row r="80" spans="18:18" x14ac:dyDescent="0.2">
      <c r="R80" s="132"/>
    </row>
    <row r="81" spans="18:18" x14ac:dyDescent="0.2">
      <c r="R81" s="132"/>
    </row>
    <row r="82" spans="18:18" x14ac:dyDescent="0.2">
      <c r="R82" s="132"/>
    </row>
    <row r="83" spans="18:18" x14ac:dyDescent="0.2">
      <c r="R83" s="132"/>
    </row>
    <row r="84" spans="18:18" x14ac:dyDescent="0.2">
      <c r="R84" s="137"/>
    </row>
    <row r="85" spans="18:18" x14ac:dyDescent="0.2">
      <c r="R85" s="137"/>
    </row>
    <row r="86" spans="18:18" x14ac:dyDescent="0.2">
      <c r="R86" s="137"/>
    </row>
    <row r="87" spans="18:18" x14ac:dyDescent="0.2">
      <c r="R87" s="137"/>
    </row>
    <row r="88" spans="18:18" x14ac:dyDescent="0.2">
      <c r="R88" s="137"/>
    </row>
    <row r="89" spans="18:18" x14ac:dyDescent="0.2">
      <c r="R89" s="137"/>
    </row>
    <row r="90" spans="18:18" x14ac:dyDescent="0.2">
      <c r="R90" s="137"/>
    </row>
    <row r="91" spans="18:18" x14ac:dyDescent="0.2">
      <c r="R91" s="137"/>
    </row>
    <row r="92" spans="18:18" x14ac:dyDescent="0.2">
      <c r="R92" s="137"/>
    </row>
    <row r="93" spans="18:18" x14ac:dyDescent="0.2">
      <c r="R93" s="137"/>
    </row>
    <row r="94" spans="18:18" x14ac:dyDescent="0.2">
      <c r="R94" s="132"/>
    </row>
    <row r="95" spans="18:18" x14ac:dyDescent="0.2">
      <c r="R95" s="132"/>
    </row>
    <row r="96" spans="18:18" x14ac:dyDescent="0.2">
      <c r="R96" s="132"/>
    </row>
    <row r="97" spans="18:18" x14ac:dyDescent="0.2">
      <c r="R97" s="132"/>
    </row>
    <row r="98" spans="18:18" x14ac:dyDescent="0.2">
      <c r="R98" s="132"/>
    </row>
    <row r="99" spans="18:18" x14ac:dyDescent="0.2">
      <c r="R99" s="132"/>
    </row>
    <row r="100" spans="18:18" x14ac:dyDescent="0.2">
      <c r="R100" s="132"/>
    </row>
    <row r="101" spans="18:18" x14ac:dyDescent="0.2">
      <c r="R101" s="132"/>
    </row>
    <row r="102" spans="18:18" x14ac:dyDescent="0.2">
      <c r="R102" s="132"/>
    </row>
    <row r="103" spans="18:18" x14ac:dyDescent="0.2">
      <c r="R103" s="132"/>
    </row>
    <row r="104" spans="18:18" x14ac:dyDescent="0.2">
      <c r="R104" s="137"/>
    </row>
    <row r="105" spans="18:18" x14ac:dyDescent="0.2">
      <c r="R105" s="137"/>
    </row>
    <row r="106" spans="18:18" x14ac:dyDescent="0.2">
      <c r="R106" s="137"/>
    </row>
    <row r="107" spans="18:18" x14ac:dyDescent="0.2">
      <c r="R107" s="137"/>
    </row>
    <row r="108" spans="18:18" x14ac:dyDescent="0.2">
      <c r="R108" s="137"/>
    </row>
    <row r="109" spans="18:18" x14ac:dyDescent="0.2">
      <c r="R109" s="137"/>
    </row>
    <row r="110" spans="18:18" x14ac:dyDescent="0.2">
      <c r="R110" s="137"/>
    </row>
    <row r="111" spans="18:18" x14ac:dyDescent="0.2">
      <c r="R111" s="137"/>
    </row>
    <row r="112" spans="18:18" x14ac:dyDescent="0.2">
      <c r="R112" s="137"/>
    </row>
    <row r="113" spans="18:18" x14ac:dyDescent="0.2">
      <c r="R113" s="137"/>
    </row>
    <row r="114" spans="18:18" x14ac:dyDescent="0.2">
      <c r="R114" s="132"/>
    </row>
    <row r="115" spans="18:18" x14ac:dyDescent="0.2">
      <c r="R115" s="132"/>
    </row>
    <row r="116" spans="18:18" x14ac:dyDescent="0.2">
      <c r="R116" s="132"/>
    </row>
    <row r="117" spans="18:18" x14ac:dyDescent="0.2">
      <c r="R117" s="132"/>
    </row>
    <row r="118" spans="18:18" x14ac:dyDescent="0.2">
      <c r="R118" s="132"/>
    </row>
    <row r="119" spans="18:18" x14ac:dyDescent="0.2">
      <c r="R119" s="132"/>
    </row>
    <row r="120" spans="18:18" x14ac:dyDescent="0.2">
      <c r="R120" s="132"/>
    </row>
    <row r="121" spans="18:18" x14ac:dyDescent="0.2">
      <c r="R121" s="132"/>
    </row>
    <row r="122" spans="18:18" x14ac:dyDescent="0.2">
      <c r="R122" s="132"/>
    </row>
    <row r="123" spans="18:18" x14ac:dyDescent="0.2">
      <c r="R123" s="132"/>
    </row>
    <row r="124" spans="18:18" x14ac:dyDescent="0.2">
      <c r="R124" s="137"/>
    </row>
    <row r="125" spans="18:18" x14ac:dyDescent="0.2">
      <c r="R125" s="137"/>
    </row>
    <row r="126" spans="18:18" x14ac:dyDescent="0.2">
      <c r="R126" s="137"/>
    </row>
    <row r="127" spans="18:18" x14ac:dyDescent="0.2">
      <c r="R127" s="137"/>
    </row>
    <row r="128" spans="18:18" x14ac:dyDescent="0.2">
      <c r="R128" s="137"/>
    </row>
    <row r="129" spans="18:18" x14ac:dyDescent="0.2">
      <c r="R129" s="137"/>
    </row>
    <row r="130" spans="18:18" x14ac:dyDescent="0.2">
      <c r="R130" s="137"/>
    </row>
    <row r="131" spans="18:18" x14ac:dyDescent="0.2">
      <c r="R131" s="137"/>
    </row>
    <row r="132" spans="18:18" x14ac:dyDescent="0.2">
      <c r="R132" s="137"/>
    </row>
    <row r="133" spans="18:18" x14ac:dyDescent="0.2">
      <c r="R133" s="137"/>
    </row>
    <row r="134" spans="18:18" x14ac:dyDescent="0.2">
      <c r="R134" s="132"/>
    </row>
    <row r="135" spans="18:18" x14ac:dyDescent="0.2">
      <c r="R135" s="132"/>
    </row>
    <row r="136" spans="18:18" x14ac:dyDescent="0.2">
      <c r="R136" s="132"/>
    </row>
    <row r="137" spans="18:18" x14ac:dyDescent="0.2">
      <c r="R137" s="132"/>
    </row>
    <row r="138" spans="18:18" x14ac:dyDescent="0.2">
      <c r="R138" s="132"/>
    </row>
    <row r="139" spans="18:18" x14ac:dyDescent="0.2">
      <c r="R139" s="132"/>
    </row>
    <row r="140" spans="18:18" x14ac:dyDescent="0.2">
      <c r="R140" s="132"/>
    </row>
    <row r="141" spans="18:18" x14ac:dyDescent="0.2">
      <c r="R141" s="142"/>
    </row>
    <row r="142" spans="18:18" x14ac:dyDescent="0.2">
      <c r="R142" s="142"/>
    </row>
  </sheetData>
  <mergeCells count="12">
    <mergeCell ref="M4:N4"/>
    <mergeCell ref="O4:P4"/>
    <mergeCell ref="E1:F1"/>
    <mergeCell ref="R1:R2"/>
    <mergeCell ref="S1:S2"/>
    <mergeCell ref="I4:J4"/>
    <mergeCell ref="K4:L4"/>
    <mergeCell ref="A4:A5"/>
    <mergeCell ref="B4:B5"/>
    <mergeCell ref="C4:D4"/>
    <mergeCell ref="E4:F4"/>
    <mergeCell ref="G4:H4"/>
  </mergeCells>
  <printOptions horizontalCentered="1"/>
  <pageMargins left="1" right="1" top="0.9" bottom="0.7" header="0.5" footer="0.5"/>
  <pageSetup paperSize="9" scale="76" orientation="landscape" r:id="rId1"/>
  <headerFooter alignWithMargins="0">
    <oddHeader>&amp;C&amp;"Arial Black,Regular"&amp;12BUSINESS BANKING
&amp;"Arial,Bold Italic"&amp;11Task Force Report&amp;"Arial Black,Regular"&amp;10
&amp;R
&amp;"+,Regular"Annexure A2</oddHeader>
    <oddFooter>&amp;L&amp;8&amp;D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2"/>
  <sheetViews>
    <sheetView zoomScaleNormal="100" workbookViewId="0">
      <pane xSplit="2" ySplit="5" topLeftCell="C33" activePane="bottomRight" state="frozen"/>
      <selection activeCell="A47" sqref="A47"/>
      <selection pane="topRight" activeCell="A47" sqref="A47"/>
      <selection pane="bottomLeft" activeCell="A47" sqref="A47"/>
      <selection pane="bottomRight" activeCell="D35" sqref="D35"/>
    </sheetView>
  </sheetViews>
  <sheetFormatPr defaultRowHeight="12.75" x14ac:dyDescent="0.2"/>
  <cols>
    <col min="1" max="1" width="8.7109375" style="30" customWidth="1"/>
    <col min="2" max="2" width="25.7109375" style="7" customWidth="1"/>
    <col min="3" max="3" width="8.7109375" style="8" customWidth="1"/>
    <col min="4" max="4" width="9.7109375" style="173" customWidth="1"/>
    <col min="5" max="5" width="8.7109375" style="60" customWidth="1"/>
    <col min="6" max="6" width="9.7109375" style="157" customWidth="1"/>
    <col min="7" max="7" width="8.7109375" style="304" customWidth="1"/>
    <col min="8" max="8" width="9.7109375" style="173" customWidth="1"/>
    <col min="9" max="9" width="8.7109375" style="60" customWidth="1"/>
    <col min="10" max="10" width="9.7109375" style="173" customWidth="1"/>
    <col min="11" max="11" width="8.7109375" style="60" customWidth="1"/>
    <col min="12" max="14" width="9.7109375" style="157" customWidth="1"/>
    <col min="15" max="15" width="9.7109375" style="60" bestFit="1" customWidth="1"/>
    <col min="16" max="16" width="10.7109375" style="168" customWidth="1"/>
    <col min="17" max="17" width="4.42578125" style="7" customWidth="1"/>
    <col min="18" max="18" width="12.7109375" style="7" customWidth="1"/>
    <col min="19" max="19" width="12" style="7" customWidth="1"/>
  </cols>
  <sheetData>
    <row r="1" spans="1:21" ht="13.15" customHeight="1" x14ac:dyDescent="0.2">
      <c r="B1" s="3" t="s">
        <v>194</v>
      </c>
      <c r="E1" s="383">
        <v>44256</v>
      </c>
      <c r="F1" s="384"/>
      <c r="R1" s="392" t="s">
        <v>27</v>
      </c>
      <c r="S1" s="392" t="s">
        <v>27</v>
      </c>
    </row>
    <row r="2" spans="1:21" x14ac:dyDescent="0.2">
      <c r="R2" s="393"/>
      <c r="S2" s="393"/>
    </row>
    <row r="3" spans="1:21" x14ac:dyDescent="0.2">
      <c r="A3" s="34"/>
      <c r="R3" s="237">
        <v>6</v>
      </c>
      <c r="S3" s="237"/>
    </row>
    <row r="4" spans="1:21" s="2" customFormat="1" ht="12.75" customHeight="1" x14ac:dyDescent="0.2">
      <c r="A4" s="367" t="s">
        <v>110</v>
      </c>
      <c r="B4" s="369" t="s">
        <v>0</v>
      </c>
      <c r="C4" s="389" t="s">
        <v>30</v>
      </c>
      <c r="D4" s="390"/>
      <c r="E4" s="389" t="s">
        <v>2</v>
      </c>
      <c r="F4" s="395"/>
      <c r="G4" s="379" t="s">
        <v>185</v>
      </c>
      <c r="H4" s="386"/>
      <c r="I4" s="379" t="s">
        <v>186</v>
      </c>
      <c r="J4" s="386"/>
      <c r="K4" s="379" t="s">
        <v>168</v>
      </c>
      <c r="L4" s="380"/>
      <c r="M4" s="379" t="s">
        <v>224</v>
      </c>
      <c r="N4" s="380"/>
      <c r="O4" s="381" t="s">
        <v>12</v>
      </c>
      <c r="P4" s="382"/>
      <c r="Q4" s="9"/>
      <c r="R4" s="341" t="s">
        <v>235</v>
      </c>
      <c r="S4" s="181" t="s">
        <v>226</v>
      </c>
    </row>
    <row r="5" spans="1:21" s="1" customFormat="1" x14ac:dyDescent="0.2">
      <c r="A5" s="387"/>
      <c r="B5" s="394"/>
      <c r="C5" s="46" t="s">
        <v>166</v>
      </c>
      <c r="D5" s="158" t="s">
        <v>167</v>
      </c>
      <c r="E5" s="61" t="s">
        <v>166</v>
      </c>
      <c r="F5" s="158" t="s">
        <v>167</v>
      </c>
      <c r="G5" s="61" t="s">
        <v>166</v>
      </c>
      <c r="H5" s="158" t="s">
        <v>167</v>
      </c>
      <c r="I5" s="61" t="s">
        <v>166</v>
      </c>
      <c r="J5" s="158" t="s">
        <v>167</v>
      </c>
      <c r="K5" s="61" t="s">
        <v>166</v>
      </c>
      <c r="L5" s="158" t="s">
        <v>167</v>
      </c>
      <c r="M5" s="4" t="s">
        <v>168</v>
      </c>
      <c r="N5" s="4" t="s">
        <v>225</v>
      </c>
      <c r="O5" s="61" t="s">
        <v>166</v>
      </c>
      <c r="P5" s="158" t="s">
        <v>167</v>
      </c>
      <c r="Q5" s="10"/>
      <c r="R5" s="182" t="s">
        <v>167</v>
      </c>
      <c r="S5" s="182" t="s">
        <v>167</v>
      </c>
    </row>
    <row r="6" spans="1:21" x14ac:dyDescent="0.2">
      <c r="A6" s="88" t="s">
        <v>31</v>
      </c>
      <c r="B6" s="25" t="s">
        <v>119</v>
      </c>
      <c r="C6" s="308"/>
      <c r="D6" s="324"/>
      <c r="E6" s="308"/>
      <c r="F6" s="259"/>
      <c r="G6" s="145"/>
      <c r="H6" s="178"/>
      <c r="I6" s="145"/>
      <c r="J6" s="169"/>
      <c r="K6" s="145"/>
      <c r="L6" s="169"/>
      <c r="M6" s="169"/>
      <c r="N6" s="169"/>
      <c r="O6" s="145"/>
      <c r="P6" s="178">
        <f>V6/1000</f>
        <v>0</v>
      </c>
      <c r="R6" s="174">
        <v>35.12088722</v>
      </c>
      <c r="S6" s="259">
        <v>-4.1851121500000001</v>
      </c>
      <c r="U6" t="s">
        <v>217</v>
      </c>
    </row>
    <row r="7" spans="1:21" x14ac:dyDescent="0.2">
      <c r="A7" s="88" t="s">
        <v>35</v>
      </c>
      <c r="B7" s="25" t="s">
        <v>123</v>
      </c>
      <c r="C7" s="308"/>
      <c r="D7" s="259"/>
      <c r="E7" s="308"/>
      <c r="F7" s="259"/>
      <c r="G7" s="145"/>
      <c r="H7" s="178"/>
      <c r="I7" s="145"/>
      <c r="J7" s="169"/>
      <c r="K7" s="145"/>
      <c r="L7" s="169"/>
      <c r="M7" s="169"/>
      <c r="N7" s="169"/>
      <c r="O7" s="145"/>
      <c r="P7" s="178">
        <f t="shared" ref="P7:P8" si="0">V7/1000</f>
        <v>0</v>
      </c>
      <c r="R7" s="174">
        <v>36.846761699999995</v>
      </c>
      <c r="S7" s="259">
        <v>-3.1562307340000006</v>
      </c>
      <c r="U7" t="s">
        <v>218</v>
      </c>
    </row>
    <row r="8" spans="1:21" x14ac:dyDescent="0.2">
      <c r="A8" s="88" t="s">
        <v>33</v>
      </c>
      <c r="B8" s="25" t="s">
        <v>121</v>
      </c>
      <c r="C8" s="308"/>
      <c r="D8" s="259"/>
      <c r="E8" s="308"/>
      <c r="F8" s="259"/>
      <c r="G8" s="145"/>
      <c r="H8" s="178"/>
      <c r="I8" s="145"/>
      <c r="J8" s="169"/>
      <c r="K8" s="145"/>
      <c r="L8" s="169"/>
      <c r="M8" s="169"/>
      <c r="N8" s="169"/>
      <c r="O8" s="145"/>
      <c r="P8" s="178">
        <f t="shared" si="0"/>
        <v>0</v>
      </c>
      <c r="R8" s="174">
        <v>92.597245460000011</v>
      </c>
      <c r="S8" s="259">
        <v>-6.9481090310000013</v>
      </c>
      <c r="U8" s="115" t="s">
        <v>228</v>
      </c>
    </row>
    <row r="9" spans="1:21" s="55" customFormat="1" x14ac:dyDescent="0.2">
      <c r="A9" s="91" t="s">
        <v>158</v>
      </c>
      <c r="B9" s="298" t="s">
        <v>173</v>
      </c>
      <c r="C9" s="309">
        <f t="shared" ref="C9:P9" si="1">SUM(C6:C8)</f>
        <v>0</v>
      </c>
      <c r="D9" s="267">
        <f t="shared" si="1"/>
        <v>0</v>
      </c>
      <c r="E9" s="203">
        <f t="shared" si="1"/>
        <v>0</v>
      </c>
      <c r="F9" s="267">
        <f t="shared" si="1"/>
        <v>0</v>
      </c>
      <c r="G9" s="151">
        <f t="shared" si="1"/>
        <v>0</v>
      </c>
      <c r="H9" s="161">
        <f t="shared" si="1"/>
        <v>0</v>
      </c>
      <c r="I9" s="151">
        <f t="shared" si="1"/>
        <v>0</v>
      </c>
      <c r="J9" s="162">
        <f t="shared" si="1"/>
        <v>0</v>
      </c>
      <c r="K9" s="151">
        <f t="shared" si="1"/>
        <v>0</v>
      </c>
      <c r="L9" s="161">
        <f t="shared" si="1"/>
        <v>0</v>
      </c>
      <c r="M9" s="161">
        <f t="shared" si="1"/>
        <v>0</v>
      </c>
      <c r="N9" s="161">
        <f t="shared" si="1"/>
        <v>0</v>
      </c>
      <c r="O9" s="152">
        <f t="shared" si="1"/>
        <v>0</v>
      </c>
      <c r="P9" s="161">
        <f t="shared" si="1"/>
        <v>0</v>
      </c>
      <c r="R9" s="239">
        <f>SUM(R6:R8)</f>
        <v>164.56489438</v>
      </c>
      <c r="S9" s="267">
        <f>SUM(S6:S8)</f>
        <v>-14.289451915000003</v>
      </c>
    </row>
    <row r="10" spans="1:21" x14ac:dyDescent="0.2">
      <c r="A10" s="88" t="s">
        <v>41</v>
      </c>
      <c r="B10" s="23" t="s">
        <v>129</v>
      </c>
      <c r="C10" s="308"/>
      <c r="D10" s="259"/>
      <c r="E10" s="308"/>
      <c r="F10" s="259"/>
      <c r="G10" s="147"/>
      <c r="H10" s="178"/>
      <c r="I10" s="145"/>
      <c r="J10" s="169"/>
      <c r="K10" s="146"/>
      <c r="L10" s="169"/>
      <c r="M10" s="306"/>
      <c r="N10" s="306"/>
      <c r="O10" s="149"/>
      <c r="P10" s="178">
        <f t="shared" ref="P10:P44" si="2">V10/1000</f>
        <v>0</v>
      </c>
      <c r="R10" s="174">
        <v>6.47049114</v>
      </c>
      <c r="S10" s="259">
        <v>-0.71473875800000009</v>
      </c>
      <c r="U10" t="s">
        <v>199</v>
      </c>
    </row>
    <row r="11" spans="1:21" x14ac:dyDescent="0.2">
      <c r="A11" s="88" t="s">
        <v>40</v>
      </c>
      <c r="B11" s="23" t="s">
        <v>128</v>
      </c>
      <c r="C11" s="308"/>
      <c r="D11" s="259"/>
      <c r="E11" s="308"/>
      <c r="F11" s="259"/>
      <c r="G11" s="147"/>
      <c r="H11" s="178"/>
      <c r="I11" s="145"/>
      <c r="J11" s="169"/>
      <c r="K11" s="146"/>
      <c r="L11" s="169"/>
      <c r="M11" s="306"/>
      <c r="N11" s="306"/>
      <c r="O11" s="149"/>
      <c r="P11" s="178">
        <f t="shared" si="2"/>
        <v>0</v>
      </c>
      <c r="R11" s="174">
        <v>0.16272444</v>
      </c>
      <c r="S11" s="259">
        <v>-8.235628E-3</v>
      </c>
      <c r="U11" t="s">
        <v>198</v>
      </c>
    </row>
    <row r="12" spans="1:21" x14ac:dyDescent="0.2">
      <c r="A12" s="88" t="s">
        <v>39</v>
      </c>
      <c r="B12" s="23" t="s">
        <v>127</v>
      </c>
      <c r="C12" s="308"/>
      <c r="D12" s="259"/>
      <c r="E12" s="308"/>
      <c r="F12" s="259"/>
      <c r="G12" s="147"/>
      <c r="H12" s="178"/>
      <c r="I12" s="145"/>
      <c r="J12" s="169"/>
      <c r="K12" s="303"/>
      <c r="L12" s="169"/>
      <c r="M12" s="306"/>
      <c r="N12" s="306"/>
      <c r="O12" s="149"/>
      <c r="P12" s="178">
        <f t="shared" si="2"/>
        <v>0</v>
      </c>
      <c r="R12" s="174">
        <v>49.495522920000006</v>
      </c>
      <c r="S12" s="259">
        <v>-6.3103026730000007</v>
      </c>
      <c r="U12" t="s">
        <v>197</v>
      </c>
    </row>
    <row r="13" spans="1:21" x14ac:dyDescent="0.2">
      <c r="A13" s="88" t="s">
        <v>43</v>
      </c>
      <c r="B13" s="23" t="s">
        <v>131</v>
      </c>
      <c r="C13" s="308"/>
      <c r="D13" s="259"/>
      <c r="E13" s="308"/>
      <c r="F13" s="259"/>
      <c r="G13" s="147"/>
      <c r="H13" s="178"/>
      <c r="I13" s="145"/>
      <c r="J13" s="169"/>
      <c r="K13" s="146"/>
      <c r="L13" s="169"/>
      <c r="M13" s="306"/>
      <c r="N13" s="306"/>
      <c r="O13" s="149"/>
      <c r="P13" s="178">
        <f t="shared" si="2"/>
        <v>0</v>
      </c>
      <c r="R13" s="174">
        <v>44.156657630000005</v>
      </c>
      <c r="S13" s="259">
        <v>-1.1666907650000002</v>
      </c>
      <c r="U13" t="s">
        <v>201</v>
      </c>
    </row>
    <row r="14" spans="1:21" x14ac:dyDescent="0.2">
      <c r="A14" s="88" t="s">
        <v>37</v>
      </c>
      <c r="B14" s="22" t="s">
        <v>125</v>
      </c>
      <c r="C14" s="308"/>
      <c r="D14" s="259"/>
      <c r="E14" s="308"/>
      <c r="F14" s="259"/>
      <c r="G14" s="147"/>
      <c r="H14" s="178"/>
      <c r="I14" s="145"/>
      <c r="J14" s="169"/>
      <c r="K14" s="146"/>
      <c r="L14" s="169"/>
      <c r="M14" s="306"/>
      <c r="N14" s="306"/>
      <c r="O14" s="149"/>
      <c r="P14" s="178">
        <f t="shared" si="2"/>
        <v>0</v>
      </c>
      <c r="R14" s="174">
        <v>112.21965067000001</v>
      </c>
      <c r="S14" s="259">
        <v>-1.660553253</v>
      </c>
      <c r="U14" s="115" t="s">
        <v>195</v>
      </c>
    </row>
    <row r="15" spans="1:21" x14ac:dyDescent="0.2">
      <c r="A15" s="88" t="s">
        <v>42</v>
      </c>
      <c r="B15" s="23" t="s">
        <v>130</v>
      </c>
      <c r="C15" s="308"/>
      <c r="D15" s="259"/>
      <c r="E15" s="308"/>
      <c r="F15" s="259"/>
      <c r="G15" s="147"/>
      <c r="H15" s="178"/>
      <c r="I15" s="145"/>
      <c r="J15" s="169"/>
      <c r="K15" s="146"/>
      <c r="L15" s="169"/>
      <c r="M15" s="306"/>
      <c r="N15" s="306"/>
      <c r="O15" s="149"/>
      <c r="P15" s="178">
        <f t="shared" si="2"/>
        <v>0</v>
      </c>
      <c r="R15" s="174">
        <v>40.302471609999998</v>
      </c>
      <c r="S15" s="259">
        <v>-2.5332692490000004</v>
      </c>
      <c r="U15" t="s">
        <v>200</v>
      </c>
    </row>
    <row r="16" spans="1:21" x14ac:dyDescent="0.2">
      <c r="A16" s="88" t="s">
        <v>38</v>
      </c>
      <c r="B16" s="22" t="s">
        <v>126</v>
      </c>
      <c r="C16" s="308"/>
      <c r="D16" s="259"/>
      <c r="E16" s="308"/>
      <c r="F16" s="259"/>
      <c r="G16" s="147"/>
      <c r="H16" s="178"/>
      <c r="I16" s="145"/>
      <c r="J16" s="169"/>
      <c r="K16" s="146"/>
      <c r="L16" s="169"/>
      <c r="M16" s="306"/>
      <c r="N16" s="306"/>
      <c r="O16" s="149"/>
      <c r="P16" s="178">
        <f t="shared" si="2"/>
        <v>0</v>
      </c>
      <c r="R16" s="174">
        <v>530.82023633000006</v>
      </c>
      <c r="S16" s="259">
        <v>-4.5321398349999997</v>
      </c>
      <c r="U16" t="s">
        <v>196</v>
      </c>
    </row>
    <row r="17" spans="1:21" s="55" customFormat="1" x14ac:dyDescent="0.2">
      <c r="A17" s="91" t="s">
        <v>159</v>
      </c>
      <c r="B17" s="299" t="s">
        <v>174</v>
      </c>
      <c r="C17" s="309">
        <f>SUM(C10:C16)</f>
        <v>0</v>
      </c>
      <c r="D17" s="267">
        <f>SUM(D10:D16)</f>
        <v>0</v>
      </c>
      <c r="E17" s="203">
        <f>SUM(E10:E16)</f>
        <v>0</v>
      </c>
      <c r="F17" s="267">
        <f>SUM(F10:F16)</f>
        <v>0</v>
      </c>
      <c r="G17" s="151">
        <f t="shared" ref="G17:P17" si="3">SUM(G10:G16)</f>
        <v>0</v>
      </c>
      <c r="H17" s="161">
        <f t="shared" si="3"/>
        <v>0</v>
      </c>
      <c r="I17" s="151">
        <f t="shared" si="3"/>
        <v>0</v>
      </c>
      <c r="J17" s="162">
        <f t="shared" si="3"/>
        <v>0</v>
      </c>
      <c r="K17" s="151">
        <f t="shared" si="3"/>
        <v>0</v>
      </c>
      <c r="L17" s="161">
        <f t="shared" si="3"/>
        <v>0</v>
      </c>
      <c r="M17" s="161">
        <f t="shared" si="3"/>
        <v>0</v>
      </c>
      <c r="N17" s="161">
        <f t="shared" si="3"/>
        <v>0</v>
      </c>
      <c r="O17" s="152">
        <f t="shared" si="3"/>
        <v>0</v>
      </c>
      <c r="P17" s="161">
        <f t="shared" si="3"/>
        <v>0</v>
      </c>
      <c r="R17" s="239">
        <f>SUM(R10:R16)</f>
        <v>783.62775474</v>
      </c>
      <c r="S17" s="326">
        <f>SUM(S10:S16)</f>
        <v>-16.925930161</v>
      </c>
    </row>
    <row r="18" spans="1:21" x14ac:dyDescent="0.2">
      <c r="A18" s="88" t="s">
        <v>47</v>
      </c>
      <c r="B18" s="25" t="s">
        <v>135</v>
      </c>
      <c r="C18" s="310"/>
      <c r="D18" s="256"/>
      <c r="E18" s="308"/>
      <c r="F18" s="259"/>
      <c r="G18" s="147"/>
      <c r="H18" s="178"/>
      <c r="I18" s="145"/>
      <c r="J18" s="169"/>
      <c r="K18" s="146"/>
      <c r="L18" s="169"/>
      <c r="M18" s="306"/>
      <c r="N18" s="306"/>
      <c r="O18" s="149"/>
      <c r="P18" s="178">
        <f t="shared" si="2"/>
        <v>0</v>
      </c>
      <c r="R18" s="174">
        <v>22.158715949999994</v>
      </c>
      <c r="S18" s="259">
        <v>-1.6163471380000003</v>
      </c>
      <c r="U18" s="115" t="s">
        <v>229</v>
      </c>
    </row>
    <row r="19" spans="1:21" x14ac:dyDescent="0.2">
      <c r="A19" s="88" t="s">
        <v>44</v>
      </c>
      <c r="B19" s="25" t="s">
        <v>132</v>
      </c>
      <c r="C19" s="308"/>
      <c r="D19" s="259"/>
      <c r="E19" s="308"/>
      <c r="F19" s="259"/>
      <c r="G19" s="147"/>
      <c r="H19" s="178"/>
      <c r="I19" s="145"/>
      <c r="J19" s="169"/>
      <c r="K19" s="146"/>
      <c r="L19" s="169"/>
      <c r="M19" s="306"/>
      <c r="N19" s="306"/>
      <c r="O19" s="149"/>
      <c r="P19" s="178">
        <f t="shared" si="2"/>
        <v>0</v>
      </c>
      <c r="R19" s="174">
        <v>34.555059650000004</v>
      </c>
      <c r="S19" s="259">
        <v>-1.023678426</v>
      </c>
      <c r="U19" s="115" t="s">
        <v>230</v>
      </c>
    </row>
    <row r="20" spans="1:21" x14ac:dyDescent="0.2">
      <c r="A20" s="88" t="s">
        <v>49</v>
      </c>
      <c r="B20" s="25" t="s">
        <v>137</v>
      </c>
      <c r="C20" s="308"/>
      <c r="D20" s="259"/>
      <c r="E20" s="308"/>
      <c r="F20" s="259"/>
      <c r="G20" s="147"/>
      <c r="H20" s="178"/>
      <c r="I20" s="145"/>
      <c r="J20" s="169"/>
      <c r="K20" s="146"/>
      <c r="L20" s="169"/>
      <c r="M20" s="306"/>
      <c r="N20" s="306"/>
      <c r="O20" s="149"/>
      <c r="P20" s="178">
        <f t="shared" si="2"/>
        <v>0</v>
      </c>
      <c r="R20" s="174">
        <v>16.603359519999998</v>
      </c>
      <c r="S20" s="259">
        <v>-0.56387117699999989</v>
      </c>
      <c r="U20" t="s">
        <v>207</v>
      </c>
    </row>
    <row r="21" spans="1:21" x14ac:dyDescent="0.2">
      <c r="A21" s="88" t="s">
        <v>48</v>
      </c>
      <c r="B21" s="25" t="s">
        <v>136</v>
      </c>
      <c r="C21" s="311"/>
      <c r="D21" s="264"/>
      <c r="E21" s="308"/>
      <c r="F21" s="259"/>
      <c r="G21" s="147"/>
      <c r="H21" s="178"/>
      <c r="I21" s="145"/>
      <c r="J21" s="169"/>
      <c r="K21" s="146"/>
      <c r="L21" s="169"/>
      <c r="M21" s="306"/>
      <c r="N21" s="306"/>
      <c r="O21" s="149"/>
      <c r="P21" s="178">
        <f t="shared" si="2"/>
        <v>0</v>
      </c>
      <c r="R21" s="174">
        <v>0.60690200000000005</v>
      </c>
      <c r="S21" s="259">
        <v>-1.690064E-3</v>
      </c>
      <c r="U21" t="s">
        <v>206</v>
      </c>
    </row>
    <row r="22" spans="1:21" s="53" customFormat="1" x14ac:dyDescent="0.2">
      <c r="A22" s="91" t="s">
        <v>160</v>
      </c>
      <c r="B22" s="300" t="s">
        <v>175</v>
      </c>
      <c r="C22" s="312">
        <f>SUM(C18:C21)</f>
        <v>0</v>
      </c>
      <c r="D22" s="275">
        <f>SUM(D18:D21)</f>
        <v>0</v>
      </c>
      <c r="E22" s="313">
        <f>SUM(E18:E21)</f>
        <v>0</v>
      </c>
      <c r="F22" s="278">
        <f>SUM(F18:F21)</f>
        <v>0</v>
      </c>
      <c r="G22" s="153">
        <f>SUM(G18:G21)</f>
        <v>0</v>
      </c>
      <c r="H22" s="162">
        <f t="shared" ref="H22:N22" si="4">SUM(H18:H21)</f>
        <v>0</v>
      </c>
      <c r="I22" s="153">
        <f t="shared" si="4"/>
        <v>0</v>
      </c>
      <c r="J22" s="162">
        <f t="shared" si="4"/>
        <v>0</v>
      </c>
      <c r="K22" s="151">
        <f t="shared" si="4"/>
        <v>0</v>
      </c>
      <c r="L22" s="162">
        <f t="shared" si="4"/>
        <v>0</v>
      </c>
      <c r="M22" s="162">
        <f t="shared" si="4"/>
        <v>0</v>
      </c>
      <c r="N22" s="162">
        <f t="shared" si="4"/>
        <v>0</v>
      </c>
      <c r="O22" s="152">
        <f>SUM(O18:O21)</f>
        <v>0</v>
      </c>
      <c r="P22" s="162">
        <f>SUM(P18:P21)</f>
        <v>0</v>
      </c>
      <c r="R22" s="240">
        <f>SUM(R18:R21)</f>
        <v>73.924037119999994</v>
      </c>
      <c r="S22" s="267">
        <f>SUM(S18:S21)</f>
        <v>-3.2055868049999998</v>
      </c>
    </row>
    <row r="23" spans="1:21" x14ac:dyDescent="0.2">
      <c r="A23" s="88" t="s">
        <v>52</v>
      </c>
      <c r="B23" s="24" t="s">
        <v>140</v>
      </c>
      <c r="C23" s="308"/>
      <c r="D23" s="259"/>
      <c r="E23" s="308"/>
      <c r="F23" s="259"/>
      <c r="G23" s="147"/>
      <c r="H23" s="178"/>
      <c r="I23" s="145"/>
      <c r="J23" s="169"/>
      <c r="K23" s="146"/>
      <c r="L23" s="169"/>
      <c r="M23" s="306"/>
      <c r="N23" s="306"/>
      <c r="O23" s="149"/>
      <c r="P23" s="178">
        <f t="shared" si="2"/>
        <v>0</v>
      </c>
      <c r="R23" s="174">
        <v>28.872151370000005</v>
      </c>
      <c r="S23" s="259">
        <v>-2.1541198049999997</v>
      </c>
      <c r="U23" t="s">
        <v>204</v>
      </c>
    </row>
    <row r="24" spans="1:21" x14ac:dyDescent="0.2">
      <c r="A24" s="88" t="s">
        <v>51</v>
      </c>
      <c r="B24" s="24" t="s">
        <v>139</v>
      </c>
      <c r="C24" s="308"/>
      <c r="D24" s="330"/>
      <c r="E24" s="308"/>
      <c r="F24" s="259"/>
      <c r="G24" s="147"/>
      <c r="H24" s="178"/>
      <c r="I24" s="145"/>
      <c r="J24" s="169"/>
      <c r="K24" s="146"/>
      <c r="L24" s="169"/>
      <c r="M24" s="306"/>
      <c r="N24" s="306"/>
      <c r="O24" s="149"/>
      <c r="P24" s="178">
        <f t="shared" si="2"/>
        <v>0</v>
      </c>
      <c r="R24" s="174">
        <v>59.718480369999995</v>
      </c>
      <c r="S24" s="259">
        <v>-2.8689591910000001</v>
      </c>
      <c r="U24" t="s">
        <v>203</v>
      </c>
    </row>
    <row r="25" spans="1:21" x14ac:dyDescent="0.2">
      <c r="A25" s="88" t="s">
        <v>50</v>
      </c>
      <c r="B25" s="24" t="s">
        <v>138</v>
      </c>
      <c r="C25" s="308"/>
      <c r="D25" s="259"/>
      <c r="E25" s="308"/>
      <c r="F25" s="259"/>
      <c r="G25" s="147"/>
      <c r="H25" s="178"/>
      <c r="I25" s="145"/>
      <c r="J25" s="169"/>
      <c r="K25" s="146"/>
      <c r="L25" s="169"/>
      <c r="M25" s="306"/>
      <c r="N25" s="306"/>
      <c r="O25" s="149"/>
      <c r="P25" s="178">
        <f t="shared" si="2"/>
        <v>0</v>
      </c>
      <c r="R25" s="174">
        <v>9.2498978999999988</v>
      </c>
      <c r="S25" s="259">
        <v>-0.90945942400000013</v>
      </c>
      <c r="U25" t="s">
        <v>202</v>
      </c>
    </row>
    <row r="26" spans="1:21" x14ac:dyDescent="0.2">
      <c r="A26" s="88" t="s">
        <v>53</v>
      </c>
      <c r="B26" s="24" t="s">
        <v>141</v>
      </c>
      <c r="C26" s="308"/>
      <c r="D26" s="259"/>
      <c r="E26" s="308"/>
      <c r="F26" s="259"/>
      <c r="G26" s="147"/>
      <c r="H26" s="178"/>
      <c r="I26" s="145"/>
      <c r="J26" s="169"/>
      <c r="K26" s="146"/>
      <c r="L26" s="169"/>
      <c r="M26" s="306"/>
      <c r="N26" s="306"/>
      <c r="O26" s="149"/>
      <c r="P26" s="178">
        <f t="shared" si="2"/>
        <v>0</v>
      </c>
      <c r="R26" s="174">
        <v>4.1695915900000005</v>
      </c>
      <c r="S26" s="259">
        <v>-0.180170408</v>
      </c>
      <c r="U26" t="s">
        <v>205</v>
      </c>
    </row>
    <row r="27" spans="1:21" s="55" customFormat="1" x14ac:dyDescent="0.2">
      <c r="A27" s="91" t="s">
        <v>161</v>
      </c>
      <c r="B27" s="300" t="s">
        <v>176</v>
      </c>
      <c r="C27" s="314">
        <f>SUM(C23:C26)</f>
        <v>0</v>
      </c>
      <c r="D27" s="278">
        <f>SUM(D23:D26)</f>
        <v>0</v>
      </c>
      <c r="E27" s="313">
        <f>SUM(E23:E26)</f>
        <v>0</v>
      </c>
      <c r="F27" s="278">
        <f>SUM(F23:F26)</f>
        <v>0</v>
      </c>
      <c r="G27" s="153">
        <f t="shared" ref="G27:P27" si="5">SUM(G23:G26)</f>
        <v>0</v>
      </c>
      <c r="H27" s="161">
        <f t="shared" si="5"/>
        <v>0</v>
      </c>
      <c r="I27" s="153">
        <f t="shared" si="5"/>
        <v>0</v>
      </c>
      <c r="J27" s="161">
        <f t="shared" si="5"/>
        <v>0</v>
      </c>
      <c r="K27" s="151">
        <f t="shared" si="5"/>
        <v>0</v>
      </c>
      <c r="L27" s="161">
        <f t="shared" si="5"/>
        <v>0</v>
      </c>
      <c r="M27" s="161">
        <f t="shared" si="5"/>
        <v>0</v>
      </c>
      <c r="N27" s="161">
        <f t="shared" si="5"/>
        <v>0</v>
      </c>
      <c r="O27" s="152">
        <f t="shared" si="5"/>
        <v>0</v>
      </c>
      <c r="P27" s="161">
        <f t="shared" si="5"/>
        <v>0</v>
      </c>
      <c r="R27" s="239">
        <f>SUM(R23:R26)</f>
        <v>102.01012122999998</v>
      </c>
      <c r="S27" s="267">
        <f>SUM(S23:S26)</f>
        <v>-6.1127088280000006</v>
      </c>
    </row>
    <row r="28" spans="1:21" x14ac:dyDescent="0.2">
      <c r="A28" s="88" t="s">
        <v>54</v>
      </c>
      <c r="B28" s="23" t="s">
        <v>142</v>
      </c>
      <c r="C28" s="308"/>
      <c r="D28" s="331"/>
      <c r="E28" s="308"/>
      <c r="F28" s="332"/>
      <c r="G28" s="147"/>
      <c r="H28" s="178"/>
      <c r="I28" s="145"/>
      <c r="J28" s="169"/>
      <c r="K28" s="146"/>
      <c r="L28" s="169"/>
      <c r="M28" s="306"/>
      <c r="N28" s="306"/>
      <c r="O28" s="149"/>
      <c r="P28" s="178">
        <f t="shared" si="2"/>
        <v>0</v>
      </c>
      <c r="R28" s="174">
        <v>235.38715569999994</v>
      </c>
      <c r="S28" s="259">
        <v>-16.843105747999999</v>
      </c>
      <c r="U28" s="115" t="s">
        <v>231</v>
      </c>
    </row>
    <row r="29" spans="1:21" x14ac:dyDescent="0.2">
      <c r="A29" s="88" t="s">
        <v>55</v>
      </c>
      <c r="B29" s="23" t="s">
        <v>143</v>
      </c>
      <c r="C29" s="308"/>
      <c r="D29" s="259"/>
      <c r="E29" s="308"/>
      <c r="F29" s="259"/>
      <c r="G29" s="147"/>
      <c r="H29" s="178"/>
      <c r="I29" s="145"/>
      <c r="J29" s="169"/>
      <c r="K29" s="146"/>
      <c r="L29" s="169"/>
      <c r="M29" s="306"/>
      <c r="N29" s="306"/>
      <c r="O29" s="149"/>
      <c r="P29" s="178">
        <f t="shared" si="2"/>
        <v>0</v>
      </c>
      <c r="R29" s="174">
        <v>19.86526843</v>
      </c>
      <c r="S29" s="259">
        <v>-0.47554520400000005</v>
      </c>
      <c r="U29" s="115" t="s">
        <v>232</v>
      </c>
    </row>
    <row r="30" spans="1:21" s="55" customFormat="1" x14ac:dyDescent="0.2">
      <c r="A30" s="91" t="s">
        <v>162</v>
      </c>
      <c r="B30" s="300" t="s">
        <v>177</v>
      </c>
      <c r="C30" s="314">
        <f>SUM(C28:C29)</f>
        <v>0</v>
      </c>
      <c r="D30" s="278">
        <f>SUM(D28:D29)</f>
        <v>0</v>
      </c>
      <c r="E30" s="313">
        <f>SUM(E28:E29)</f>
        <v>0</v>
      </c>
      <c r="F30" s="278">
        <f>SUM(F28:F29)</f>
        <v>0</v>
      </c>
      <c r="G30" s="153">
        <f>SUM(G28:G29)</f>
        <v>0</v>
      </c>
      <c r="H30" s="161">
        <f t="shared" ref="H30:N30" si="6">SUM(H28:H29)</f>
        <v>0</v>
      </c>
      <c r="I30" s="153">
        <f t="shared" si="6"/>
        <v>0</v>
      </c>
      <c r="J30" s="161">
        <f t="shared" si="6"/>
        <v>0</v>
      </c>
      <c r="K30" s="151">
        <f t="shared" si="6"/>
        <v>0</v>
      </c>
      <c r="L30" s="161">
        <f t="shared" si="6"/>
        <v>0</v>
      </c>
      <c r="M30" s="161">
        <f t="shared" si="6"/>
        <v>0</v>
      </c>
      <c r="N30" s="161">
        <f t="shared" si="6"/>
        <v>0</v>
      </c>
      <c r="O30" s="152">
        <f>SUM(O28:O29)</f>
        <v>0</v>
      </c>
      <c r="P30" s="161">
        <f>SUM(P28:P29)</f>
        <v>0</v>
      </c>
      <c r="R30" s="239">
        <f>SUM(R28:R29)</f>
        <v>255.25242412999995</v>
      </c>
      <c r="S30" s="267">
        <f>SUM(S28:S29)</f>
        <v>-17.318650951999999</v>
      </c>
    </row>
    <row r="31" spans="1:21" x14ac:dyDescent="0.2">
      <c r="A31" s="88" t="s">
        <v>62</v>
      </c>
      <c r="B31" s="26" t="s">
        <v>149</v>
      </c>
      <c r="C31" s="308"/>
      <c r="D31" s="259"/>
      <c r="E31" s="308"/>
      <c r="F31" s="259"/>
      <c r="G31" s="147"/>
      <c r="H31" s="178"/>
      <c r="I31" s="145"/>
      <c r="J31" s="169"/>
      <c r="K31" s="146"/>
      <c r="L31" s="169"/>
      <c r="M31" s="306"/>
      <c r="N31" s="306"/>
      <c r="O31" s="149"/>
      <c r="P31" s="178">
        <f t="shared" si="2"/>
        <v>0</v>
      </c>
      <c r="R31" s="174">
        <v>54.584656969999998</v>
      </c>
      <c r="S31" s="259">
        <v>-7.2574093789999985</v>
      </c>
      <c r="U31" t="s">
        <v>212</v>
      </c>
    </row>
    <row r="32" spans="1:21" x14ac:dyDescent="0.2">
      <c r="A32" s="88" t="s">
        <v>60</v>
      </c>
      <c r="B32" s="23" t="s">
        <v>147</v>
      </c>
      <c r="C32" s="308"/>
      <c r="D32" s="259"/>
      <c r="E32" s="308"/>
      <c r="F32" s="259"/>
      <c r="G32" s="147"/>
      <c r="H32" s="178"/>
      <c r="I32" s="145"/>
      <c r="J32" s="169"/>
      <c r="K32" s="146"/>
      <c r="L32" s="169"/>
      <c r="M32" s="306"/>
      <c r="N32" s="306"/>
      <c r="O32" s="149"/>
      <c r="P32" s="178">
        <f t="shared" si="2"/>
        <v>0</v>
      </c>
      <c r="R32" s="174">
        <v>16.774629339999997</v>
      </c>
      <c r="S32" s="259">
        <v>-1.0340610139999999</v>
      </c>
      <c r="U32" t="s">
        <v>210</v>
      </c>
    </row>
    <row r="33" spans="1:21" x14ac:dyDescent="0.2">
      <c r="A33" s="88" t="s">
        <v>61</v>
      </c>
      <c r="B33" s="25" t="s">
        <v>148</v>
      </c>
      <c r="C33" s="308"/>
      <c r="D33" s="259"/>
      <c r="E33" s="308"/>
      <c r="F33" s="259"/>
      <c r="G33" s="147"/>
      <c r="H33" s="178"/>
      <c r="I33" s="145"/>
      <c r="J33" s="169"/>
      <c r="K33" s="146"/>
      <c r="L33" s="169"/>
      <c r="M33" s="306"/>
      <c r="N33" s="306"/>
      <c r="O33" s="149"/>
      <c r="P33" s="178">
        <f t="shared" si="2"/>
        <v>0</v>
      </c>
      <c r="R33" s="174">
        <v>22.215533749999999</v>
      </c>
      <c r="S33" s="259">
        <v>-1.3547600579999999</v>
      </c>
      <c r="U33" t="s">
        <v>211</v>
      </c>
    </row>
    <row r="34" spans="1:21" x14ac:dyDescent="0.2">
      <c r="A34" s="88" t="s">
        <v>58</v>
      </c>
      <c r="B34" s="25" t="s">
        <v>145</v>
      </c>
      <c r="C34" s="308"/>
      <c r="D34" s="259"/>
      <c r="E34" s="308"/>
      <c r="F34" s="259"/>
      <c r="G34" s="147"/>
      <c r="H34" s="178"/>
      <c r="I34" s="145"/>
      <c r="J34" s="169"/>
      <c r="K34" s="146"/>
      <c r="L34" s="169"/>
      <c r="M34" s="306"/>
      <c r="N34" s="306"/>
      <c r="O34" s="149"/>
      <c r="P34" s="178">
        <f t="shared" si="2"/>
        <v>0</v>
      </c>
      <c r="R34" s="174">
        <v>11.335078950000002</v>
      </c>
      <c r="S34" s="259">
        <v>-1.5762947589999998</v>
      </c>
      <c r="U34" t="s">
        <v>208</v>
      </c>
    </row>
    <row r="35" spans="1:21" x14ac:dyDescent="0.2">
      <c r="A35" s="88" t="s">
        <v>59</v>
      </c>
      <c r="B35" s="25" t="s">
        <v>146</v>
      </c>
      <c r="C35" s="308"/>
      <c r="D35" s="259"/>
      <c r="E35" s="308"/>
      <c r="F35" s="259"/>
      <c r="G35" s="147"/>
      <c r="H35" s="178"/>
      <c r="I35" s="145"/>
      <c r="J35" s="169"/>
      <c r="K35" s="146"/>
      <c r="L35" s="169"/>
      <c r="M35" s="306"/>
      <c r="N35" s="306"/>
      <c r="O35" s="149"/>
      <c r="P35" s="178">
        <f t="shared" si="2"/>
        <v>0</v>
      </c>
      <c r="R35" s="174">
        <v>9.2068750799999997</v>
      </c>
      <c r="S35" s="259">
        <v>-0.37343965099999993</v>
      </c>
      <c r="U35" t="s">
        <v>209</v>
      </c>
    </row>
    <row r="36" spans="1:21" s="55" customFormat="1" x14ac:dyDescent="0.2">
      <c r="A36" s="91" t="s">
        <v>163</v>
      </c>
      <c r="B36" s="300" t="s">
        <v>178</v>
      </c>
      <c r="C36" s="314">
        <f>SUM(C31:C35)</f>
        <v>0</v>
      </c>
      <c r="D36" s="278">
        <f>SUM(D31:D35)</f>
        <v>0</v>
      </c>
      <c r="E36" s="313">
        <f>SUM(E31:E35)</f>
        <v>0</v>
      </c>
      <c r="F36" s="278">
        <f>SUM(F31:F35)</f>
        <v>0</v>
      </c>
      <c r="G36" s="153">
        <f t="shared" ref="G36:P36" si="7">SUM(G31:G35)</f>
        <v>0</v>
      </c>
      <c r="H36" s="161">
        <f t="shared" si="7"/>
        <v>0</v>
      </c>
      <c r="I36" s="153">
        <f t="shared" si="7"/>
        <v>0</v>
      </c>
      <c r="J36" s="161">
        <f t="shared" si="7"/>
        <v>0</v>
      </c>
      <c r="K36" s="151">
        <f t="shared" si="7"/>
        <v>0</v>
      </c>
      <c r="L36" s="161">
        <f t="shared" si="7"/>
        <v>0</v>
      </c>
      <c r="M36" s="161">
        <f t="shared" si="7"/>
        <v>0</v>
      </c>
      <c r="N36" s="161">
        <f t="shared" si="7"/>
        <v>0</v>
      </c>
      <c r="O36" s="152">
        <f t="shared" si="7"/>
        <v>0</v>
      </c>
      <c r="P36" s="161">
        <f t="shared" si="7"/>
        <v>0</v>
      </c>
      <c r="R36" s="239">
        <f>SUM(R31:R35)</f>
        <v>114.11677408999998</v>
      </c>
      <c r="S36" s="267">
        <f>SUM(S31:S35)</f>
        <v>-11.595964860999999</v>
      </c>
    </row>
    <row r="37" spans="1:21" x14ac:dyDescent="0.2">
      <c r="A37" s="88" t="s">
        <v>67</v>
      </c>
      <c r="B37" s="25" t="s">
        <v>154</v>
      </c>
      <c r="C37" s="308"/>
      <c r="D37" s="259"/>
      <c r="E37" s="308"/>
      <c r="F37" s="259"/>
      <c r="G37" s="147"/>
      <c r="H37" s="178"/>
      <c r="I37" s="145"/>
      <c r="J37" s="169"/>
      <c r="K37" s="146"/>
      <c r="L37" s="169"/>
      <c r="M37" s="306"/>
      <c r="N37" s="306"/>
      <c r="O37" s="149"/>
      <c r="P37" s="178">
        <f t="shared" si="2"/>
        <v>0</v>
      </c>
      <c r="R37" s="174">
        <v>167.89165708000002</v>
      </c>
      <c r="S37" s="259">
        <v>-11.272970750999999</v>
      </c>
      <c r="U37" t="s">
        <v>219</v>
      </c>
    </row>
    <row r="38" spans="1:21" x14ac:dyDescent="0.2">
      <c r="A38" s="88" t="s">
        <v>68</v>
      </c>
      <c r="B38" s="23" t="s">
        <v>155</v>
      </c>
      <c r="C38" s="308"/>
      <c r="D38" s="259"/>
      <c r="E38" s="308"/>
      <c r="F38" s="259"/>
      <c r="G38" s="147"/>
      <c r="H38" s="178"/>
      <c r="I38" s="145"/>
      <c r="J38" s="169"/>
      <c r="K38" s="146"/>
      <c r="L38" s="169"/>
      <c r="M38" s="306"/>
      <c r="N38" s="306"/>
      <c r="O38" s="149"/>
      <c r="P38" s="178">
        <f t="shared" si="2"/>
        <v>0</v>
      </c>
      <c r="R38" s="174">
        <v>25.154764880000002</v>
      </c>
      <c r="S38" s="259">
        <v>-0.91357038000000013</v>
      </c>
      <c r="U38" t="s">
        <v>220</v>
      </c>
    </row>
    <row r="39" spans="1:21" x14ac:dyDescent="0.2">
      <c r="A39" s="88" t="s">
        <v>69</v>
      </c>
      <c r="B39" s="23" t="s">
        <v>156</v>
      </c>
      <c r="C39" s="308"/>
      <c r="D39" s="259"/>
      <c r="E39" s="308"/>
      <c r="F39" s="259"/>
      <c r="G39" s="147"/>
      <c r="H39" s="178"/>
      <c r="I39" s="145"/>
      <c r="J39" s="169"/>
      <c r="K39" s="154"/>
      <c r="L39" s="169"/>
      <c r="M39" s="306"/>
      <c r="N39" s="306"/>
      <c r="O39" s="149"/>
      <c r="P39" s="178">
        <f t="shared" si="2"/>
        <v>0</v>
      </c>
      <c r="R39" s="174">
        <v>82.355588309999987</v>
      </c>
      <c r="S39" s="259">
        <v>-7.2823104669999985</v>
      </c>
      <c r="U39" t="s">
        <v>221</v>
      </c>
    </row>
    <row r="40" spans="1:21" s="55" customFormat="1" x14ac:dyDescent="0.2">
      <c r="A40" s="91" t="s">
        <v>222</v>
      </c>
      <c r="B40" s="301" t="s">
        <v>180</v>
      </c>
      <c r="C40" s="309">
        <f>SUM(C37:C39)</f>
        <v>0</v>
      </c>
      <c r="D40" s="267">
        <f>SUM(D37:D39)</f>
        <v>0</v>
      </c>
      <c r="E40" s="203">
        <f>SUM(E37:E39)</f>
        <v>0</v>
      </c>
      <c r="F40" s="267">
        <f>SUM(F37:F39)</f>
        <v>0</v>
      </c>
      <c r="G40" s="153">
        <f>SUM(G37:G39)</f>
        <v>0</v>
      </c>
      <c r="H40" s="161">
        <f t="shared" ref="H40:P40" si="8">SUM(H37:H39)</f>
        <v>0</v>
      </c>
      <c r="I40" s="153">
        <f t="shared" si="8"/>
        <v>0</v>
      </c>
      <c r="J40" s="161">
        <f t="shared" si="8"/>
        <v>0</v>
      </c>
      <c r="K40" s="151">
        <f t="shared" si="8"/>
        <v>0</v>
      </c>
      <c r="L40" s="161">
        <f t="shared" si="8"/>
        <v>0</v>
      </c>
      <c r="M40" s="161">
        <f t="shared" si="8"/>
        <v>0</v>
      </c>
      <c r="N40" s="161">
        <f t="shared" si="8"/>
        <v>0</v>
      </c>
      <c r="O40" s="151">
        <f t="shared" si="8"/>
        <v>0</v>
      </c>
      <c r="P40" s="161">
        <f t="shared" si="8"/>
        <v>0</v>
      </c>
      <c r="R40" s="239">
        <f>SUM(R37:R39)</f>
        <v>275.40201027000001</v>
      </c>
      <c r="S40" s="267">
        <f>SUM(S37:S39)</f>
        <v>-19.468851597999997</v>
      </c>
    </row>
    <row r="41" spans="1:21" x14ac:dyDescent="0.2">
      <c r="A41" s="88" t="s">
        <v>65</v>
      </c>
      <c r="B41" s="23" t="s">
        <v>152</v>
      </c>
      <c r="C41" s="308"/>
      <c r="D41" s="259"/>
      <c r="E41" s="308"/>
      <c r="F41" s="259"/>
      <c r="G41" s="147"/>
      <c r="H41" s="178"/>
      <c r="I41" s="145"/>
      <c r="J41" s="169"/>
      <c r="K41" s="146"/>
      <c r="L41" s="169"/>
      <c r="M41" s="306"/>
      <c r="N41" s="306"/>
      <c r="O41" s="149"/>
      <c r="P41" s="178">
        <f t="shared" si="2"/>
        <v>0</v>
      </c>
      <c r="R41" s="174">
        <v>26.903732789999999</v>
      </c>
      <c r="S41" s="259">
        <v>-1.0259058199999997</v>
      </c>
      <c r="U41" t="s">
        <v>215</v>
      </c>
    </row>
    <row r="42" spans="1:21" x14ac:dyDescent="0.2">
      <c r="A42" s="88" t="s">
        <v>63</v>
      </c>
      <c r="B42" s="25" t="s">
        <v>150</v>
      </c>
      <c r="C42" s="308"/>
      <c r="D42" s="259"/>
      <c r="E42" s="308"/>
      <c r="F42" s="259"/>
      <c r="G42" s="147"/>
      <c r="H42" s="178"/>
      <c r="I42" s="145"/>
      <c r="J42" s="169"/>
      <c r="K42" s="146"/>
      <c r="L42" s="169"/>
      <c r="M42" s="306"/>
      <c r="N42" s="306"/>
      <c r="O42" s="149"/>
      <c r="P42" s="178">
        <f t="shared" si="2"/>
        <v>0</v>
      </c>
      <c r="R42" s="174">
        <v>43.765273089999994</v>
      </c>
      <c r="S42" s="259">
        <v>-1.7707802730000002</v>
      </c>
      <c r="U42" t="s">
        <v>213</v>
      </c>
    </row>
    <row r="43" spans="1:21" x14ac:dyDescent="0.2">
      <c r="A43" s="88" t="s">
        <v>64</v>
      </c>
      <c r="B43" s="25" t="s">
        <v>151</v>
      </c>
      <c r="C43" s="308"/>
      <c r="D43" s="259"/>
      <c r="E43" s="308"/>
      <c r="F43" s="259"/>
      <c r="G43" s="147"/>
      <c r="H43" s="178"/>
      <c r="I43" s="145"/>
      <c r="J43" s="169"/>
      <c r="K43" s="146"/>
      <c r="L43" s="169"/>
      <c r="M43" s="306"/>
      <c r="N43" s="306"/>
      <c r="O43" s="149"/>
      <c r="P43" s="178">
        <f t="shared" si="2"/>
        <v>0</v>
      </c>
      <c r="R43" s="174">
        <v>35.594834880000001</v>
      </c>
      <c r="S43" s="259">
        <v>-2.497917487</v>
      </c>
      <c r="U43" t="s">
        <v>214</v>
      </c>
    </row>
    <row r="44" spans="1:21" x14ac:dyDescent="0.2">
      <c r="A44" s="88" t="s">
        <v>66</v>
      </c>
      <c r="B44" s="25" t="s">
        <v>153</v>
      </c>
      <c r="C44" s="308"/>
      <c r="D44" s="259"/>
      <c r="E44" s="308"/>
      <c r="F44" s="259"/>
      <c r="G44" s="147"/>
      <c r="H44" s="178"/>
      <c r="I44" s="145"/>
      <c r="J44" s="169"/>
      <c r="K44" s="146"/>
      <c r="L44" s="169"/>
      <c r="M44" s="306"/>
      <c r="N44" s="306"/>
      <c r="O44" s="149"/>
      <c r="P44" s="178">
        <f t="shared" si="2"/>
        <v>0</v>
      </c>
      <c r="R44" s="174">
        <v>0.93926323</v>
      </c>
      <c r="S44" s="259">
        <v>-4.7027830000000003E-3</v>
      </c>
      <c r="U44" t="s">
        <v>216</v>
      </c>
    </row>
    <row r="45" spans="1:21" s="55" customFormat="1" x14ac:dyDescent="0.2">
      <c r="A45" s="91" t="s">
        <v>223</v>
      </c>
      <c r="B45" s="299" t="s">
        <v>179</v>
      </c>
      <c r="C45" s="150">
        <f t="shared" ref="C45:P45" si="9">SUM(C41:C44)</f>
        <v>0</v>
      </c>
      <c r="D45" s="161">
        <f t="shared" si="9"/>
        <v>0</v>
      </c>
      <c r="E45" s="151">
        <f t="shared" si="9"/>
        <v>0</v>
      </c>
      <c r="F45" s="162">
        <f t="shared" si="9"/>
        <v>0</v>
      </c>
      <c r="G45" s="153">
        <f t="shared" si="9"/>
        <v>0</v>
      </c>
      <c r="H45" s="161">
        <f t="shared" si="9"/>
        <v>0</v>
      </c>
      <c r="I45" s="153">
        <f t="shared" si="9"/>
        <v>0</v>
      </c>
      <c r="J45" s="161">
        <f t="shared" si="9"/>
        <v>0</v>
      </c>
      <c r="K45" s="151">
        <f t="shared" si="9"/>
        <v>0</v>
      </c>
      <c r="L45" s="161">
        <f t="shared" si="9"/>
        <v>0</v>
      </c>
      <c r="M45" s="161">
        <f t="shared" si="9"/>
        <v>0</v>
      </c>
      <c r="N45" s="161">
        <f t="shared" si="9"/>
        <v>0</v>
      </c>
      <c r="O45" s="152">
        <f t="shared" si="9"/>
        <v>0</v>
      </c>
      <c r="P45" s="161">
        <f t="shared" si="9"/>
        <v>0</v>
      </c>
      <c r="R45" s="239">
        <f>SUM(R41:R44)</f>
        <v>107.20310398999999</v>
      </c>
      <c r="S45" s="267">
        <f>SUM(S41:S44)</f>
        <v>-5.2993063630000004</v>
      </c>
    </row>
    <row r="46" spans="1:21" ht="13.5" thickBot="1" x14ac:dyDescent="0.25">
      <c r="A46" s="143" t="s">
        <v>110</v>
      </c>
      <c r="B46" s="5" t="s">
        <v>118</v>
      </c>
      <c r="C46" s="155">
        <f t="shared" ref="C46:P46" si="10">C17+C27+C30+C22+C36+C45+C9+C40</f>
        <v>0</v>
      </c>
      <c r="D46" s="164">
        <f t="shared" si="10"/>
        <v>0</v>
      </c>
      <c r="E46" s="156">
        <f t="shared" si="10"/>
        <v>0</v>
      </c>
      <c r="F46" s="164">
        <f t="shared" si="10"/>
        <v>0</v>
      </c>
      <c r="G46" s="156">
        <f t="shared" si="10"/>
        <v>0</v>
      </c>
      <c r="H46" s="164">
        <f t="shared" si="10"/>
        <v>0</v>
      </c>
      <c r="I46" s="156">
        <f t="shared" si="10"/>
        <v>0</v>
      </c>
      <c r="J46" s="164">
        <f t="shared" si="10"/>
        <v>0</v>
      </c>
      <c r="K46" s="156">
        <f t="shared" si="10"/>
        <v>0</v>
      </c>
      <c r="L46" s="164">
        <f t="shared" si="10"/>
        <v>0</v>
      </c>
      <c r="M46" s="164">
        <f t="shared" si="10"/>
        <v>0</v>
      </c>
      <c r="N46" s="164">
        <f t="shared" si="10"/>
        <v>0</v>
      </c>
      <c r="O46" s="156">
        <f t="shared" si="10"/>
        <v>0</v>
      </c>
      <c r="P46" s="172">
        <f t="shared" si="10"/>
        <v>0</v>
      </c>
      <c r="R46" s="164">
        <f>R17+R27+R30+R22+R36+R45+R9+R40</f>
        <v>1876.1011199499999</v>
      </c>
      <c r="S46" s="172">
        <f>S17+S27+S30+S22+S36+S45+S9+S40</f>
        <v>-94.216451483</v>
      </c>
    </row>
    <row r="52" spans="4:18" x14ac:dyDescent="0.2">
      <c r="D52" s="8"/>
      <c r="E52" s="8"/>
      <c r="F52" s="8"/>
      <c r="G52" s="305"/>
      <c r="H52" s="8"/>
    </row>
    <row r="54" spans="4:18" x14ac:dyDescent="0.2">
      <c r="R54" s="132"/>
    </row>
    <row r="55" spans="4:18" x14ac:dyDescent="0.2">
      <c r="R55" s="132"/>
    </row>
    <row r="56" spans="4:18" x14ac:dyDescent="0.2">
      <c r="R56" s="132"/>
    </row>
    <row r="57" spans="4:18" x14ac:dyDescent="0.2">
      <c r="R57" s="132"/>
    </row>
    <row r="58" spans="4:18" x14ac:dyDescent="0.2">
      <c r="R58" s="132"/>
    </row>
    <row r="59" spans="4:18" x14ac:dyDescent="0.2">
      <c r="R59" s="132"/>
    </row>
    <row r="60" spans="4:18" x14ac:dyDescent="0.2">
      <c r="R60" s="132"/>
    </row>
    <row r="61" spans="4:18" x14ac:dyDescent="0.2">
      <c r="R61" s="132"/>
    </row>
    <row r="62" spans="4:18" x14ac:dyDescent="0.2">
      <c r="R62" s="132"/>
    </row>
    <row r="63" spans="4:18" x14ac:dyDescent="0.2">
      <c r="R63" s="132"/>
    </row>
    <row r="64" spans="4:18" x14ac:dyDescent="0.2">
      <c r="R64" s="137"/>
    </row>
    <row r="65" spans="18:18" x14ac:dyDescent="0.2">
      <c r="R65" s="137"/>
    </row>
    <row r="66" spans="18:18" x14ac:dyDescent="0.2">
      <c r="R66" s="137"/>
    </row>
    <row r="67" spans="18:18" x14ac:dyDescent="0.2">
      <c r="R67" s="137"/>
    </row>
    <row r="68" spans="18:18" x14ac:dyDescent="0.2">
      <c r="R68" s="137"/>
    </row>
    <row r="69" spans="18:18" x14ac:dyDescent="0.2">
      <c r="R69" s="137"/>
    </row>
    <row r="70" spans="18:18" x14ac:dyDescent="0.2">
      <c r="R70" s="137"/>
    </row>
    <row r="71" spans="18:18" x14ac:dyDescent="0.2">
      <c r="R71" s="137"/>
    </row>
    <row r="72" spans="18:18" x14ac:dyDescent="0.2">
      <c r="R72" s="137"/>
    </row>
    <row r="73" spans="18:18" x14ac:dyDescent="0.2">
      <c r="R73" s="137"/>
    </row>
    <row r="74" spans="18:18" x14ac:dyDescent="0.2">
      <c r="R74" s="132"/>
    </row>
    <row r="75" spans="18:18" x14ac:dyDescent="0.2">
      <c r="R75" s="132"/>
    </row>
    <row r="76" spans="18:18" x14ac:dyDescent="0.2">
      <c r="R76" s="132"/>
    </row>
    <row r="77" spans="18:18" x14ac:dyDescent="0.2">
      <c r="R77" s="132"/>
    </row>
    <row r="78" spans="18:18" x14ac:dyDescent="0.2">
      <c r="R78" s="132"/>
    </row>
    <row r="79" spans="18:18" x14ac:dyDescent="0.2">
      <c r="R79" s="132"/>
    </row>
    <row r="80" spans="18:18" x14ac:dyDescent="0.2">
      <c r="R80" s="132"/>
    </row>
    <row r="81" spans="18:18" x14ac:dyDescent="0.2">
      <c r="R81" s="132"/>
    </row>
    <row r="82" spans="18:18" x14ac:dyDescent="0.2">
      <c r="R82" s="132"/>
    </row>
    <row r="83" spans="18:18" x14ac:dyDescent="0.2">
      <c r="R83" s="132"/>
    </row>
    <row r="84" spans="18:18" x14ac:dyDescent="0.2">
      <c r="R84" s="137"/>
    </row>
    <row r="85" spans="18:18" x14ac:dyDescent="0.2">
      <c r="R85" s="137"/>
    </row>
    <row r="86" spans="18:18" x14ac:dyDescent="0.2">
      <c r="R86" s="137"/>
    </row>
    <row r="87" spans="18:18" x14ac:dyDescent="0.2">
      <c r="R87" s="137"/>
    </row>
    <row r="88" spans="18:18" x14ac:dyDescent="0.2">
      <c r="R88" s="137"/>
    </row>
    <row r="89" spans="18:18" x14ac:dyDescent="0.2">
      <c r="R89" s="137"/>
    </row>
    <row r="90" spans="18:18" x14ac:dyDescent="0.2">
      <c r="R90" s="137"/>
    </row>
    <row r="91" spans="18:18" x14ac:dyDescent="0.2">
      <c r="R91" s="137"/>
    </row>
    <row r="92" spans="18:18" x14ac:dyDescent="0.2">
      <c r="R92" s="137"/>
    </row>
    <row r="93" spans="18:18" x14ac:dyDescent="0.2">
      <c r="R93" s="137"/>
    </row>
    <row r="94" spans="18:18" x14ac:dyDescent="0.2">
      <c r="R94" s="132"/>
    </row>
    <row r="95" spans="18:18" x14ac:dyDescent="0.2">
      <c r="R95" s="132"/>
    </row>
    <row r="96" spans="18:18" x14ac:dyDescent="0.2">
      <c r="R96" s="132"/>
    </row>
    <row r="97" spans="18:18" x14ac:dyDescent="0.2">
      <c r="R97" s="132"/>
    </row>
    <row r="98" spans="18:18" x14ac:dyDescent="0.2">
      <c r="R98" s="132"/>
    </row>
    <row r="99" spans="18:18" x14ac:dyDescent="0.2">
      <c r="R99" s="132"/>
    </row>
    <row r="100" spans="18:18" x14ac:dyDescent="0.2">
      <c r="R100" s="132"/>
    </row>
    <row r="101" spans="18:18" x14ac:dyDescent="0.2">
      <c r="R101" s="132"/>
    </row>
    <row r="102" spans="18:18" x14ac:dyDescent="0.2">
      <c r="R102" s="132"/>
    </row>
    <row r="103" spans="18:18" x14ac:dyDescent="0.2">
      <c r="R103" s="132"/>
    </row>
    <row r="104" spans="18:18" x14ac:dyDescent="0.2">
      <c r="R104" s="137"/>
    </row>
    <row r="105" spans="18:18" x14ac:dyDescent="0.2">
      <c r="R105" s="137"/>
    </row>
    <row r="106" spans="18:18" x14ac:dyDescent="0.2">
      <c r="R106" s="137"/>
    </row>
    <row r="107" spans="18:18" x14ac:dyDescent="0.2">
      <c r="R107" s="137"/>
    </row>
    <row r="108" spans="18:18" x14ac:dyDescent="0.2">
      <c r="R108" s="137"/>
    </row>
    <row r="109" spans="18:18" x14ac:dyDescent="0.2">
      <c r="R109" s="137"/>
    </row>
    <row r="110" spans="18:18" x14ac:dyDescent="0.2">
      <c r="R110" s="137"/>
    </row>
    <row r="111" spans="18:18" x14ac:dyDescent="0.2">
      <c r="R111" s="137"/>
    </row>
    <row r="112" spans="18:18" x14ac:dyDescent="0.2">
      <c r="R112" s="137"/>
    </row>
    <row r="113" spans="18:18" x14ac:dyDescent="0.2">
      <c r="R113" s="137"/>
    </row>
    <row r="114" spans="18:18" x14ac:dyDescent="0.2">
      <c r="R114" s="132"/>
    </row>
    <row r="115" spans="18:18" x14ac:dyDescent="0.2">
      <c r="R115" s="132"/>
    </row>
    <row r="116" spans="18:18" x14ac:dyDescent="0.2">
      <c r="R116" s="132"/>
    </row>
    <row r="117" spans="18:18" x14ac:dyDescent="0.2">
      <c r="R117" s="132"/>
    </row>
    <row r="118" spans="18:18" x14ac:dyDescent="0.2">
      <c r="R118" s="132"/>
    </row>
    <row r="119" spans="18:18" x14ac:dyDescent="0.2">
      <c r="R119" s="132"/>
    </row>
    <row r="120" spans="18:18" x14ac:dyDescent="0.2">
      <c r="R120" s="132"/>
    </row>
    <row r="121" spans="18:18" x14ac:dyDescent="0.2">
      <c r="R121" s="132"/>
    </row>
    <row r="122" spans="18:18" x14ac:dyDescent="0.2">
      <c r="R122" s="132"/>
    </row>
    <row r="123" spans="18:18" x14ac:dyDescent="0.2">
      <c r="R123" s="132"/>
    </row>
    <row r="124" spans="18:18" x14ac:dyDescent="0.2">
      <c r="R124" s="137"/>
    </row>
    <row r="125" spans="18:18" x14ac:dyDescent="0.2">
      <c r="R125" s="137"/>
    </row>
    <row r="126" spans="18:18" x14ac:dyDescent="0.2">
      <c r="R126" s="137"/>
    </row>
    <row r="127" spans="18:18" x14ac:dyDescent="0.2">
      <c r="R127" s="137"/>
    </row>
    <row r="128" spans="18:18" x14ac:dyDescent="0.2">
      <c r="R128" s="137"/>
    </row>
    <row r="129" spans="18:18" x14ac:dyDescent="0.2">
      <c r="R129" s="137"/>
    </row>
    <row r="130" spans="18:18" x14ac:dyDescent="0.2">
      <c r="R130" s="137"/>
    </row>
    <row r="131" spans="18:18" x14ac:dyDescent="0.2">
      <c r="R131" s="137"/>
    </row>
    <row r="132" spans="18:18" x14ac:dyDescent="0.2">
      <c r="R132" s="137"/>
    </row>
    <row r="133" spans="18:18" x14ac:dyDescent="0.2">
      <c r="R133" s="137"/>
    </row>
    <row r="134" spans="18:18" x14ac:dyDescent="0.2">
      <c r="R134" s="132"/>
    </row>
    <row r="135" spans="18:18" x14ac:dyDescent="0.2">
      <c r="R135" s="132"/>
    </row>
    <row r="136" spans="18:18" x14ac:dyDescent="0.2">
      <c r="R136" s="132"/>
    </row>
    <row r="137" spans="18:18" x14ac:dyDescent="0.2">
      <c r="R137" s="132"/>
    </row>
    <row r="138" spans="18:18" x14ac:dyDescent="0.2">
      <c r="R138" s="132"/>
    </row>
    <row r="139" spans="18:18" x14ac:dyDescent="0.2">
      <c r="R139" s="132"/>
    </row>
    <row r="140" spans="18:18" x14ac:dyDescent="0.2">
      <c r="R140" s="132"/>
    </row>
    <row r="141" spans="18:18" x14ac:dyDescent="0.2">
      <c r="R141" s="142"/>
    </row>
    <row r="142" spans="18:18" x14ac:dyDescent="0.2">
      <c r="R142" s="142"/>
    </row>
  </sheetData>
  <mergeCells count="12">
    <mergeCell ref="A4:A5"/>
    <mergeCell ref="B4:B5"/>
    <mergeCell ref="C4:D4"/>
    <mergeCell ref="E4:F4"/>
    <mergeCell ref="G4:H4"/>
    <mergeCell ref="M4:N4"/>
    <mergeCell ref="O4:P4"/>
    <mergeCell ref="E1:F1"/>
    <mergeCell ref="R1:R2"/>
    <mergeCell ref="S1:S2"/>
    <mergeCell ref="I4:J4"/>
    <mergeCell ref="K4:L4"/>
  </mergeCells>
  <printOptions horizontalCentered="1"/>
  <pageMargins left="1" right="1" top="0.9" bottom="0.7" header="0.5" footer="0.5"/>
  <pageSetup paperSize="9" scale="76" orientation="landscape" r:id="rId1"/>
  <headerFooter alignWithMargins="0">
    <oddHeader>&amp;C&amp;"Arial Black,Regular"&amp;12BUSINESS BANKING
&amp;"Arial,Bold Italic"&amp;11Task Force Report&amp;"Arial Black,Regular"&amp;10
&amp;R
&amp;"+,Regular"Annexure A2</oddHeader>
    <oddFooter>&amp;L&amp;8&amp;D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I313"/>
  <sheetViews>
    <sheetView topLeftCell="A163" workbookViewId="0">
      <pane xSplit="2" topLeftCell="Z1" activePane="topRight" state="frozen"/>
      <selection pane="topRight" activeCell="AD209" sqref="AD209"/>
    </sheetView>
  </sheetViews>
  <sheetFormatPr defaultRowHeight="12.75" x14ac:dyDescent="0.2"/>
  <cols>
    <col min="1" max="1" width="7.85546875" style="113" customWidth="1"/>
    <col min="2" max="2" width="23.7109375" style="115" customWidth="1"/>
    <col min="3" max="3" width="6.7109375" style="122" customWidth="1"/>
    <col min="4" max="4" width="9.7109375" style="123" customWidth="1"/>
    <col min="5" max="5" width="8.7109375" style="123" customWidth="1"/>
    <col min="6" max="6" width="6.7109375" customWidth="1"/>
    <col min="7" max="7" width="10.7109375" customWidth="1"/>
    <col min="8" max="8" width="7.7109375" customWidth="1"/>
    <col min="9" max="9" width="10.7109375" customWidth="1"/>
    <col min="10" max="10" width="7.7109375" customWidth="1"/>
    <col min="11" max="11" width="10.7109375" customWidth="1"/>
    <col min="12" max="12" width="7.7109375" customWidth="1"/>
    <col min="13" max="13" width="10.7109375" style="115" customWidth="1"/>
    <col min="14" max="14" width="7.7109375" customWidth="1"/>
    <col min="15" max="15" width="10.7109375" style="115" customWidth="1"/>
    <col min="16" max="16" width="7.7109375" customWidth="1"/>
    <col min="17" max="17" width="10.7109375" style="115" customWidth="1"/>
    <col min="18" max="18" width="7.7109375" customWidth="1"/>
    <col min="19" max="19" width="10.7109375" style="199" customWidth="1"/>
    <col min="20" max="20" width="7.7109375" customWidth="1"/>
    <col min="21" max="21" width="10.7109375" style="199" customWidth="1"/>
    <col min="22" max="22" width="7.7109375" customWidth="1"/>
    <col min="23" max="23" width="10.7109375" style="199" customWidth="1"/>
    <col min="24" max="24" width="7.7109375" customWidth="1"/>
    <col min="25" max="25" width="10.7109375" customWidth="1"/>
    <col min="26" max="26" width="7.7109375" customWidth="1"/>
    <col min="27" max="27" width="10.7109375" style="199" customWidth="1"/>
    <col min="28" max="28" width="7.7109375" customWidth="1"/>
    <col min="29" max="29" width="10.7109375" style="199" customWidth="1"/>
    <col min="30" max="30" width="8.7109375" customWidth="1"/>
    <col min="31" max="31" width="11.7109375" customWidth="1"/>
    <col min="32" max="32" width="8.7109375" customWidth="1"/>
    <col min="34" max="34" width="9.7109375" style="60" bestFit="1" customWidth="1"/>
    <col min="35" max="35" width="10.7109375" style="168" customWidth="1"/>
  </cols>
  <sheetData>
    <row r="1" spans="1:35" x14ac:dyDescent="0.2">
      <c r="B1" s="114" t="s">
        <v>192</v>
      </c>
      <c r="F1" s="396">
        <v>41274</v>
      </c>
      <c r="G1" s="397"/>
      <c r="AG1" s="230">
        <v>12</v>
      </c>
    </row>
    <row r="3" spans="1:35" x14ac:dyDescent="0.2">
      <c r="A3" s="34"/>
    </row>
    <row r="4" spans="1:35" ht="12.75" customHeight="1" x14ac:dyDescent="0.2">
      <c r="A4" s="367" t="s">
        <v>168</v>
      </c>
      <c r="B4" s="416" t="s">
        <v>172</v>
      </c>
      <c r="C4" s="417">
        <v>40878</v>
      </c>
      <c r="D4" s="418"/>
      <c r="E4" s="419"/>
      <c r="F4" s="398">
        <v>40909</v>
      </c>
      <c r="G4" s="399"/>
      <c r="H4" s="398">
        <v>40940</v>
      </c>
      <c r="I4" s="399"/>
      <c r="J4" s="398">
        <v>40969</v>
      </c>
      <c r="K4" s="399"/>
      <c r="L4" s="398">
        <v>41000</v>
      </c>
      <c r="M4" s="399"/>
      <c r="N4" s="398">
        <v>41030</v>
      </c>
      <c r="O4" s="399"/>
      <c r="P4" s="398">
        <v>41061</v>
      </c>
      <c r="Q4" s="399"/>
      <c r="R4" s="398">
        <v>41091</v>
      </c>
      <c r="S4" s="399"/>
      <c r="T4" s="398">
        <v>41122</v>
      </c>
      <c r="U4" s="399"/>
      <c r="V4" s="398">
        <v>41153</v>
      </c>
      <c r="W4" s="399"/>
      <c r="X4" s="398">
        <v>41183</v>
      </c>
      <c r="Y4" s="399"/>
      <c r="Z4" s="398">
        <v>41214</v>
      </c>
      <c r="AA4" s="399"/>
      <c r="AB4" s="398">
        <v>41244</v>
      </c>
      <c r="AC4" s="399"/>
      <c r="AD4" s="381" t="s">
        <v>12</v>
      </c>
      <c r="AE4" s="382"/>
      <c r="AF4" s="400" t="s">
        <v>171</v>
      </c>
      <c r="AH4" s="381" t="s">
        <v>184</v>
      </c>
      <c r="AI4" s="382"/>
    </row>
    <row r="5" spans="1:35" x14ac:dyDescent="0.2">
      <c r="A5" s="415"/>
      <c r="B5" s="394"/>
      <c r="C5" s="61" t="s">
        <v>166</v>
      </c>
      <c r="D5" s="188" t="s">
        <v>167</v>
      </c>
      <c r="E5" s="188" t="s">
        <v>11</v>
      </c>
      <c r="F5" s="61" t="s">
        <v>166</v>
      </c>
      <c r="G5" s="158" t="s">
        <v>167</v>
      </c>
      <c r="H5" s="61" t="s">
        <v>166</v>
      </c>
      <c r="I5" s="158" t="s">
        <v>167</v>
      </c>
      <c r="J5" s="61" t="s">
        <v>166</v>
      </c>
      <c r="K5" s="158" t="s">
        <v>167</v>
      </c>
      <c r="L5" s="61" t="s">
        <v>166</v>
      </c>
      <c r="M5" s="158" t="s">
        <v>167</v>
      </c>
      <c r="N5" s="61" t="s">
        <v>166</v>
      </c>
      <c r="O5" s="158" t="s">
        <v>167</v>
      </c>
      <c r="P5" s="61" t="s">
        <v>166</v>
      </c>
      <c r="Q5" s="158" t="s">
        <v>167</v>
      </c>
      <c r="R5" s="124" t="s">
        <v>4</v>
      </c>
      <c r="S5" s="231" t="s">
        <v>5</v>
      </c>
      <c r="T5" s="117" t="s">
        <v>4</v>
      </c>
      <c r="U5" s="238" t="s">
        <v>5</v>
      </c>
      <c r="V5" s="117" t="s">
        <v>4</v>
      </c>
      <c r="W5" s="238" t="s">
        <v>5</v>
      </c>
      <c r="X5" s="117" t="s">
        <v>4</v>
      </c>
      <c r="Y5" s="116" t="s">
        <v>5</v>
      </c>
      <c r="Z5" s="117" t="s">
        <v>4</v>
      </c>
      <c r="AA5" s="238" t="s">
        <v>5</v>
      </c>
      <c r="AB5" s="117" t="s">
        <v>4</v>
      </c>
      <c r="AC5" s="238" t="s">
        <v>5</v>
      </c>
      <c r="AD5" s="61" t="s">
        <v>166</v>
      </c>
      <c r="AE5" s="158" t="s">
        <v>167</v>
      </c>
      <c r="AF5" s="401"/>
      <c r="AH5" s="61" t="s">
        <v>166</v>
      </c>
      <c r="AI5" s="158" t="s">
        <v>167</v>
      </c>
    </row>
    <row r="6" spans="1:35" x14ac:dyDescent="0.2">
      <c r="A6" s="88" t="s">
        <v>31</v>
      </c>
      <c r="B6" s="25" t="s">
        <v>119</v>
      </c>
      <c r="C6" s="148">
        <f t="shared" ref="C6:D11" si="0">C58+C110</f>
        <v>9</v>
      </c>
      <c r="D6" s="189">
        <f t="shared" si="0"/>
        <v>33.108769859999995</v>
      </c>
      <c r="E6" s="196">
        <f>D6/AI6</f>
        <v>5.4246612263735776E-2</v>
      </c>
      <c r="F6" s="81">
        <f t="shared" ref="F6:G11" si="1">F58+F110</f>
        <v>7</v>
      </c>
      <c r="G6" s="159">
        <f t="shared" si="1"/>
        <v>32.316963989999998</v>
      </c>
      <c r="H6" s="81">
        <f t="shared" ref="H6:I11" si="2">H58+H110</f>
        <v>8</v>
      </c>
      <c r="I6" s="159">
        <f t="shared" si="2"/>
        <v>32.297475370000001</v>
      </c>
      <c r="J6" s="81">
        <f t="shared" ref="J6:K11" si="3">J58+J110</f>
        <v>10</v>
      </c>
      <c r="K6" s="159">
        <f t="shared" si="3"/>
        <v>34.423545959999998</v>
      </c>
      <c r="L6" s="148">
        <f t="shared" ref="L6:M11" si="4">L58+L110</f>
        <v>11</v>
      </c>
      <c r="M6" s="159">
        <f t="shared" si="4"/>
        <v>34.63160886</v>
      </c>
      <c r="N6" s="148">
        <f t="shared" ref="N6:O11" si="5">N58+N110</f>
        <v>11</v>
      </c>
      <c r="O6" s="159">
        <f t="shared" si="5"/>
        <v>37.741318489999998</v>
      </c>
      <c r="P6" s="148">
        <f t="shared" ref="P6:Q11" si="6">P58+P110</f>
        <v>12</v>
      </c>
      <c r="Q6" s="159">
        <f t="shared" si="6"/>
        <v>45.05893008999999</v>
      </c>
      <c r="R6" s="81">
        <f t="shared" ref="R6:S11" si="7">R58+R110</f>
        <v>14</v>
      </c>
      <c r="S6" s="159">
        <f t="shared" si="7"/>
        <v>47.955475079999992</v>
      </c>
      <c r="T6" s="81">
        <f t="shared" ref="T6:U11" si="8">T58+T110</f>
        <v>12</v>
      </c>
      <c r="U6" s="159">
        <f t="shared" si="8"/>
        <v>47.844134959999998</v>
      </c>
      <c r="V6" s="81">
        <f t="shared" ref="V6:W11" si="9">V58+V110</f>
        <v>14</v>
      </c>
      <c r="W6" s="159">
        <f t="shared" si="9"/>
        <v>49.954672549999991</v>
      </c>
      <c r="X6" s="81">
        <f t="shared" ref="X6:Y11" si="10">X58+X110</f>
        <v>13</v>
      </c>
      <c r="Y6" s="159">
        <f t="shared" si="10"/>
        <v>46.429437879999995</v>
      </c>
      <c r="Z6" s="81">
        <f t="shared" ref="Z6:AA11" si="11">Z58+Z110</f>
        <v>13</v>
      </c>
      <c r="AA6" s="159">
        <f t="shared" si="11"/>
        <v>44.796313359999999</v>
      </c>
      <c r="AB6" s="81">
        <f t="shared" ref="AB6:AC11" si="12">AB58+AB110</f>
        <v>13</v>
      </c>
      <c r="AC6" s="159">
        <f t="shared" si="12"/>
        <v>44.743515880000004</v>
      </c>
      <c r="AD6" s="149">
        <v>123</v>
      </c>
      <c r="AE6" s="169">
        <v>707.04287255000008</v>
      </c>
      <c r="AF6" s="126">
        <f>AC6/AE6</f>
        <v>6.3282606496872465E-2</v>
      </c>
      <c r="AH6" s="209">
        <v>105</v>
      </c>
      <c r="AI6" s="169">
        <v>610.33801887999982</v>
      </c>
    </row>
    <row r="7" spans="1:35" x14ac:dyDescent="0.2">
      <c r="A7" s="88" t="s">
        <v>35</v>
      </c>
      <c r="B7" s="25" t="s">
        <v>123</v>
      </c>
      <c r="C7" s="146">
        <f t="shared" si="0"/>
        <v>15</v>
      </c>
      <c r="D7" s="190">
        <f t="shared" si="0"/>
        <v>38.469373349999998</v>
      </c>
      <c r="E7" s="196">
        <f t="shared" ref="E7:E53" si="13">D7/AI7</f>
        <v>4.4612762145925987E-2</v>
      </c>
      <c r="F7" s="83">
        <f t="shared" si="1"/>
        <v>15</v>
      </c>
      <c r="G7" s="160">
        <f t="shared" si="1"/>
        <v>36.024015179999999</v>
      </c>
      <c r="H7" s="83">
        <f t="shared" si="2"/>
        <v>15</v>
      </c>
      <c r="I7" s="160">
        <f t="shared" si="2"/>
        <v>36.459461830000002</v>
      </c>
      <c r="J7" s="83">
        <f t="shared" si="3"/>
        <v>13</v>
      </c>
      <c r="K7" s="160">
        <f t="shared" si="3"/>
        <v>30.962460779999997</v>
      </c>
      <c r="L7" s="146">
        <f t="shared" si="4"/>
        <v>14</v>
      </c>
      <c r="M7" s="160">
        <f t="shared" si="4"/>
        <v>29.183683340000002</v>
      </c>
      <c r="N7" s="146">
        <f t="shared" si="5"/>
        <v>13</v>
      </c>
      <c r="O7" s="160">
        <f t="shared" si="5"/>
        <v>29.215844430000001</v>
      </c>
      <c r="P7" s="146">
        <f t="shared" si="6"/>
        <v>12</v>
      </c>
      <c r="Q7" s="160">
        <f t="shared" si="6"/>
        <v>29.300401180000001</v>
      </c>
      <c r="R7" s="83">
        <f t="shared" si="7"/>
        <v>12</v>
      </c>
      <c r="S7" s="160">
        <f t="shared" si="7"/>
        <v>29.490877680000004</v>
      </c>
      <c r="T7" s="83">
        <f t="shared" si="8"/>
        <v>11</v>
      </c>
      <c r="U7" s="160">
        <f t="shared" si="8"/>
        <v>18.18466166</v>
      </c>
      <c r="V7" s="83">
        <f t="shared" si="9"/>
        <v>7</v>
      </c>
      <c r="W7" s="160">
        <f t="shared" si="9"/>
        <v>9.6341253700000014</v>
      </c>
      <c r="X7" s="83">
        <f t="shared" si="10"/>
        <v>6</v>
      </c>
      <c r="Y7" s="160">
        <f t="shared" si="10"/>
        <v>9.2021878899999994</v>
      </c>
      <c r="Z7" s="83">
        <f t="shared" si="11"/>
        <v>6</v>
      </c>
      <c r="AA7" s="160">
        <f t="shared" si="11"/>
        <v>9.2440743399999992</v>
      </c>
      <c r="AB7" s="83">
        <f t="shared" si="12"/>
        <v>5</v>
      </c>
      <c r="AC7" s="160">
        <f t="shared" si="12"/>
        <v>9.1740551099999994</v>
      </c>
      <c r="AD7" s="149">
        <v>86</v>
      </c>
      <c r="AE7" s="169">
        <v>758.52306452999994</v>
      </c>
      <c r="AF7" s="126">
        <f t="shared" ref="AF7:AF53" si="14">AC7/AE7</f>
        <v>1.2094629074574648E-2</v>
      </c>
      <c r="AH7" s="210">
        <v>105</v>
      </c>
      <c r="AI7" s="169">
        <v>862.29526035999993</v>
      </c>
    </row>
    <row r="8" spans="1:35" x14ac:dyDescent="0.2">
      <c r="A8" s="88" t="s">
        <v>33</v>
      </c>
      <c r="B8" s="25" t="s">
        <v>121</v>
      </c>
      <c r="C8" s="146">
        <f t="shared" si="0"/>
        <v>23</v>
      </c>
      <c r="D8" s="190">
        <f t="shared" si="0"/>
        <v>335.18080528999997</v>
      </c>
      <c r="E8" s="196">
        <f t="shared" si="13"/>
        <v>0.23063164752141341</v>
      </c>
      <c r="F8" s="83">
        <f t="shared" si="1"/>
        <v>23</v>
      </c>
      <c r="G8" s="160">
        <f t="shared" si="1"/>
        <v>336.40422270000005</v>
      </c>
      <c r="H8" s="83">
        <f t="shared" si="2"/>
        <v>23</v>
      </c>
      <c r="I8" s="160">
        <f t="shared" si="2"/>
        <v>335.94647446000005</v>
      </c>
      <c r="J8" s="83">
        <f t="shared" si="3"/>
        <v>19</v>
      </c>
      <c r="K8" s="160">
        <f t="shared" si="3"/>
        <v>332.77342128999999</v>
      </c>
      <c r="L8" s="146">
        <f t="shared" si="4"/>
        <v>18</v>
      </c>
      <c r="M8" s="160">
        <f t="shared" si="4"/>
        <v>331.97427972999998</v>
      </c>
      <c r="N8" s="146">
        <f t="shared" si="5"/>
        <v>18</v>
      </c>
      <c r="O8" s="160">
        <f t="shared" si="5"/>
        <v>332.85875600000003</v>
      </c>
      <c r="P8" s="146">
        <f t="shared" si="6"/>
        <v>18</v>
      </c>
      <c r="Q8" s="160">
        <f t="shared" si="6"/>
        <v>333.80011640999999</v>
      </c>
      <c r="R8" s="83">
        <f t="shared" si="7"/>
        <v>18</v>
      </c>
      <c r="S8" s="160">
        <f t="shared" si="7"/>
        <v>291.47222155000003</v>
      </c>
      <c r="T8" s="83">
        <f t="shared" si="8"/>
        <v>18</v>
      </c>
      <c r="U8" s="160">
        <f t="shared" si="8"/>
        <v>257.25472010999999</v>
      </c>
      <c r="V8" s="83">
        <f t="shared" si="9"/>
        <v>19</v>
      </c>
      <c r="W8" s="160">
        <f t="shared" si="9"/>
        <v>203.51705469999999</v>
      </c>
      <c r="X8" s="83">
        <f t="shared" si="10"/>
        <v>20</v>
      </c>
      <c r="Y8" s="160">
        <f t="shared" si="10"/>
        <v>121.42161888999999</v>
      </c>
      <c r="Z8" s="83">
        <f t="shared" si="11"/>
        <v>17</v>
      </c>
      <c r="AA8" s="160">
        <f t="shared" si="11"/>
        <v>120.98399332999998</v>
      </c>
      <c r="AB8" s="83">
        <f t="shared" si="12"/>
        <v>15</v>
      </c>
      <c r="AC8" s="160">
        <f t="shared" si="12"/>
        <v>114.37084688000002</v>
      </c>
      <c r="AD8" s="149">
        <v>140</v>
      </c>
      <c r="AE8" s="169">
        <v>950.62194399999976</v>
      </c>
      <c r="AF8" s="126">
        <f t="shared" si="14"/>
        <v>0.12031159979197792</v>
      </c>
      <c r="AH8" s="210">
        <v>153</v>
      </c>
      <c r="AI8" s="169">
        <v>1453.3166150099999</v>
      </c>
    </row>
    <row r="9" spans="1:35" x14ac:dyDescent="0.2">
      <c r="A9" s="88" t="s">
        <v>34</v>
      </c>
      <c r="B9" s="25" t="s">
        <v>122</v>
      </c>
      <c r="C9" s="146">
        <f t="shared" si="0"/>
        <v>9</v>
      </c>
      <c r="D9" s="190">
        <f t="shared" si="0"/>
        <v>67.870213219999997</v>
      </c>
      <c r="E9" s="196">
        <f t="shared" si="13"/>
        <v>0.16757666252857487</v>
      </c>
      <c r="F9" s="83">
        <f t="shared" si="1"/>
        <v>8</v>
      </c>
      <c r="G9" s="160">
        <f t="shared" si="1"/>
        <v>68.121622970000004</v>
      </c>
      <c r="H9" s="83">
        <f t="shared" si="2"/>
        <v>8</v>
      </c>
      <c r="I9" s="160">
        <f t="shared" si="2"/>
        <v>68.347421740000001</v>
      </c>
      <c r="J9" s="83">
        <f t="shared" si="3"/>
        <v>8</v>
      </c>
      <c r="K9" s="160">
        <f t="shared" si="3"/>
        <v>58.126998740000005</v>
      </c>
      <c r="L9" s="146">
        <f t="shared" si="4"/>
        <v>8</v>
      </c>
      <c r="M9" s="160">
        <f t="shared" si="4"/>
        <v>55.620750249999993</v>
      </c>
      <c r="N9" s="146">
        <f t="shared" si="5"/>
        <v>8</v>
      </c>
      <c r="O9" s="160">
        <f t="shared" si="5"/>
        <v>55.760254400000001</v>
      </c>
      <c r="P9" s="146">
        <f t="shared" si="6"/>
        <v>7</v>
      </c>
      <c r="Q9" s="160">
        <f t="shared" si="6"/>
        <v>55.88380020999999</v>
      </c>
      <c r="R9" s="83">
        <f t="shared" si="7"/>
        <v>4</v>
      </c>
      <c r="S9" s="160">
        <f t="shared" si="7"/>
        <v>48.975705879999992</v>
      </c>
      <c r="T9" s="83">
        <f t="shared" si="8"/>
        <v>5</v>
      </c>
      <c r="U9" s="160">
        <f t="shared" si="8"/>
        <v>49.27010902</v>
      </c>
      <c r="V9" s="83">
        <f t="shared" si="9"/>
        <v>5</v>
      </c>
      <c r="W9" s="160">
        <f t="shared" si="9"/>
        <v>49.394619409999997</v>
      </c>
      <c r="X9" s="83">
        <f t="shared" si="10"/>
        <v>4</v>
      </c>
      <c r="Y9" s="160">
        <f t="shared" si="10"/>
        <v>45.910440469999998</v>
      </c>
      <c r="Z9" s="83">
        <f t="shared" si="11"/>
        <v>4</v>
      </c>
      <c r="AA9" s="160">
        <f t="shared" si="11"/>
        <v>45.70076495</v>
      </c>
      <c r="AB9" s="83">
        <f t="shared" si="12"/>
        <v>4</v>
      </c>
      <c r="AC9" s="160">
        <f t="shared" si="12"/>
        <v>45.957458790000004</v>
      </c>
      <c r="AD9" s="149">
        <v>96</v>
      </c>
      <c r="AE9" s="169">
        <v>429.35114583999996</v>
      </c>
      <c r="AF9" s="126">
        <f t="shared" si="14"/>
        <v>0.1070393295447878</v>
      </c>
      <c r="AH9" s="210">
        <v>95</v>
      </c>
      <c r="AI9" s="169">
        <v>405.00993512999992</v>
      </c>
    </row>
    <row r="10" spans="1:35" x14ac:dyDescent="0.2">
      <c r="A10" s="88" t="s">
        <v>32</v>
      </c>
      <c r="B10" s="25" t="s">
        <v>120</v>
      </c>
      <c r="C10" s="146">
        <f t="shared" si="0"/>
        <v>2</v>
      </c>
      <c r="D10" s="190">
        <f t="shared" si="0"/>
        <v>41.277709610000002</v>
      </c>
      <c r="E10" s="196">
        <f t="shared" si="13"/>
        <v>7.2225634753202955E-2</v>
      </c>
      <c r="F10" s="83">
        <f t="shared" si="1"/>
        <v>2</v>
      </c>
      <c r="G10" s="160">
        <f t="shared" si="1"/>
        <v>41.580602249999998</v>
      </c>
      <c r="H10" s="83">
        <f t="shared" si="2"/>
        <v>2</v>
      </c>
      <c r="I10" s="160">
        <f t="shared" si="2"/>
        <v>41.85402151000001</v>
      </c>
      <c r="J10" s="83">
        <f t="shared" si="3"/>
        <v>2</v>
      </c>
      <c r="K10" s="160">
        <f t="shared" si="3"/>
        <v>44.403414810000001</v>
      </c>
      <c r="L10" s="146">
        <f t="shared" si="4"/>
        <v>2</v>
      </c>
      <c r="M10" s="160">
        <f t="shared" si="4"/>
        <v>43.284439390000003</v>
      </c>
      <c r="N10" s="146">
        <f t="shared" si="5"/>
        <v>2</v>
      </c>
      <c r="O10" s="160">
        <f t="shared" si="5"/>
        <v>43.5886651</v>
      </c>
      <c r="P10" s="146">
        <f t="shared" si="6"/>
        <v>2</v>
      </c>
      <c r="Q10" s="160">
        <f t="shared" si="6"/>
        <v>43.527859549999995</v>
      </c>
      <c r="R10" s="83">
        <f t="shared" si="7"/>
        <v>2</v>
      </c>
      <c r="S10" s="160">
        <f t="shared" si="7"/>
        <v>43.958508710000004</v>
      </c>
      <c r="T10" s="83">
        <f t="shared" si="8"/>
        <v>2</v>
      </c>
      <c r="U10" s="160">
        <f t="shared" si="8"/>
        <v>44.338778910000002</v>
      </c>
      <c r="V10" s="83">
        <f t="shared" si="9"/>
        <v>2</v>
      </c>
      <c r="W10" s="160">
        <f t="shared" si="9"/>
        <v>44.671327310000002</v>
      </c>
      <c r="X10" s="83">
        <f t="shared" si="10"/>
        <v>2</v>
      </c>
      <c r="Y10" s="160">
        <f t="shared" si="10"/>
        <v>44.881213720000005</v>
      </c>
      <c r="Z10" s="83">
        <f t="shared" si="11"/>
        <v>2</v>
      </c>
      <c r="AA10" s="160">
        <f t="shared" si="11"/>
        <v>44.80968043</v>
      </c>
      <c r="AB10" s="83">
        <f t="shared" si="12"/>
        <v>3</v>
      </c>
      <c r="AC10" s="160">
        <f t="shared" si="12"/>
        <v>45.085184290000001</v>
      </c>
      <c r="AD10" s="149">
        <v>90</v>
      </c>
      <c r="AE10" s="169">
        <v>619.58126779999998</v>
      </c>
      <c r="AF10" s="126">
        <f t="shared" si="14"/>
        <v>7.276718427929206E-2</v>
      </c>
      <c r="AH10" s="210">
        <v>87</v>
      </c>
      <c r="AI10" s="169">
        <v>571.51051355999994</v>
      </c>
    </row>
    <row r="11" spans="1:35" x14ac:dyDescent="0.2">
      <c r="A11" s="88" t="s">
        <v>36</v>
      </c>
      <c r="B11" s="25" t="s">
        <v>124</v>
      </c>
      <c r="C11" s="146">
        <f t="shared" si="0"/>
        <v>7</v>
      </c>
      <c r="D11" s="190">
        <f t="shared" si="0"/>
        <v>25.851394450000001</v>
      </c>
      <c r="E11" s="196">
        <f t="shared" si="13"/>
        <v>9.0300200944394213E-2</v>
      </c>
      <c r="F11" s="83">
        <f t="shared" si="1"/>
        <v>6</v>
      </c>
      <c r="G11" s="160">
        <f t="shared" si="1"/>
        <v>25.90447588</v>
      </c>
      <c r="H11" s="83">
        <f t="shared" si="2"/>
        <v>6</v>
      </c>
      <c r="I11" s="160">
        <f t="shared" si="2"/>
        <v>25.913970379999999</v>
      </c>
      <c r="J11" s="83">
        <f t="shared" si="3"/>
        <v>5</v>
      </c>
      <c r="K11" s="160">
        <f t="shared" si="3"/>
        <v>9.7235782599999983</v>
      </c>
      <c r="L11" s="146">
        <f t="shared" si="4"/>
        <v>4</v>
      </c>
      <c r="M11" s="160">
        <f t="shared" si="4"/>
        <v>9.5848394899999985</v>
      </c>
      <c r="N11" s="146">
        <f t="shared" si="5"/>
        <v>5</v>
      </c>
      <c r="O11" s="160">
        <f t="shared" si="5"/>
        <v>9.4753430500000011</v>
      </c>
      <c r="P11" s="146">
        <f t="shared" si="6"/>
        <v>4</v>
      </c>
      <c r="Q11" s="160">
        <f t="shared" si="6"/>
        <v>9.3220731099999998</v>
      </c>
      <c r="R11" s="83">
        <f t="shared" si="7"/>
        <v>3</v>
      </c>
      <c r="S11" s="160">
        <f t="shared" si="7"/>
        <v>5.6846950500000011</v>
      </c>
      <c r="T11" s="83">
        <f t="shared" si="8"/>
        <v>3</v>
      </c>
      <c r="U11" s="160">
        <f t="shared" si="8"/>
        <v>5.6202110799999998</v>
      </c>
      <c r="V11" s="83">
        <f t="shared" si="9"/>
        <v>3</v>
      </c>
      <c r="W11" s="160">
        <f t="shared" si="9"/>
        <v>5.5580823600000002</v>
      </c>
      <c r="X11" s="83">
        <f t="shared" si="10"/>
        <v>4</v>
      </c>
      <c r="Y11" s="160">
        <f t="shared" si="10"/>
        <v>5.9801007700000008</v>
      </c>
      <c r="Z11" s="83">
        <f t="shared" si="11"/>
        <v>4</v>
      </c>
      <c r="AA11" s="160">
        <f t="shared" si="11"/>
        <v>5.98741374</v>
      </c>
      <c r="AB11" s="83">
        <f t="shared" si="12"/>
        <v>3</v>
      </c>
      <c r="AC11" s="160">
        <f t="shared" si="12"/>
        <v>5.4868281400000001</v>
      </c>
      <c r="AD11" s="149">
        <v>67</v>
      </c>
      <c r="AE11" s="170">
        <v>226.75652629999999</v>
      </c>
      <c r="AF11" s="126">
        <f t="shared" si="14"/>
        <v>2.419700208646211E-2</v>
      </c>
      <c r="AH11" s="210">
        <v>71</v>
      </c>
      <c r="AI11" s="170">
        <v>286.28280091999994</v>
      </c>
    </row>
    <row r="12" spans="1:35" s="118" customFormat="1" x14ac:dyDescent="0.2">
      <c r="A12" s="91" t="s">
        <v>158</v>
      </c>
      <c r="B12" s="92" t="s">
        <v>173</v>
      </c>
      <c r="C12" s="151">
        <f>SUM(C6:C11)</f>
        <v>65</v>
      </c>
      <c r="D12" s="191">
        <f>SUM(D6:D11)</f>
        <v>541.75826577999999</v>
      </c>
      <c r="E12" s="197">
        <f t="shared" si="13"/>
        <v>0.12933640326217971</v>
      </c>
      <c r="F12" s="101">
        <f>SUM(F6:F11)</f>
        <v>61</v>
      </c>
      <c r="G12" s="161">
        <f>SUM(G6:G11)</f>
        <v>540.35190296999997</v>
      </c>
      <c r="H12" s="101">
        <f t="shared" ref="H12:M12" si="15">SUM(H6:H11)</f>
        <v>62</v>
      </c>
      <c r="I12" s="161">
        <f t="shared" si="15"/>
        <v>540.81882529000006</v>
      </c>
      <c r="J12" s="101">
        <f t="shared" si="15"/>
        <v>57</v>
      </c>
      <c r="K12" s="161">
        <f t="shared" si="15"/>
        <v>510.41341983999996</v>
      </c>
      <c r="L12" s="151">
        <f t="shared" si="15"/>
        <v>57</v>
      </c>
      <c r="M12" s="161">
        <f t="shared" si="15"/>
        <v>504.27960105999995</v>
      </c>
      <c r="N12" s="151">
        <f t="shared" ref="N12:S12" si="16">SUM(N6:N11)</f>
        <v>57</v>
      </c>
      <c r="O12" s="161">
        <f t="shared" si="16"/>
        <v>508.64018147000007</v>
      </c>
      <c r="P12" s="151">
        <f t="shared" si="16"/>
        <v>55</v>
      </c>
      <c r="Q12" s="161">
        <f t="shared" si="16"/>
        <v>516.89318055000001</v>
      </c>
      <c r="R12" s="101">
        <f t="shared" si="16"/>
        <v>53</v>
      </c>
      <c r="S12" s="161">
        <f t="shared" si="16"/>
        <v>467.53748395000002</v>
      </c>
      <c r="T12" s="101">
        <f>SUM(T6:T11)</f>
        <v>51</v>
      </c>
      <c r="U12" s="161">
        <f>SUM(U6:U11)</f>
        <v>422.51261574</v>
      </c>
      <c r="V12" s="101">
        <f t="shared" ref="V12:AA12" si="17">SUM(V6:V11)</f>
        <v>50</v>
      </c>
      <c r="W12" s="161">
        <f t="shared" si="17"/>
        <v>362.72988169999996</v>
      </c>
      <c r="X12" s="101">
        <f t="shared" si="17"/>
        <v>49</v>
      </c>
      <c r="Y12" s="161">
        <f t="shared" si="17"/>
        <v>273.82499961999997</v>
      </c>
      <c r="Z12" s="101">
        <f t="shared" si="17"/>
        <v>46</v>
      </c>
      <c r="AA12" s="161">
        <f t="shared" si="17"/>
        <v>271.52224015000002</v>
      </c>
      <c r="AB12" s="101">
        <f>SUM(AB6:AB11)</f>
        <v>43</v>
      </c>
      <c r="AC12" s="161">
        <f>SUM(AC6:AC11)</f>
        <v>264.81788909000005</v>
      </c>
      <c r="AD12" s="152">
        <f>SUM(AD6:AD11)</f>
        <v>602</v>
      </c>
      <c r="AE12" s="161">
        <f>SUM(AE6:AE11)</f>
        <v>3691.8768210200001</v>
      </c>
      <c r="AF12" s="129">
        <f t="shared" si="14"/>
        <v>7.1729882097430211E-2</v>
      </c>
      <c r="AH12" s="151">
        <f>SUM(AH6:AH11)</f>
        <v>616</v>
      </c>
      <c r="AI12" s="161">
        <f>SUM(AI6:AI11)</f>
        <v>4188.7531438599999</v>
      </c>
    </row>
    <row r="13" spans="1:35" x14ac:dyDescent="0.2">
      <c r="A13" s="88" t="s">
        <v>41</v>
      </c>
      <c r="B13" s="23" t="s">
        <v>129</v>
      </c>
      <c r="C13" s="146">
        <f t="shared" ref="C13:D19" si="18">C65+C117</f>
        <v>5</v>
      </c>
      <c r="D13" s="190">
        <f t="shared" si="18"/>
        <v>20.566815180000003</v>
      </c>
      <c r="E13" s="196">
        <f t="shared" si="13"/>
        <v>4.1743731734359718E-2</v>
      </c>
      <c r="F13" s="83">
        <f t="shared" ref="F13:G19" si="19">F65+F117</f>
        <v>5</v>
      </c>
      <c r="G13" s="160">
        <f t="shared" si="19"/>
        <v>20.67182528</v>
      </c>
      <c r="H13" s="83">
        <f t="shared" ref="H13:I19" si="20">H65+H117</f>
        <v>4</v>
      </c>
      <c r="I13" s="160">
        <f t="shared" si="20"/>
        <v>20.542792460000005</v>
      </c>
      <c r="J13" s="83">
        <f t="shared" ref="J13:K19" si="21">J65+J117</f>
        <v>4</v>
      </c>
      <c r="K13" s="160">
        <f t="shared" si="21"/>
        <v>20.619910880000003</v>
      </c>
      <c r="L13" s="146">
        <f t="shared" ref="L13:M19" si="22">L65+L117</f>
        <v>3</v>
      </c>
      <c r="M13" s="160">
        <f t="shared" si="22"/>
        <v>5.8799241800000006</v>
      </c>
      <c r="N13" s="146">
        <f t="shared" ref="N13:O19" si="23">N65+N117</f>
        <v>3</v>
      </c>
      <c r="O13" s="160">
        <f t="shared" si="23"/>
        <v>5.9000552700000002</v>
      </c>
      <c r="P13" s="146">
        <f t="shared" ref="P13:Q19" si="24">P65+P117</f>
        <v>3</v>
      </c>
      <c r="Q13" s="160">
        <f t="shared" si="24"/>
        <v>5.9196872000000003</v>
      </c>
      <c r="R13" s="83">
        <f t="shared" ref="R13:S19" si="25">R65+R117</f>
        <v>3</v>
      </c>
      <c r="S13" s="160">
        <f t="shared" si="25"/>
        <v>5.9409652799999995</v>
      </c>
      <c r="T13" s="83">
        <f t="shared" ref="T13:U19" si="26">T65+T117</f>
        <v>3</v>
      </c>
      <c r="U13" s="160">
        <f t="shared" si="26"/>
        <v>5.9616148699999991</v>
      </c>
      <c r="V13" s="83">
        <f t="shared" ref="V13:W19" si="27">V65+V117</f>
        <v>3</v>
      </c>
      <c r="W13" s="160">
        <f t="shared" si="27"/>
        <v>5.9817924600000003</v>
      </c>
      <c r="X13" s="83">
        <f t="shared" ref="X13:Y19" si="28">X65+X117</f>
        <v>3</v>
      </c>
      <c r="Y13" s="160">
        <f t="shared" si="28"/>
        <v>6.0028399299999995</v>
      </c>
      <c r="Z13" s="83">
        <f t="shared" ref="Z13:AA19" si="29">Z65+Z117</f>
        <v>3</v>
      </c>
      <c r="AA13" s="160">
        <f t="shared" si="29"/>
        <v>6.0233576299999996</v>
      </c>
      <c r="AB13" s="83">
        <f t="shared" ref="AB13:AC19" si="30">AB65+AB117</f>
        <v>3</v>
      </c>
      <c r="AC13" s="160">
        <f t="shared" si="30"/>
        <v>6.0447595500000011</v>
      </c>
      <c r="AD13" s="149">
        <v>114</v>
      </c>
      <c r="AE13" s="171">
        <v>562.04867624999997</v>
      </c>
      <c r="AF13" s="126">
        <f t="shared" si="14"/>
        <v>1.0754868404513925E-2</v>
      </c>
      <c r="AH13" s="210">
        <v>111</v>
      </c>
      <c r="AI13" s="171">
        <v>492.69229955000009</v>
      </c>
    </row>
    <row r="14" spans="1:35" x14ac:dyDescent="0.2">
      <c r="A14" s="88" t="s">
        <v>40</v>
      </c>
      <c r="B14" s="23" t="s">
        <v>128</v>
      </c>
      <c r="C14" s="146">
        <f t="shared" si="18"/>
        <v>10</v>
      </c>
      <c r="D14" s="190">
        <f t="shared" si="18"/>
        <v>38.690047129999996</v>
      </c>
      <c r="E14" s="196">
        <f t="shared" si="13"/>
        <v>6.3717699473552547E-2</v>
      </c>
      <c r="F14" s="83">
        <f t="shared" si="19"/>
        <v>9</v>
      </c>
      <c r="G14" s="160">
        <f t="shared" si="19"/>
        <v>36.87237021</v>
      </c>
      <c r="H14" s="83">
        <f t="shared" si="20"/>
        <v>8</v>
      </c>
      <c r="I14" s="160">
        <f t="shared" si="20"/>
        <v>35.818901400000001</v>
      </c>
      <c r="J14" s="83">
        <f t="shared" si="21"/>
        <v>6</v>
      </c>
      <c r="K14" s="160">
        <f t="shared" si="21"/>
        <v>20.054379189999999</v>
      </c>
      <c r="L14" s="146">
        <f t="shared" si="22"/>
        <v>5</v>
      </c>
      <c r="M14" s="160">
        <f t="shared" si="22"/>
        <v>19.976530349999997</v>
      </c>
      <c r="N14" s="146">
        <f t="shared" si="23"/>
        <v>5</v>
      </c>
      <c r="O14" s="160">
        <f t="shared" si="23"/>
        <v>19.36482466</v>
      </c>
      <c r="P14" s="146">
        <f t="shared" si="24"/>
        <v>4</v>
      </c>
      <c r="Q14" s="160">
        <f t="shared" si="24"/>
        <v>19.725001199999998</v>
      </c>
      <c r="R14" s="83">
        <f t="shared" si="25"/>
        <v>3</v>
      </c>
      <c r="S14" s="160">
        <f t="shared" si="25"/>
        <v>14.49457125</v>
      </c>
      <c r="T14" s="83">
        <f t="shared" si="26"/>
        <v>3</v>
      </c>
      <c r="U14" s="160">
        <f t="shared" si="26"/>
        <v>13.79604245</v>
      </c>
      <c r="V14" s="83">
        <f t="shared" si="27"/>
        <v>5</v>
      </c>
      <c r="W14" s="160">
        <f t="shared" si="27"/>
        <v>22.192847780000001</v>
      </c>
      <c r="X14" s="83">
        <f t="shared" si="28"/>
        <v>5</v>
      </c>
      <c r="Y14" s="160">
        <f t="shared" si="28"/>
        <v>22.188648609999998</v>
      </c>
      <c r="Z14" s="83">
        <f t="shared" si="29"/>
        <v>5</v>
      </c>
      <c r="AA14" s="160">
        <f t="shared" si="29"/>
        <v>20.79871924</v>
      </c>
      <c r="AB14" s="83">
        <f t="shared" si="30"/>
        <v>5</v>
      </c>
      <c r="AC14" s="160">
        <f t="shared" si="30"/>
        <v>22.025459359999999</v>
      </c>
      <c r="AD14" s="149">
        <v>130</v>
      </c>
      <c r="AE14" s="169">
        <v>592.64600633877501</v>
      </c>
      <c r="AF14" s="126">
        <f t="shared" si="14"/>
        <v>3.7164612811732264E-2</v>
      </c>
      <c r="AH14" s="210">
        <v>137</v>
      </c>
      <c r="AI14" s="169">
        <v>607.21035834100007</v>
      </c>
    </row>
    <row r="15" spans="1:35" x14ac:dyDescent="0.2">
      <c r="A15" s="88" t="s">
        <v>39</v>
      </c>
      <c r="B15" s="23" t="s">
        <v>127</v>
      </c>
      <c r="C15" s="146">
        <f t="shared" si="18"/>
        <v>7</v>
      </c>
      <c r="D15" s="190">
        <f t="shared" si="18"/>
        <v>608.49876305600003</v>
      </c>
      <c r="E15" s="196">
        <f t="shared" si="13"/>
        <v>0.52046089798309914</v>
      </c>
      <c r="F15" s="83">
        <f t="shared" si="19"/>
        <v>8</v>
      </c>
      <c r="G15" s="160">
        <f t="shared" si="19"/>
        <v>619.41263330799995</v>
      </c>
      <c r="H15" s="83">
        <f t="shared" si="20"/>
        <v>7</v>
      </c>
      <c r="I15" s="160">
        <f t="shared" si="20"/>
        <v>649.89950120000003</v>
      </c>
      <c r="J15" s="83">
        <f t="shared" si="21"/>
        <v>4</v>
      </c>
      <c r="K15" s="160">
        <f t="shared" si="21"/>
        <v>654.94201383900008</v>
      </c>
      <c r="L15" s="146">
        <f t="shared" si="22"/>
        <v>6</v>
      </c>
      <c r="M15" s="160">
        <f t="shared" si="22"/>
        <v>622.61467546999995</v>
      </c>
      <c r="N15" s="146">
        <f t="shared" si="23"/>
        <v>6</v>
      </c>
      <c r="O15" s="160">
        <f t="shared" si="23"/>
        <v>664.10482340999999</v>
      </c>
      <c r="P15" s="146">
        <f t="shared" si="24"/>
        <v>5</v>
      </c>
      <c r="Q15" s="160">
        <f t="shared" si="24"/>
        <v>674.50482779000004</v>
      </c>
      <c r="R15" s="83">
        <f t="shared" si="25"/>
        <v>5</v>
      </c>
      <c r="S15" s="160">
        <f t="shared" si="25"/>
        <v>694.97821508599998</v>
      </c>
      <c r="T15" s="83">
        <f t="shared" si="26"/>
        <v>5</v>
      </c>
      <c r="U15" s="160">
        <f t="shared" si="26"/>
        <v>704.0286963100001</v>
      </c>
      <c r="V15" s="83">
        <f t="shared" si="27"/>
        <v>5</v>
      </c>
      <c r="W15" s="160">
        <f t="shared" si="27"/>
        <v>734.26012732000004</v>
      </c>
      <c r="X15" s="83">
        <f t="shared" si="28"/>
        <v>5</v>
      </c>
      <c r="Y15" s="160">
        <f t="shared" si="28"/>
        <v>753.85380680799994</v>
      </c>
      <c r="Z15" s="83">
        <f t="shared" si="29"/>
        <v>5</v>
      </c>
      <c r="AA15" s="160">
        <f t="shared" si="29"/>
        <v>760.76953330000003</v>
      </c>
      <c r="AB15" s="83">
        <f t="shared" si="30"/>
        <v>5</v>
      </c>
      <c r="AC15" s="160">
        <f t="shared" si="30"/>
        <v>732.267265103</v>
      </c>
      <c r="AD15" s="149">
        <v>148</v>
      </c>
      <c r="AE15" s="169">
        <v>1494.3171728523653</v>
      </c>
      <c r="AF15" s="126">
        <f t="shared" si="14"/>
        <v>0.49003469839354252</v>
      </c>
      <c r="AH15" s="210">
        <v>129</v>
      </c>
      <c r="AI15" s="169">
        <v>1169.1536586399998</v>
      </c>
    </row>
    <row r="16" spans="1:35" x14ac:dyDescent="0.2">
      <c r="A16" s="88" t="s">
        <v>43</v>
      </c>
      <c r="B16" s="23" t="s">
        <v>131</v>
      </c>
      <c r="C16" s="146">
        <f t="shared" si="18"/>
        <v>5</v>
      </c>
      <c r="D16" s="190">
        <f t="shared" si="18"/>
        <v>23.641313799999999</v>
      </c>
      <c r="E16" s="196">
        <f t="shared" si="13"/>
        <v>3.2238132540245011E-2</v>
      </c>
      <c r="F16" s="83">
        <f t="shared" si="19"/>
        <v>6</v>
      </c>
      <c r="G16" s="160">
        <f t="shared" si="19"/>
        <v>25.486866660000004</v>
      </c>
      <c r="H16" s="83">
        <f t="shared" si="20"/>
        <v>6</v>
      </c>
      <c r="I16" s="160">
        <f t="shared" si="20"/>
        <v>25.978442810000001</v>
      </c>
      <c r="J16" s="83">
        <f t="shared" si="21"/>
        <v>5</v>
      </c>
      <c r="K16" s="160">
        <f t="shared" si="21"/>
        <v>17.892682949999998</v>
      </c>
      <c r="L16" s="146">
        <f t="shared" si="22"/>
        <v>6</v>
      </c>
      <c r="M16" s="160">
        <f t="shared" si="22"/>
        <v>17.910571439999998</v>
      </c>
      <c r="N16" s="146">
        <f t="shared" si="23"/>
        <v>4</v>
      </c>
      <c r="O16" s="160">
        <f t="shared" si="23"/>
        <v>18.465572350000002</v>
      </c>
      <c r="P16" s="146">
        <f t="shared" si="24"/>
        <v>5</v>
      </c>
      <c r="Q16" s="160">
        <f t="shared" si="24"/>
        <v>25.14525678</v>
      </c>
      <c r="R16" s="83">
        <f t="shared" si="25"/>
        <v>5</v>
      </c>
      <c r="S16" s="160">
        <f t="shared" si="25"/>
        <v>25.035305269999999</v>
      </c>
      <c r="T16" s="83">
        <f t="shared" si="26"/>
        <v>5</v>
      </c>
      <c r="U16" s="160">
        <f t="shared" si="26"/>
        <v>24.151389529999999</v>
      </c>
      <c r="V16" s="83">
        <f t="shared" si="27"/>
        <v>4</v>
      </c>
      <c r="W16" s="160">
        <f t="shared" si="27"/>
        <v>15.602914999999999</v>
      </c>
      <c r="X16" s="83">
        <f t="shared" si="28"/>
        <v>4</v>
      </c>
      <c r="Y16" s="160">
        <f t="shared" si="28"/>
        <v>15.572172739999999</v>
      </c>
      <c r="Z16" s="83">
        <f t="shared" si="29"/>
        <v>4</v>
      </c>
      <c r="AA16" s="160">
        <f t="shared" si="29"/>
        <v>15.586790089999997</v>
      </c>
      <c r="AB16" s="83">
        <f t="shared" si="30"/>
        <v>4</v>
      </c>
      <c r="AC16" s="160">
        <f t="shared" si="30"/>
        <v>15.484744539999998</v>
      </c>
      <c r="AD16" s="149">
        <v>100</v>
      </c>
      <c r="AE16" s="169">
        <v>734.14259698000001</v>
      </c>
      <c r="AF16" s="126">
        <f t="shared" si="14"/>
        <v>2.109228452850808E-2</v>
      </c>
      <c r="AH16" s="210">
        <v>107</v>
      </c>
      <c r="AI16" s="169">
        <v>733.33384837000006</v>
      </c>
    </row>
    <row r="17" spans="1:35" x14ac:dyDescent="0.2">
      <c r="A17" s="88" t="s">
        <v>37</v>
      </c>
      <c r="B17" s="22" t="s">
        <v>125</v>
      </c>
      <c r="C17" s="146">
        <f t="shared" si="18"/>
        <v>10</v>
      </c>
      <c r="D17" s="190">
        <f t="shared" si="18"/>
        <v>126.61982976999997</v>
      </c>
      <c r="E17" s="196">
        <f t="shared" si="13"/>
        <v>0.19209274621241759</v>
      </c>
      <c r="F17" s="83">
        <f t="shared" si="19"/>
        <v>10</v>
      </c>
      <c r="G17" s="160">
        <f t="shared" si="19"/>
        <v>60.819927579999998</v>
      </c>
      <c r="H17" s="83">
        <f t="shared" si="20"/>
        <v>10</v>
      </c>
      <c r="I17" s="160">
        <f t="shared" si="20"/>
        <v>63.206133769999994</v>
      </c>
      <c r="J17" s="83">
        <f t="shared" si="21"/>
        <v>7</v>
      </c>
      <c r="K17" s="160">
        <f t="shared" si="21"/>
        <v>40.927720120000004</v>
      </c>
      <c r="L17" s="146">
        <f t="shared" si="22"/>
        <v>8</v>
      </c>
      <c r="M17" s="160">
        <f t="shared" si="22"/>
        <v>51.160770690000007</v>
      </c>
      <c r="N17" s="146">
        <f t="shared" si="23"/>
        <v>7</v>
      </c>
      <c r="O17" s="160">
        <f t="shared" si="23"/>
        <v>40.208391340000006</v>
      </c>
      <c r="P17" s="146">
        <f t="shared" si="24"/>
        <v>7</v>
      </c>
      <c r="Q17" s="160">
        <f t="shared" si="24"/>
        <v>40.329375310000003</v>
      </c>
      <c r="R17" s="83">
        <f t="shared" si="25"/>
        <v>7</v>
      </c>
      <c r="S17" s="160">
        <f t="shared" si="25"/>
        <v>40.185676090000001</v>
      </c>
      <c r="T17" s="83">
        <f t="shared" si="26"/>
        <v>7</v>
      </c>
      <c r="U17" s="160">
        <f t="shared" si="26"/>
        <v>40.171700299999998</v>
      </c>
      <c r="V17" s="83">
        <f t="shared" si="27"/>
        <v>7</v>
      </c>
      <c r="W17" s="160">
        <f t="shared" si="27"/>
        <v>40.569478119999999</v>
      </c>
      <c r="X17" s="83">
        <f t="shared" si="28"/>
        <v>7</v>
      </c>
      <c r="Y17" s="160">
        <f t="shared" si="28"/>
        <v>37.389135060000001</v>
      </c>
      <c r="Z17" s="83">
        <f t="shared" si="29"/>
        <v>7</v>
      </c>
      <c r="AA17" s="160">
        <f t="shared" si="29"/>
        <v>39.213392720000002</v>
      </c>
      <c r="AB17" s="83">
        <f t="shared" si="30"/>
        <v>6</v>
      </c>
      <c r="AC17" s="160">
        <f t="shared" si="30"/>
        <v>89.890940810000004</v>
      </c>
      <c r="AD17" s="149">
        <v>74</v>
      </c>
      <c r="AE17" s="169">
        <v>678.262865207</v>
      </c>
      <c r="AF17" s="126">
        <f t="shared" si="14"/>
        <v>0.13253112535147574</v>
      </c>
      <c r="AH17" s="210">
        <v>85</v>
      </c>
      <c r="AI17" s="169">
        <v>659.15987077400007</v>
      </c>
    </row>
    <row r="18" spans="1:35" x14ac:dyDescent="0.2">
      <c r="A18" s="88" t="s">
        <v>42</v>
      </c>
      <c r="B18" s="23" t="s">
        <v>130</v>
      </c>
      <c r="C18" s="146">
        <f t="shared" si="18"/>
        <v>4</v>
      </c>
      <c r="D18" s="190">
        <f t="shared" si="18"/>
        <v>15.25807987</v>
      </c>
      <c r="E18" s="196">
        <f t="shared" si="13"/>
        <v>4.2574171182899544E-2</v>
      </c>
      <c r="F18" s="83">
        <f t="shared" si="19"/>
        <v>5</v>
      </c>
      <c r="G18" s="160">
        <f t="shared" si="19"/>
        <v>17.446544719999999</v>
      </c>
      <c r="H18" s="83">
        <f t="shared" si="20"/>
        <v>5</v>
      </c>
      <c r="I18" s="160">
        <f t="shared" si="20"/>
        <v>17.530882909999999</v>
      </c>
      <c r="J18" s="83">
        <f t="shared" si="21"/>
        <v>3</v>
      </c>
      <c r="K18" s="160">
        <f t="shared" si="21"/>
        <v>10.87749749</v>
      </c>
      <c r="L18" s="146">
        <f t="shared" si="22"/>
        <v>5</v>
      </c>
      <c r="M18" s="160">
        <f t="shared" si="22"/>
        <v>11.39707662</v>
      </c>
      <c r="N18" s="146">
        <f t="shared" si="23"/>
        <v>4</v>
      </c>
      <c r="O18" s="160">
        <f t="shared" si="23"/>
        <v>11.47718635</v>
      </c>
      <c r="P18" s="146">
        <f t="shared" si="24"/>
        <v>4</v>
      </c>
      <c r="Q18" s="160">
        <f t="shared" si="24"/>
        <v>11.559520860000001</v>
      </c>
      <c r="R18" s="83">
        <f t="shared" si="25"/>
        <v>4</v>
      </c>
      <c r="S18" s="160">
        <f t="shared" si="25"/>
        <v>11.645127859999999</v>
      </c>
      <c r="T18" s="83">
        <f t="shared" si="26"/>
        <v>4</v>
      </c>
      <c r="U18" s="160">
        <f t="shared" si="26"/>
        <v>11.711355080000001</v>
      </c>
      <c r="V18" s="83">
        <f t="shared" si="27"/>
        <v>4</v>
      </c>
      <c r="W18" s="160">
        <f t="shared" si="27"/>
        <v>11.760332570000001</v>
      </c>
      <c r="X18" s="83">
        <f t="shared" si="28"/>
        <v>3</v>
      </c>
      <c r="Y18" s="160">
        <f t="shared" si="28"/>
        <v>7.8936871199999992</v>
      </c>
      <c r="Z18" s="83">
        <f t="shared" si="29"/>
        <v>3</v>
      </c>
      <c r="AA18" s="160">
        <f t="shared" si="29"/>
        <v>7.7592385699999999</v>
      </c>
      <c r="AB18" s="83">
        <f t="shared" si="30"/>
        <v>4</v>
      </c>
      <c r="AC18" s="160">
        <f t="shared" si="30"/>
        <v>8.6656271799999995</v>
      </c>
      <c r="AD18" s="149">
        <v>89</v>
      </c>
      <c r="AE18" s="169">
        <v>433.53727104000001</v>
      </c>
      <c r="AF18" s="126">
        <f t="shared" si="14"/>
        <v>1.9988194231172506E-2</v>
      </c>
      <c r="AH18" s="210">
        <v>83</v>
      </c>
      <c r="AI18" s="169">
        <v>358.38818340000006</v>
      </c>
    </row>
    <row r="19" spans="1:35" x14ac:dyDescent="0.2">
      <c r="A19" s="88" t="s">
        <v>38</v>
      </c>
      <c r="B19" s="22" t="s">
        <v>126</v>
      </c>
      <c r="C19" s="146">
        <f t="shared" si="18"/>
        <v>13</v>
      </c>
      <c r="D19" s="190">
        <f t="shared" si="18"/>
        <v>231.78318511000003</v>
      </c>
      <c r="E19" s="196">
        <f t="shared" si="13"/>
        <v>0.14254552642467463</v>
      </c>
      <c r="F19" s="83">
        <f t="shared" si="19"/>
        <v>14</v>
      </c>
      <c r="G19" s="160">
        <f t="shared" si="19"/>
        <v>231.34670482000001</v>
      </c>
      <c r="H19" s="83">
        <f t="shared" si="20"/>
        <v>11</v>
      </c>
      <c r="I19" s="160">
        <f t="shared" si="20"/>
        <v>215.16025093000002</v>
      </c>
      <c r="J19" s="83">
        <f t="shared" si="21"/>
        <v>9</v>
      </c>
      <c r="K19" s="160">
        <f t="shared" si="21"/>
        <v>188.73217126999998</v>
      </c>
      <c r="L19" s="146">
        <f t="shared" si="22"/>
        <v>9</v>
      </c>
      <c r="M19" s="160">
        <f t="shared" si="22"/>
        <v>183.33439534999999</v>
      </c>
      <c r="N19" s="146">
        <f t="shared" si="23"/>
        <v>10</v>
      </c>
      <c r="O19" s="160">
        <f t="shared" si="23"/>
        <v>188.20068311</v>
      </c>
      <c r="P19" s="146">
        <f t="shared" si="24"/>
        <v>9</v>
      </c>
      <c r="Q19" s="160">
        <f t="shared" si="24"/>
        <v>126.52280244999997</v>
      </c>
      <c r="R19" s="83">
        <f t="shared" si="25"/>
        <v>9</v>
      </c>
      <c r="S19" s="160">
        <f t="shared" si="25"/>
        <v>124.6976761</v>
      </c>
      <c r="T19" s="83">
        <f t="shared" si="26"/>
        <v>8</v>
      </c>
      <c r="U19" s="160">
        <f t="shared" si="26"/>
        <v>124.33701099999999</v>
      </c>
      <c r="V19" s="83">
        <f t="shared" si="27"/>
        <v>8</v>
      </c>
      <c r="W19" s="160">
        <f t="shared" si="27"/>
        <v>168.44120495000001</v>
      </c>
      <c r="X19" s="83">
        <f t="shared" si="28"/>
        <v>8</v>
      </c>
      <c r="Y19" s="160">
        <f t="shared" si="28"/>
        <v>163.84142188999999</v>
      </c>
      <c r="Z19" s="83">
        <f t="shared" si="29"/>
        <v>6</v>
      </c>
      <c r="AA19" s="160">
        <f t="shared" si="29"/>
        <v>165.16084943999999</v>
      </c>
      <c r="AB19" s="83">
        <f t="shared" si="30"/>
        <v>6</v>
      </c>
      <c r="AC19" s="160">
        <f t="shared" si="30"/>
        <v>206.67051161000001</v>
      </c>
      <c r="AD19" s="149">
        <v>98</v>
      </c>
      <c r="AE19" s="170">
        <v>1839.2758010191701</v>
      </c>
      <c r="AF19" s="126">
        <f t="shared" si="14"/>
        <v>0.11236515562020703</v>
      </c>
      <c r="AH19" s="210">
        <v>103</v>
      </c>
      <c r="AI19" s="170">
        <v>1626.0291776500001</v>
      </c>
    </row>
    <row r="20" spans="1:35" s="118" customFormat="1" x14ac:dyDescent="0.2">
      <c r="A20" s="91" t="s">
        <v>159</v>
      </c>
      <c r="B20" s="94" t="s">
        <v>174</v>
      </c>
      <c r="C20" s="151">
        <f>SUM(C13:C19)</f>
        <v>54</v>
      </c>
      <c r="D20" s="191">
        <f>SUM(D13:D19)</f>
        <v>1065.0580339160001</v>
      </c>
      <c r="E20" s="197">
        <f t="shared" si="13"/>
        <v>0.1886404860456328</v>
      </c>
      <c r="F20" s="101">
        <f>SUM(F13:F19)</f>
        <v>57</v>
      </c>
      <c r="G20" s="161">
        <f>SUM(G13:G19)</f>
        <v>1012.056872578</v>
      </c>
      <c r="H20" s="101">
        <f t="shared" ref="H20:M20" si="31">SUM(H13:H19)</f>
        <v>51</v>
      </c>
      <c r="I20" s="161">
        <f t="shared" si="31"/>
        <v>1028.13690548</v>
      </c>
      <c r="J20" s="101">
        <f t="shared" si="31"/>
        <v>38</v>
      </c>
      <c r="K20" s="161">
        <f t="shared" si="31"/>
        <v>954.04637573900004</v>
      </c>
      <c r="L20" s="151">
        <f t="shared" si="31"/>
        <v>42</v>
      </c>
      <c r="M20" s="161">
        <f t="shared" si="31"/>
        <v>912.27394409999999</v>
      </c>
      <c r="N20" s="151">
        <f t="shared" ref="N20:S20" si="32">SUM(N13:N19)</f>
        <v>39</v>
      </c>
      <c r="O20" s="161">
        <f t="shared" si="32"/>
        <v>947.72153649000006</v>
      </c>
      <c r="P20" s="151">
        <f t="shared" si="32"/>
        <v>37</v>
      </c>
      <c r="Q20" s="161">
        <f t="shared" si="32"/>
        <v>903.70647158999998</v>
      </c>
      <c r="R20" s="101">
        <f t="shared" si="32"/>
        <v>36</v>
      </c>
      <c r="S20" s="161">
        <f t="shared" si="32"/>
        <v>916.97753693599998</v>
      </c>
      <c r="T20" s="101">
        <f>SUM(T13:T19)</f>
        <v>35</v>
      </c>
      <c r="U20" s="161">
        <f>SUM(U13:U19)</f>
        <v>924.15780954000002</v>
      </c>
      <c r="V20" s="101">
        <f t="shared" ref="V20:AA20" si="33">SUM(V13:V19)</f>
        <v>36</v>
      </c>
      <c r="W20" s="161">
        <f t="shared" si="33"/>
        <v>998.80869820000009</v>
      </c>
      <c r="X20" s="101">
        <f t="shared" si="33"/>
        <v>35</v>
      </c>
      <c r="Y20" s="161">
        <f t="shared" si="33"/>
        <v>1006.741712158</v>
      </c>
      <c r="Z20" s="101">
        <f t="shared" si="33"/>
        <v>33</v>
      </c>
      <c r="AA20" s="161">
        <f t="shared" si="33"/>
        <v>1015.3118809900001</v>
      </c>
      <c r="AB20" s="101">
        <f>SUM(AB13:AB19)</f>
        <v>33</v>
      </c>
      <c r="AC20" s="161">
        <f>SUM(AC13:AC19)</f>
        <v>1081.0493081529999</v>
      </c>
      <c r="AD20" s="152">
        <f>SUM(AD13:AD19)</f>
        <v>753</v>
      </c>
      <c r="AE20" s="161">
        <f>SUM(AE13:AE19)</f>
        <v>6334.23038968731</v>
      </c>
      <c r="AF20" s="129">
        <f t="shared" si="14"/>
        <v>0.17066782255237262</v>
      </c>
      <c r="AH20" s="151">
        <f>SUM(AH13:AH19)</f>
        <v>755</v>
      </c>
      <c r="AI20" s="161">
        <f>SUM(AI13:AI19)</f>
        <v>5645.9673967250001</v>
      </c>
    </row>
    <row r="21" spans="1:35" x14ac:dyDescent="0.2">
      <c r="A21" s="88" t="s">
        <v>47</v>
      </c>
      <c r="B21" s="25" t="s">
        <v>135</v>
      </c>
      <c r="C21" s="146">
        <f t="shared" ref="C21:D26" si="34">C73+C125</f>
        <v>3</v>
      </c>
      <c r="D21" s="190">
        <f t="shared" si="34"/>
        <v>20.659322709999998</v>
      </c>
      <c r="E21" s="196">
        <f t="shared" si="13"/>
        <v>5.8450168990885766E-2</v>
      </c>
      <c r="F21" s="83">
        <f t="shared" ref="F21:G26" si="35">F73+F125</f>
        <v>3</v>
      </c>
      <c r="G21" s="160">
        <f t="shared" si="35"/>
        <v>20.61730794</v>
      </c>
      <c r="H21" s="83">
        <f t="shared" ref="H21:I26" si="36">H73+H125</f>
        <v>3</v>
      </c>
      <c r="I21" s="160">
        <f t="shared" si="36"/>
        <v>20.565513080000002</v>
      </c>
      <c r="J21" s="83">
        <f t="shared" ref="J21:K26" si="37">J73+J125</f>
        <v>3</v>
      </c>
      <c r="K21" s="160">
        <f t="shared" si="37"/>
        <v>20.522983329999999</v>
      </c>
      <c r="L21" s="146">
        <f t="shared" ref="L21:M26" si="38">L73+L125</f>
        <v>3</v>
      </c>
      <c r="M21" s="160">
        <f t="shared" si="38"/>
        <v>20.634964760000003</v>
      </c>
      <c r="N21" s="146">
        <f t="shared" ref="N21:O26" si="39">N73+N125</f>
        <v>3</v>
      </c>
      <c r="O21" s="160">
        <f t="shared" si="39"/>
        <v>20.403293419999997</v>
      </c>
      <c r="P21" s="146">
        <f t="shared" ref="P21:Q26" si="40">P73+P125</f>
        <v>3</v>
      </c>
      <c r="Q21" s="160">
        <f t="shared" si="40"/>
        <v>20.355099809999999</v>
      </c>
      <c r="R21" s="83">
        <f t="shared" ref="R21:S26" si="41">R73+R125</f>
        <v>3</v>
      </c>
      <c r="S21" s="160">
        <f t="shared" si="41"/>
        <v>20.317877660000001</v>
      </c>
      <c r="T21" s="83">
        <f t="shared" ref="T21:U26" si="42">T73+T125</f>
        <v>3</v>
      </c>
      <c r="U21" s="160">
        <f t="shared" si="42"/>
        <v>20.28461763</v>
      </c>
      <c r="V21" s="83">
        <f t="shared" ref="V21:W26" si="43">V73+V125</f>
        <v>2</v>
      </c>
      <c r="W21" s="160">
        <f t="shared" si="43"/>
        <v>19.742867629999999</v>
      </c>
      <c r="X21" s="83">
        <f t="shared" ref="X21:Y26" si="44">X73+X125</f>
        <v>2</v>
      </c>
      <c r="Y21" s="160">
        <f t="shared" si="44"/>
        <v>19.535286159999998</v>
      </c>
      <c r="Z21" s="83">
        <f t="shared" ref="Z21:AA26" si="45">Z73+Z125</f>
        <v>2</v>
      </c>
      <c r="AA21" s="160">
        <f t="shared" si="45"/>
        <v>19.385693419999999</v>
      </c>
      <c r="AB21" s="83">
        <f t="shared" ref="AB21:AC26" si="46">AB73+AB125</f>
        <v>2</v>
      </c>
      <c r="AC21" s="160">
        <f t="shared" si="46"/>
        <v>19.237850090000002</v>
      </c>
      <c r="AD21" s="149">
        <v>71</v>
      </c>
      <c r="AE21" s="171">
        <v>398.57283480000001</v>
      </c>
      <c r="AF21" s="126">
        <f t="shared" si="14"/>
        <v>4.8266837100559977E-2</v>
      </c>
      <c r="AH21" s="210">
        <v>61</v>
      </c>
      <c r="AI21" s="171">
        <v>353.45189016000006</v>
      </c>
    </row>
    <row r="22" spans="1:35" x14ac:dyDescent="0.2">
      <c r="A22" s="88" t="s">
        <v>44</v>
      </c>
      <c r="B22" s="25" t="s">
        <v>132</v>
      </c>
      <c r="C22" s="146">
        <f t="shared" si="34"/>
        <v>10</v>
      </c>
      <c r="D22" s="190">
        <f t="shared" si="34"/>
        <v>55.990310909999998</v>
      </c>
      <c r="E22" s="196">
        <f t="shared" si="13"/>
        <v>6.6676294420831686E-2</v>
      </c>
      <c r="F22" s="83">
        <f t="shared" si="35"/>
        <v>12</v>
      </c>
      <c r="G22" s="160">
        <f t="shared" si="35"/>
        <v>75.397903790000015</v>
      </c>
      <c r="H22" s="83">
        <f t="shared" si="36"/>
        <v>13</v>
      </c>
      <c r="I22" s="160">
        <f t="shared" si="36"/>
        <v>75.51798307</v>
      </c>
      <c r="J22" s="83">
        <f t="shared" si="37"/>
        <v>11</v>
      </c>
      <c r="K22" s="160">
        <f t="shared" si="37"/>
        <v>72.917491869999992</v>
      </c>
      <c r="L22" s="146">
        <f t="shared" si="38"/>
        <v>11</v>
      </c>
      <c r="M22" s="160">
        <f t="shared" si="38"/>
        <v>72.842206550000014</v>
      </c>
      <c r="N22" s="146">
        <f t="shared" si="39"/>
        <v>11</v>
      </c>
      <c r="O22" s="160">
        <f t="shared" si="39"/>
        <v>70.89721615000002</v>
      </c>
      <c r="P22" s="146">
        <f t="shared" si="40"/>
        <v>14</v>
      </c>
      <c r="Q22" s="160">
        <f t="shared" si="40"/>
        <v>82.69018792</v>
      </c>
      <c r="R22" s="83">
        <f t="shared" si="41"/>
        <v>14</v>
      </c>
      <c r="S22" s="160">
        <f t="shared" si="41"/>
        <v>79.345330270000005</v>
      </c>
      <c r="T22" s="83">
        <f t="shared" si="42"/>
        <v>14</v>
      </c>
      <c r="U22" s="160">
        <f t="shared" si="42"/>
        <v>79.06991549</v>
      </c>
      <c r="V22" s="83">
        <f t="shared" si="43"/>
        <v>12</v>
      </c>
      <c r="W22" s="160">
        <f t="shared" si="43"/>
        <v>58.541535759999988</v>
      </c>
      <c r="X22" s="83">
        <f t="shared" si="44"/>
        <v>12</v>
      </c>
      <c r="Y22" s="160">
        <f t="shared" si="44"/>
        <v>56.918306720000004</v>
      </c>
      <c r="Z22" s="83">
        <f t="shared" si="45"/>
        <v>12</v>
      </c>
      <c r="AA22" s="160">
        <f t="shared" si="45"/>
        <v>58.712938960000002</v>
      </c>
      <c r="AB22" s="83">
        <f t="shared" si="46"/>
        <v>10</v>
      </c>
      <c r="AC22" s="160">
        <f t="shared" si="46"/>
        <v>50.463762989999999</v>
      </c>
      <c r="AD22" s="149">
        <v>105</v>
      </c>
      <c r="AE22" s="169">
        <v>771.9051547900001</v>
      </c>
      <c r="AF22" s="126">
        <f t="shared" si="14"/>
        <v>6.5375600456676397E-2</v>
      </c>
      <c r="AH22" s="210">
        <v>108</v>
      </c>
      <c r="AI22" s="169">
        <v>839.73339245</v>
      </c>
    </row>
    <row r="23" spans="1:35" x14ac:dyDescent="0.2">
      <c r="A23" s="88" t="s">
        <v>46</v>
      </c>
      <c r="B23" s="25" t="s">
        <v>134</v>
      </c>
      <c r="C23" s="146">
        <f t="shared" si="34"/>
        <v>0</v>
      </c>
      <c r="D23" s="190">
        <f t="shared" si="34"/>
        <v>0</v>
      </c>
      <c r="E23" s="196">
        <f t="shared" si="13"/>
        <v>0</v>
      </c>
      <c r="F23" s="83">
        <f t="shared" si="35"/>
        <v>0</v>
      </c>
      <c r="G23" s="160">
        <f t="shared" si="35"/>
        <v>0</v>
      </c>
      <c r="H23" s="83">
        <f t="shared" si="36"/>
        <v>0</v>
      </c>
      <c r="I23" s="160">
        <f t="shared" si="36"/>
        <v>0</v>
      </c>
      <c r="J23" s="83">
        <f t="shared" si="37"/>
        <v>0</v>
      </c>
      <c r="K23" s="160">
        <f t="shared" si="37"/>
        <v>0</v>
      </c>
      <c r="L23" s="146">
        <f t="shared" si="38"/>
        <v>0</v>
      </c>
      <c r="M23" s="160">
        <f t="shared" si="38"/>
        <v>0</v>
      </c>
      <c r="N23" s="146">
        <f t="shared" si="39"/>
        <v>0</v>
      </c>
      <c r="O23" s="160">
        <f t="shared" si="39"/>
        <v>0</v>
      </c>
      <c r="P23" s="146">
        <f t="shared" si="40"/>
        <v>0</v>
      </c>
      <c r="Q23" s="160">
        <f t="shared" si="40"/>
        <v>0</v>
      </c>
      <c r="R23" s="83">
        <f t="shared" si="41"/>
        <v>0</v>
      </c>
      <c r="S23" s="160">
        <f t="shared" si="41"/>
        <v>0</v>
      </c>
      <c r="T23" s="83">
        <f t="shared" si="42"/>
        <v>0</v>
      </c>
      <c r="U23" s="160">
        <f t="shared" si="42"/>
        <v>0</v>
      </c>
      <c r="V23" s="83">
        <f t="shared" si="43"/>
        <v>0</v>
      </c>
      <c r="W23" s="160">
        <f t="shared" si="43"/>
        <v>0</v>
      </c>
      <c r="X23" s="83">
        <f t="shared" si="44"/>
        <v>0</v>
      </c>
      <c r="Y23" s="160">
        <f t="shared" si="44"/>
        <v>0</v>
      </c>
      <c r="Z23" s="83">
        <f t="shared" si="45"/>
        <v>0</v>
      </c>
      <c r="AA23" s="160">
        <f t="shared" si="45"/>
        <v>0</v>
      </c>
      <c r="AB23" s="83">
        <f t="shared" si="46"/>
        <v>0</v>
      </c>
      <c r="AC23" s="160">
        <f t="shared" si="46"/>
        <v>0</v>
      </c>
      <c r="AD23" s="149">
        <v>35</v>
      </c>
      <c r="AE23" s="169">
        <v>291.15349758999997</v>
      </c>
      <c r="AF23" s="126">
        <f t="shared" si="14"/>
        <v>0</v>
      </c>
      <c r="AH23" s="210">
        <v>39</v>
      </c>
      <c r="AI23" s="169">
        <v>335.80399305999998</v>
      </c>
    </row>
    <row r="24" spans="1:35" x14ac:dyDescent="0.2">
      <c r="A24" s="88" t="s">
        <v>49</v>
      </c>
      <c r="B24" s="25" t="s">
        <v>137</v>
      </c>
      <c r="C24" s="146">
        <f t="shared" si="34"/>
        <v>7</v>
      </c>
      <c r="D24" s="190">
        <f t="shared" si="34"/>
        <v>21.028479239999999</v>
      </c>
      <c r="E24" s="196">
        <f t="shared" si="13"/>
        <v>2.8339528523160948E-2</v>
      </c>
      <c r="F24" s="83">
        <f t="shared" si="35"/>
        <v>6</v>
      </c>
      <c r="G24" s="160">
        <f t="shared" si="35"/>
        <v>20.864842979999999</v>
      </c>
      <c r="H24" s="83">
        <f t="shared" si="36"/>
        <v>5</v>
      </c>
      <c r="I24" s="160">
        <f t="shared" si="36"/>
        <v>20.98218228</v>
      </c>
      <c r="J24" s="83">
        <f t="shared" si="37"/>
        <v>5</v>
      </c>
      <c r="K24" s="160">
        <f t="shared" si="37"/>
        <v>20.887692260000001</v>
      </c>
      <c r="L24" s="146">
        <f t="shared" si="38"/>
        <v>5</v>
      </c>
      <c r="M24" s="160">
        <f t="shared" si="38"/>
        <v>18.93339843</v>
      </c>
      <c r="N24" s="146">
        <f t="shared" si="39"/>
        <v>4</v>
      </c>
      <c r="O24" s="160">
        <f t="shared" si="39"/>
        <v>19.049538719999997</v>
      </c>
      <c r="P24" s="146">
        <f t="shared" si="40"/>
        <v>4</v>
      </c>
      <c r="Q24" s="160">
        <f t="shared" si="40"/>
        <v>16.963406120000002</v>
      </c>
      <c r="R24" s="83">
        <f t="shared" si="41"/>
        <v>2</v>
      </c>
      <c r="S24" s="160">
        <f t="shared" si="41"/>
        <v>16.07991612</v>
      </c>
      <c r="T24" s="83">
        <f t="shared" si="42"/>
        <v>4</v>
      </c>
      <c r="U24" s="160">
        <f t="shared" si="42"/>
        <v>12.193877059999997</v>
      </c>
      <c r="V24" s="83">
        <f t="shared" si="43"/>
        <v>3</v>
      </c>
      <c r="W24" s="160">
        <f t="shared" si="43"/>
        <v>9.5879358000000003</v>
      </c>
      <c r="X24" s="83">
        <f t="shared" si="44"/>
        <v>2</v>
      </c>
      <c r="Y24" s="160">
        <f t="shared" si="44"/>
        <v>9.3704968999999991</v>
      </c>
      <c r="Z24" s="83">
        <f t="shared" si="45"/>
        <v>2</v>
      </c>
      <c r="AA24" s="160">
        <f t="shared" si="45"/>
        <v>9.4382667899999984</v>
      </c>
      <c r="AB24" s="83">
        <f t="shared" si="46"/>
        <v>2</v>
      </c>
      <c r="AC24" s="160">
        <f t="shared" si="46"/>
        <v>9.6899586299999996</v>
      </c>
      <c r="AD24" s="149">
        <v>142</v>
      </c>
      <c r="AE24" s="169">
        <v>858.03925433999996</v>
      </c>
      <c r="AF24" s="126">
        <f t="shared" si="14"/>
        <v>1.1293141404647593E-2</v>
      </c>
      <c r="AH24" s="210">
        <v>135</v>
      </c>
      <c r="AI24" s="169">
        <v>742.0193749099999</v>
      </c>
    </row>
    <row r="25" spans="1:35" x14ac:dyDescent="0.2">
      <c r="A25" s="88" t="s">
        <v>48</v>
      </c>
      <c r="B25" s="25" t="s">
        <v>136</v>
      </c>
      <c r="C25" s="146">
        <f t="shared" si="34"/>
        <v>5</v>
      </c>
      <c r="D25" s="190">
        <f t="shared" si="34"/>
        <v>11.205700970000001</v>
      </c>
      <c r="E25" s="196">
        <f t="shared" si="13"/>
        <v>3.5769547291997154E-2</v>
      </c>
      <c r="F25" s="83">
        <f t="shared" si="35"/>
        <v>5</v>
      </c>
      <c r="G25" s="160">
        <f t="shared" si="35"/>
        <v>11.282002360000002</v>
      </c>
      <c r="H25" s="83">
        <f t="shared" si="36"/>
        <v>5</v>
      </c>
      <c r="I25" s="160">
        <f t="shared" si="36"/>
        <v>11.354191690000002</v>
      </c>
      <c r="J25" s="83">
        <f t="shared" si="37"/>
        <v>5</v>
      </c>
      <c r="K25" s="160">
        <f t="shared" si="37"/>
        <v>11.431670089999999</v>
      </c>
      <c r="L25" s="146">
        <f t="shared" si="38"/>
        <v>5</v>
      </c>
      <c r="M25" s="160">
        <f t="shared" si="38"/>
        <v>11.507116479999999</v>
      </c>
      <c r="N25" s="146">
        <f t="shared" si="39"/>
        <v>5</v>
      </c>
      <c r="O25" s="160">
        <f t="shared" si="39"/>
        <v>11.58606782</v>
      </c>
      <c r="P25" s="146">
        <f t="shared" si="40"/>
        <v>5</v>
      </c>
      <c r="Q25" s="160">
        <f t="shared" si="40"/>
        <v>11.66309948</v>
      </c>
      <c r="R25" s="83">
        <f t="shared" si="41"/>
        <v>5</v>
      </c>
      <c r="S25" s="160">
        <f t="shared" si="41"/>
        <v>11.765065600000003</v>
      </c>
      <c r="T25" s="83">
        <f t="shared" si="42"/>
        <v>5</v>
      </c>
      <c r="U25" s="160">
        <f t="shared" si="42"/>
        <v>11.851291659999999</v>
      </c>
      <c r="V25" s="83">
        <f t="shared" si="43"/>
        <v>4</v>
      </c>
      <c r="W25" s="160">
        <f t="shared" si="43"/>
        <v>11.4231748</v>
      </c>
      <c r="X25" s="83">
        <f t="shared" si="44"/>
        <v>4</v>
      </c>
      <c r="Y25" s="160">
        <f t="shared" si="44"/>
        <v>11.529347939999999</v>
      </c>
      <c r="Z25" s="83">
        <f t="shared" si="45"/>
        <v>4</v>
      </c>
      <c r="AA25" s="160">
        <f t="shared" si="45"/>
        <v>11.614925150000001</v>
      </c>
      <c r="AB25" s="83">
        <f t="shared" si="46"/>
        <v>4</v>
      </c>
      <c r="AC25" s="160">
        <f t="shared" si="46"/>
        <v>10.691582539999999</v>
      </c>
      <c r="AD25" s="149">
        <v>61</v>
      </c>
      <c r="AE25" s="169">
        <v>401.59120520999988</v>
      </c>
      <c r="AF25" s="126">
        <f t="shared" si="14"/>
        <v>2.6623049512274954E-2</v>
      </c>
      <c r="AH25" s="210">
        <v>63</v>
      </c>
      <c r="AI25" s="169">
        <v>313.27488935000002</v>
      </c>
    </row>
    <row r="26" spans="1:35" x14ac:dyDescent="0.2">
      <c r="A26" s="88" t="s">
        <v>45</v>
      </c>
      <c r="B26" s="25" t="s">
        <v>133</v>
      </c>
      <c r="C26" s="146">
        <f t="shared" si="34"/>
        <v>12</v>
      </c>
      <c r="D26" s="190">
        <f t="shared" si="34"/>
        <v>341.05270109999992</v>
      </c>
      <c r="E26" s="196">
        <f t="shared" si="13"/>
        <v>0.53261134873116944</v>
      </c>
      <c r="F26" s="83">
        <f t="shared" si="35"/>
        <v>13</v>
      </c>
      <c r="G26" s="160">
        <f t="shared" si="35"/>
        <v>340.56598839000003</v>
      </c>
      <c r="H26" s="83">
        <f t="shared" si="36"/>
        <v>13</v>
      </c>
      <c r="I26" s="160">
        <f t="shared" si="36"/>
        <v>341.71327649999989</v>
      </c>
      <c r="J26" s="83">
        <f t="shared" si="37"/>
        <v>12</v>
      </c>
      <c r="K26" s="160">
        <f t="shared" si="37"/>
        <v>288.63876145000006</v>
      </c>
      <c r="L26" s="146">
        <f t="shared" si="38"/>
        <v>12</v>
      </c>
      <c r="M26" s="160">
        <f t="shared" si="38"/>
        <v>289.41611331000001</v>
      </c>
      <c r="N26" s="146">
        <f t="shared" si="39"/>
        <v>11</v>
      </c>
      <c r="O26" s="160">
        <f t="shared" si="39"/>
        <v>144.05596825999999</v>
      </c>
      <c r="P26" s="146">
        <f t="shared" si="40"/>
        <v>12</v>
      </c>
      <c r="Q26" s="160">
        <f t="shared" si="40"/>
        <v>143.90998985000002</v>
      </c>
      <c r="R26" s="83">
        <f t="shared" si="41"/>
        <v>11</v>
      </c>
      <c r="S26" s="160">
        <f t="shared" si="41"/>
        <v>142.51339458000001</v>
      </c>
      <c r="T26" s="83">
        <f t="shared" si="42"/>
        <v>11</v>
      </c>
      <c r="U26" s="160">
        <f t="shared" si="42"/>
        <v>142.63176393000001</v>
      </c>
      <c r="V26" s="83">
        <f t="shared" si="43"/>
        <v>11</v>
      </c>
      <c r="W26" s="160">
        <f t="shared" si="43"/>
        <v>224.26141974000001</v>
      </c>
      <c r="X26" s="83">
        <f t="shared" si="44"/>
        <v>13</v>
      </c>
      <c r="Y26" s="160">
        <f t="shared" si="44"/>
        <v>212.23798044999998</v>
      </c>
      <c r="Z26" s="83">
        <f t="shared" si="45"/>
        <v>12</v>
      </c>
      <c r="AA26" s="160">
        <f t="shared" si="45"/>
        <v>207.14969607000006</v>
      </c>
      <c r="AB26" s="83">
        <f t="shared" si="46"/>
        <v>13</v>
      </c>
      <c r="AC26" s="160">
        <f t="shared" si="46"/>
        <v>206.33345852000002</v>
      </c>
      <c r="AD26" s="149">
        <v>64</v>
      </c>
      <c r="AE26" s="170">
        <v>445.07707543000009</v>
      </c>
      <c r="AF26" s="126">
        <f t="shared" si="14"/>
        <v>0.4635903979567047</v>
      </c>
      <c r="AH26" s="210">
        <v>65</v>
      </c>
      <c r="AI26" s="170">
        <v>640.34065724000004</v>
      </c>
    </row>
    <row r="27" spans="1:35" s="118" customFormat="1" x14ac:dyDescent="0.2">
      <c r="A27" s="91" t="s">
        <v>160</v>
      </c>
      <c r="B27" s="95" t="s">
        <v>175</v>
      </c>
      <c r="C27" s="151">
        <f>SUM(C21:C26)</f>
        <v>37</v>
      </c>
      <c r="D27" s="191">
        <f>SUM(D21:D26)</f>
        <v>449.93651492999993</v>
      </c>
      <c r="E27" s="197">
        <f t="shared" si="13"/>
        <v>0.13953145775091372</v>
      </c>
      <c r="F27" s="101">
        <f>SUM(F21:F26)</f>
        <v>39</v>
      </c>
      <c r="G27" s="162">
        <f>SUM(G21:G26)</f>
        <v>468.72804546000009</v>
      </c>
      <c r="H27" s="101">
        <f t="shared" ref="H27:M27" si="47">SUM(H21:H26)</f>
        <v>39</v>
      </c>
      <c r="I27" s="162">
        <f t="shared" si="47"/>
        <v>470.13314661999993</v>
      </c>
      <c r="J27" s="101">
        <f t="shared" si="47"/>
        <v>36</v>
      </c>
      <c r="K27" s="162">
        <f t="shared" si="47"/>
        <v>414.39859900000005</v>
      </c>
      <c r="L27" s="151">
        <f t="shared" si="47"/>
        <v>36</v>
      </c>
      <c r="M27" s="162">
        <f t="shared" si="47"/>
        <v>413.33379953000002</v>
      </c>
      <c r="N27" s="151">
        <f t="shared" ref="N27:S27" si="48">SUM(N21:N26)</f>
        <v>34</v>
      </c>
      <c r="O27" s="162">
        <f t="shared" si="48"/>
        <v>265.99208436999999</v>
      </c>
      <c r="P27" s="151">
        <f t="shared" si="48"/>
        <v>38</v>
      </c>
      <c r="Q27" s="162">
        <f t="shared" si="48"/>
        <v>275.58178318</v>
      </c>
      <c r="R27" s="101">
        <f t="shared" si="48"/>
        <v>35</v>
      </c>
      <c r="S27" s="162">
        <f t="shared" si="48"/>
        <v>270.02158423000003</v>
      </c>
      <c r="T27" s="101">
        <f>SUM(T21:T26)</f>
        <v>37</v>
      </c>
      <c r="U27" s="162">
        <f>SUM(U21:U26)</f>
        <v>266.03146577000001</v>
      </c>
      <c r="V27" s="101">
        <f t="shared" ref="V27:AA27" si="49">SUM(V21:V26)</f>
        <v>32</v>
      </c>
      <c r="W27" s="162">
        <f t="shared" si="49"/>
        <v>323.55693372999997</v>
      </c>
      <c r="X27" s="101">
        <f t="shared" si="49"/>
        <v>33</v>
      </c>
      <c r="Y27" s="162">
        <f t="shared" si="49"/>
        <v>309.59141817</v>
      </c>
      <c r="Z27" s="101">
        <f t="shared" si="49"/>
        <v>32</v>
      </c>
      <c r="AA27" s="162">
        <f t="shared" si="49"/>
        <v>306.30152039000006</v>
      </c>
      <c r="AB27" s="101">
        <f>SUM(AB21:AB26)</f>
        <v>31</v>
      </c>
      <c r="AC27" s="162">
        <f>SUM(AC21:AC26)</f>
        <v>296.41661277000003</v>
      </c>
      <c r="AD27" s="152">
        <f>SUM(AD21:AD26)</f>
        <v>478</v>
      </c>
      <c r="AE27" s="162">
        <f>SUM(AE21:AE26)</f>
        <v>3166.3390221599998</v>
      </c>
      <c r="AF27" s="129">
        <f t="shared" si="14"/>
        <v>9.3614932164715517E-2</v>
      </c>
      <c r="AH27" s="151">
        <f>SUM(AH21:AH26)</f>
        <v>471</v>
      </c>
      <c r="AI27" s="162">
        <f>SUM(AI21:AI26)</f>
        <v>3224.6241971700001</v>
      </c>
    </row>
    <row r="28" spans="1:35" x14ac:dyDescent="0.2">
      <c r="A28" s="88" t="s">
        <v>52</v>
      </c>
      <c r="B28" s="24" t="s">
        <v>140</v>
      </c>
      <c r="C28" s="146">
        <f t="shared" ref="C28:D31" si="50">C80+C132</f>
        <v>5</v>
      </c>
      <c r="D28" s="190">
        <f t="shared" si="50"/>
        <v>26.40002058</v>
      </c>
      <c r="E28" s="196">
        <f t="shared" si="13"/>
        <v>4.2749453877221177E-2</v>
      </c>
      <c r="F28" s="83">
        <f t="shared" ref="F28:G31" si="51">F80+F132</f>
        <v>5</v>
      </c>
      <c r="G28" s="160">
        <f t="shared" si="51"/>
        <v>26.45059191</v>
      </c>
      <c r="H28" s="83">
        <f t="shared" ref="H28:I31" si="52">H80+H132</f>
        <v>5</v>
      </c>
      <c r="I28" s="160">
        <f t="shared" si="52"/>
        <v>26.505507400000003</v>
      </c>
      <c r="J28" s="83">
        <f t="shared" ref="J28:K31" si="53">J80+J132</f>
        <v>5</v>
      </c>
      <c r="K28" s="160">
        <f t="shared" si="53"/>
        <v>20.098950729999999</v>
      </c>
      <c r="L28" s="146">
        <f t="shared" ref="L28:M31" si="54">L80+L132</f>
        <v>5</v>
      </c>
      <c r="M28" s="160">
        <f t="shared" si="54"/>
        <v>20.083192799999999</v>
      </c>
      <c r="N28" s="146">
        <f t="shared" ref="N28:O31" si="55">N80+N132</f>
        <v>5</v>
      </c>
      <c r="O28" s="160">
        <f t="shared" si="55"/>
        <v>20.069522150000001</v>
      </c>
      <c r="P28" s="146">
        <f t="shared" ref="P28:Q31" si="56">P80+P132</f>
        <v>5</v>
      </c>
      <c r="Q28" s="160">
        <f t="shared" si="56"/>
        <v>19.300113270000001</v>
      </c>
      <c r="R28" s="83">
        <f t="shared" ref="R28:S31" si="57">R80+R132</f>
        <v>4</v>
      </c>
      <c r="S28" s="160">
        <f t="shared" si="57"/>
        <v>18.233911840000001</v>
      </c>
      <c r="T28" s="83">
        <f t="shared" ref="T28:U31" si="58">T80+T132</f>
        <v>4</v>
      </c>
      <c r="U28" s="160">
        <f t="shared" si="58"/>
        <v>17.81229175</v>
      </c>
      <c r="V28" s="83">
        <f t="shared" ref="V28:W31" si="59">V80+V132</f>
        <v>4</v>
      </c>
      <c r="W28" s="160">
        <f t="shared" si="59"/>
        <v>17.789845010000001</v>
      </c>
      <c r="X28" s="83">
        <f t="shared" ref="X28:Y31" si="60">X80+X132</f>
        <v>6</v>
      </c>
      <c r="Y28" s="160">
        <f t="shared" si="60"/>
        <v>18.492736839999999</v>
      </c>
      <c r="Z28" s="83">
        <f t="shared" ref="Z28:AA31" si="61">Z80+Z132</f>
        <v>5</v>
      </c>
      <c r="AA28" s="160">
        <f t="shared" si="61"/>
        <v>17.958345449999999</v>
      </c>
      <c r="AB28" s="83">
        <f t="shared" ref="AB28:AC31" si="62">AB80+AB132</f>
        <v>4</v>
      </c>
      <c r="AC28" s="160">
        <f t="shared" si="62"/>
        <v>17.609144440000001</v>
      </c>
      <c r="AD28" s="149">
        <v>138</v>
      </c>
      <c r="AE28" s="171">
        <v>707.23690682999995</v>
      </c>
      <c r="AF28" s="126">
        <f t="shared" si="14"/>
        <v>2.4898508929530102E-2</v>
      </c>
      <c r="AH28" s="210">
        <v>125</v>
      </c>
      <c r="AI28" s="171">
        <v>617.55223016000002</v>
      </c>
    </row>
    <row r="29" spans="1:35" x14ac:dyDescent="0.2">
      <c r="A29" s="88" t="s">
        <v>51</v>
      </c>
      <c r="B29" s="24" t="s">
        <v>139</v>
      </c>
      <c r="C29" s="146">
        <f t="shared" si="50"/>
        <v>8</v>
      </c>
      <c r="D29" s="190">
        <f t="shared" si="50"/>
        <v>66.360445079999991</v>
      </c>
      <c r="E29" s="196">
        <f t="shared" si="13"/>
        <v>8.2698344007255287E-2</v>
      </c>
      <c r="F29" s="83">
        <f t="shared" si="51"/>
        <v>7</v>
      </c>
      <c r="G29" s="160">
        <f t="shared" si="51"/>
        <v>66.332526040000005</v>
      </c>
      <c r="H29" s="83">
        <f t="shared" si="52"/>
        <v>7</v>
      </c>
      <c r="I29" s="160">
        <f t="shared" si="52"/>
        <v>66.697990629999993</v>
      </c>
      <c r="J29" s="83">
        <f t="shared" si="53"/>
        <v>5</v>
      </c>
      <c r="K29" s="160">
        <f t="shared" si="53"/>
        <v>57.198967200000006</v>
      </c>
      <c r="L29" s="146">
        <f t="shared" si="54"/>
        <v>5</v>
      </c>
      <c r="M29" s="160">
        <f t="shared" si="54"/>
        <v>57.546651160000017</v>
      </c>
      <c r="N29" s="146">
        <f t="shared" si="55"/>
        <v>4</v>
      </c>
      <c r="O29" s="160">
        <f t="shared" si="55"/>
        <v>46.916660470000004</v>
      </c>
      <c r="P29" s="146">
        <f t="shared" si="56"/>
        <v>4</v>
      </c>
      <c r="Q29" s="160">
        <f t="shared" si="56"/>
        <v>47.096091550000004</v>
      </c>
      <c r="R29" s="83">
        <f t="shared" si="57"/>
        <v>4</v>
      </c>
      <c r="S29" s="160">
        <f t="shared" si="57"/>
        <v>47.308192530000007</v>
      </c>
      <c r="T29" s="83">
        <f t="shared" si="58"/>
        <v>4</v>
      </c>
      <c r="U29" s="160">
        <f t="shared" si="58"/>
        <v>34.866725289999998</v>
      </c>
      <c r="V29" s="83">
        <f t="shared" si="59"/>
        <v>5</v>
      </c>
      <c r="W29" s="160">
        <f t="shared" si="59"/>
        <v>36.678842539999998</v>
      </c>
      <c r="X29" s="83">
        <f t="shared" si="60"/>
        <v>5</v>
      </c>
      <c r="Y29" s="160">
        <f t="shared" si="60"/>
        <v>29.059531970000002</v>
      </c>
      <c r="Z29" s="83">
        <f t="shared" si="61"/>
        <v>5</v>
      </c>
      <c r="AA29" s="160">
        <f t="shared" si="61"/>
        <v>28.378661310000002</v>
      </c>
      <c r="AB29" s="83">
        <f t="shared" si="62"/>
        <v>4</v>
      </c>
      <c r="AC29" s="160">
        <f t="shared" si="62"/>
        <v>19.094072749999999</v>
      </c>
      <c r="AD29" s="149">
        <v>151</v>
      </c>
      <c r="AE29" s="169">
        <v>743.30469389999996</v>
      </c>
      <c r="AF29" s="126">
        <f t="shared" si="14"/>
        <v>2.5688083106022747E-2</v>
      </c>
      <c r="AH29" s="210">
        <v>158</v>
      </c>
      <c r="AI29" s="169">
        <v>802.43982968000012</v>
      </c>
    </row>
    <row r="30" spans="1:35" x14ac:dyDescent="0.2">
      <c r="A30" s="88" t="s">
        <v>50</v>
      </c>
      <c r="B30" s="24" t="s">
        <v>138</v>
      </c>
      <c r="C30" s="146">
        <f t="shared" si="50"/>
        <v>9</v>
      </c>
      <c r="D30" s="190">
        <f t="shared" si="50"/>
        <v>105.06913019000001</v>
      </c>
      <c r="E30" s="196">
        <f t="shared" si="13"/>
        <v>0.13030504449563687</v>
      </c>
      <c r="F30" s="83">
        <f t="shared" si="51"/>
        <v>11</v>
      </c>
      <c r="G30" s="160">
        <f t="shared" si="51"/>
        <v>119.51793895999998</v>
      </c>
      <c r="H30" s="83">
        <f t="shared" si="52"/>
        <v>10</v>
      </c>
      <c r="I30" s="160">
        <f t="shared" si="52"/>
        <v>118.04912152999999</v>
      </c>
      <c r="J30" s="83">
        <f t="shared" si="53"/>
        <v>11</v>
      </c>
      <c r="K30" s="160">
        <f t="shared" si="53"/>
        <v>121.99233892000001</v>
      </c>
      <c r="L30" s="146">
        <f t="shared" si="54"/>
        <v>11</v>
      </c>
      <c r="M30" s="160">
        <f t="shared" si="54"/>
        <v>123.37197389999999</v>
      </c>
      <c r="N30" s="146">
        <f t="shared" si="55"/>
        <v>11</v>
      </c>
      <c r="O30" s="160">
        <f t="shared" si="55"/>
        <v>118.35098267999999</v>
      </c>
      <c r="P30" s="146">
        <f t="shared" si="56"/>
        <v>10</v>
      </c>
      <c r="Q30" s="160">
        <f t="shared" si="56"/>
        <v>115.33071535000001</v>
      </c>
      <c r="R30" s="83">
        <f t="shared" si="57"/>
        <v>10</v>
      </c>
      <c r="S30" s="160">
        <f t="shared" si="57"/>
        <v>110.88383772000002</v>
      </c>
      <c r="T30" s="83">
        <f t="shared" si="58"/>
        <v>10</v>
      </c>
      <c r="U30" s="160">
        <f t="shared" si="58"/>
        <v>103.53430279</v>
      </c>
      <c r="V30" s="83">
        <f t="shared" si="59"/>
        <v>9</v>
      </c>
      <c r="W30" s="160">
        <f t="shared" si="59"/>
        <v>99.978405450000011</v>
      </c>
      <c r="X30" s="83">
        <f t="shared" si="60"/>
        <v>9</v>
      </c>
      <c r="Y30" s="160">
        <f t="shared" si="60"/>
        <v>103.43606858</v>
      </c>
      <c r="Z30" s="83">
        <f t="shared" si="61"/>
        <v>9</v>
      </c>
      <c r="AA30" s="160">
        <f t="shared" si="61"/>
        <v>99.603508009999999</v>
      </c>
      <c r="AB30" s="83">
        <f t="shared" si="62"/>
        <v>6</v>
      </c>
      <c r="AC30" s="160">
        <f t="shared" si="62"/>
        <v>47.328136180000001</v>
      </c>
      <c r="AD30" s="149">
        <v>159</v>
      </c>
      <c r="AE30" s="169">
        <v>898.64440859000001</v>
      </c>
      <c r="AF30" s="126">
        <f t="shared" si="14"/>
        <v>5.2666144392150914E-2</v>
      </c>
      <c r="AH30" s="210">
        <v>132</v>
      </c>
      <c r="AI30" s="169">
        <v>806.33202341999993</v>
      </c>
    </row>
    <row r="31" spans="1:35" x14ac:dyDescent="0.2">
      <c r="A31" s="88" t="s">
        <v>53</v>
      </c>
      <c r="B31" s="24" t="s">
        <v>141</v>
      </c>
      <c r="C31" s="146">
        <f t="shared" si="50"/>
        <v>4</v>
      </c>
      <c r="D31" s="190">
        <f t="shared" si="50"/>
        <v>10.10977143</v>
      </c>
      <c r="E31" s="196">
        <f t="shared" si="13"/>
        <v>2.9468998236490067E-2</v>
      </c>
      <c r="F31" s="83">
        <f t="shared" si="51"/>
        <v>3</v>
      </c>
      <c r="G31" s="160">
        <f t="shared" si="51"/>
        <v>9.5084066200000006</v>
      </c>
      <c r="H31" s="83">
        <f t="shared" si="52"/>
        <v>3</v>
      </c>
      <c r="I31" s="160">
        <f t="shared" si="52"/>
        <v>9.2248892799999993</v>
      </c>
      <c r="J31" s="83">
        <f t="shared" si="53"/>
        <v>3</v>
      </c>
      <c r="K31" s="160">
        <f t="shared" si="53"/>
        <v>8.94050352</v>
      </c>
      <c r="L31" s="146">
        <f t="shared" si="54"/>
        <v>3</v>
      </c>
      <c r="M31" s="160">
        <f t="shared" si="54"/>
        <v>8.6536676700000008</v>
      </c>
      <c r="N31" s="146">
        <f t="shared" si="55"/>
        <v>3</v>
      </c>
      <c r="O31" s="160">
        <f t="shared" si="55"/>
        <v>8.3152419999999996</v>
      </c>
      <c r="P31" s="146">
        <f t="shared" si="56"/>
        <v>3</v>
      </c>
      <c r="Q31" s="160">
        <f t="shared" si="56"/>
        <v>7.9741266900000003</v>
      </c>
      <c r="R31" s="83">
        <f t="shared" si="57"/>
        <v>3</v>
      </c>
      <c r="S31" s="160">
        <f t="shared" si="57"/>
        <v>7.6308950400000004</v>
      </c>
      <c r="T31" s="83">
        <f t="shared" si="58"/>
        <v>2</v>
      </c>
      <c r="U31" s="160">
        <f t="shared" si="58"/>
        <v>7.0171190000000001</v>
      </c>
      <c r="V31" s="83">
        <f t="shared" si="59"/>
        <v>2</v>
      </c>
      <c r="W31" s="160">
        <f t="shared" si="59"/>
        <v>7.0171190000000001</v>
      </c>
      <c r="X31" s="83">
        <f t="shared" si="60"/>
        <v>2</v>
      </c>
      <c r="Y31" s="160">
        <f t="shared" si="60"/>
        <v>7.0171217500000003</v>
      </c>
      <c r="Z31" s="83">
        <f t="shared" si="61"/>
        <v>2</v>
      </c>
      <c r="AA31" s="160">
        <f t="shared" si="61"/>
        <v>7.0171190000000001</v>
      </c>
      <c r="AB31" s="83">
        <f t="shared" si="62"/>
        <v>0</v>
      </c>
      <c r="AC31" s="160">
        <f t="shared" si="62"/>
        <v>0</v>
      </c>
      <c r="AD31" s="149">
        <v>83</v>
      </c>
      <c r="AE31" s="170">
        <v>371.38935176000001</v>
      </c>
      <c r="AF31" s="126">
        <f t="shared" si="14"/>
        <v>0</v>
      </c>
      <c r="AH31" s="210">
        <v>72</v>
      </c>
      <c r="AI31" s="170">
        <v>343.06464539000001</v>
      </c>
    </row>
    <row r="32" spans="1:35" s="118" customFormat="1" x14ac:dyDescent="0.2">
      <c r="A32" s="91" t="s">
        <v>161</v>
      </c>
      <c r="B32" s="95" t="s">
        <v>176</v>
      </c>
      <c r="C32" s="151">
        <f>SUM(C28:C31)</f>
        <v>26</v>
      </c>
      <c r="D32" s="191">
        <f>SUM(D28:D31)</f>
        <v>207.93936728</v>
      </c>
      <c r="E32" s="197">
        <f t="shared" si="13"/>
        <v>8.0929508626456398E-2</v>
      </c>
      <c r="F32" s="101">
        <f>SUM(F28:F31)</f>
        <v>26</v>
      </c>
      <c r="G32" s="161">
        <f>SUM(G28:G31)</f>
        <v>221.80946352999999</v>
      </c>
      <c r="H32" s="101">
        <f t="shared" ref="H32:M32" si="63">SUM(H28:H31)</f>
        <v>25</v>
      </c>
      <c r="I32" s="161">
        <f t="shared" si="63"/>
        <v>220.47750883999998</v>
      </c>
      <c r="J32" s="101">
        <f t="shared" si="63"/>
        <v>24</v>
      </c>
      <c r="K32" s="161">
        <f t="shared" si="63"/>
        <v>208.23076037000001</v>
      </c>
      <c r="L32" s="151">
        <f t="shared" si="63"/>
        <v>24</v>
      </c>
      <c r="M32" s="161">
        <f t="shared" si="63"/>
        <v>209.65548553000002</v>
      </c>
      <c r="N32" s="151">
        <f t="shared" ref="N32:S32" si="64">SUM(N28:N31)</f>
        <v>23</v>
      </c>
      <c r="O32" s="161">
        <f t="shared" si="64"/>
        <v>193.65240729999999</v>
      </c>
      <c r="P32" s="151">
        <f t="shared" si="64"/>
        <v>22</v>
      </c>
      <c r="Q32" s="161">
        <f t="shared" si="64"/>
        <v>189.70104686000002</v>
      </c>
      <c r="R32" s="101">
        <f t="shared" si="64"/>
        <v>21</v>
      </c>
      <c r="S32" s="161">
        <f t="shared" si="64"/>
        <v>184.05683713000005</v>
      </c>
      <c r="T32" s="101">
        <f>SUM(T28:T31)</f>
        <v>20</v>
      </c>
      <c r="U32" s="161">
        <f>SUM(U28:U31)</f>
        <v>163.23043883</v>
      </c>
      <c r="V32" s="101">
        <f t="shared" ref="V32:AA32" si="65">SUM(V28:V31)</f>
        <v>20</v>
      </c>
      <c r="W32" s="161">
        <f t="shared" si="65"/>
        <v>161.464212</v>
      </c>
      <c r="X32" s="101">
        <f t="shared" si="65"/>
        <v>22</v>
      </c>
      <c r="Y32" s="161">
        <f t="shared" si="65"/>
        <v>158.00545914</v>
      </c>
      <c r="Z32" s="101">
        <f t="shared" si="65"/>
        <v>21</v>
      </c>
      <c r="AA32" s="161">
        <f t="shared" si="65"/>
        <v>152.95763377</v>
      </c>
      <c r="AB32" s="101">
        <f>SUM(AB28:AB31)</f>
        <v>14</v>
      </c>
      <c r="AC32" s="161">
        <f>SUM(AC28:AC31)</f>
        <v>84.031353370000005</v>
      </c>
      <c r="AD32" s="152">
        <f>SUM(AD28:AD31)</f>
        <v>531</v>
      </c>
      <c r="AE32" s="161">
        <f>SUM(AE28:AE31)</f>
        <v>2720.5753610800002</v>
      </c>
      <c r="AF32" s="129">
        <f t="shared" si="14"/>
        <v>3.0887346320978833E-2</v>
      </c>
      <c r="AH32" s="151">
        <f>SUM(AH28:AH31)</f>
        <v>487</v>
      </c>
      <c r="AI32" s="161">
        <f>SUM(AI28:AI31)</f>
        <v>2569.3887286499998</v>
      </c>
    </row>
    <row r="33" spans="1:35" x14ac:dyDescent="0.2">
      <c r="A33" s="88" t="s">
        <v>54</v>
      </c>
      <c r="B33" s="23" t="s">
        <v>142</v>
      </c>
      <c r="C33" s="146">
        <f t="shared" ref="C33:D36" si="66">C85+C137</f>
        <v>6</v>
      </c>
      <c r="D33" s="190">
        <f t="shared" si="66"/>
        <v>55.732817360000006</v>
      </c>
      <c r="E33" s="196">
        <f t="shared" si="13"/>
        <v>5.0786177183135578E-2</v>
      </c>
      <c r="F33" s="83">
        <f t="shared" ref="F33:G36" si="67">F85+F137</f>
        <v>7</v>
      </c>
      <c r="G33" s="160">
        <f t="shared" si="67"/>
        <v>56.024995869999998</v>
      </c>
      <c r="H33" s="83">
        <f t="shared" ref="H33:I36" si="68">H85+H137</f>
        <v>7</v>
      </c>
      <c r="I33" s="160">
        <f t="shared" si="68"/>
        <v>56.231769909999997</v>
      </c>
      <c r="J33" s="83">
        <f t="shared" ref="J33:K36" si="69">J85+J137</f>
        <v>7</v>
      </c>
      <c r="K33" s="160">
        <f t="shared" si="69"/>
        <v>56.464282889999993</v>
      </c>
      <c r="L33" s="146">
        <f t="shared" ref="L33:M36" si="70">L85+L137</f>
        <v>7</v>
      </c>
      <c r="M33" s="160">
        <f t="shared" si="70"/>
        <v>56.641486719999996</v>
      </c>
      <c r="N33" s="146">
        <f t="shared" ref="N33:O36" si="71">N85+N137</f>
        <v>6</v>
      </c>
      <c r="O33" s="160">
        <f t="shared" si="71"/>
        <v>36.723314119999998</v>
      </c>
      <c r="P33" s="146">
        <f t="shared" ref="P33:Q36" si="72">P85+P137</f>
        <v>6</v>
      </c>
      <c r="Q33" s="160">
        <f t="shared" si="72"/>
        <v>26.160783769999995</v>
      </c>
      <c r="R33" s="83">
        <f t="shared" ref="R33:S36" si="73">R85+R137</f>
        <v>6</v>
      </c>
      <c r="S33" s="160">
        <f t="shared" si="73"/>
        <v>26.197751580000002</v>
      </c>
      <c r="T33" s="83">
        <f t="shared" ref="T33:U36" si="74">T85+T137</f>
        <v>5</v>
      </c>
      <c r="U33" s="160">
        <f t="shared" si="74"/>
        <v>26.08508075000001</v>
      </c>
      <c r="V33" s="83">
        <f t="shared" ref="V33:W36" si="75">V85+V137</f>
        <v>5</v>
      </c>
      <c r="W33" s="160">
        <f t="shared" si="75"/>
        <v>25.767120770000005</v>
      </c>
      <c r="X33" s="83">
        <f t="shared" ref="X33:Y36" si="76">X85+X137</f>
        <v>5</v>
      </c>
      <c r="Y33" s="160">
        <f t="shared" si="76"/>
        <v>25.708624879999999</v>
      </c>
      <c r="Z33" s="83">
        <f t="shared" ref="Z33:AA36" si="77">Z85+Z137</f>
        <v>5</v>
      </c>
      <c r="AA33" s="160">
        <f t="shared" si="77"/>
        <v>25.700395700000001</v>
      </c>
      <c r="AB33" s="83">
        <f t="shared" ref="AB33:AC36" si="78">AB85+AB137</f>
        <v>9</v>
      </c>
      <c r="AC33" s="160">
        <f t="shared" si="78"/>
        <v>349.72844668999994</v>
      </c>
      <c r="AD33" s="149">
        <v>155</v>
      </c>
      <c r="AE33" s="171">
        <v>1104.62548035547</v>
      </c>
      <c r="AF33" s="126">
        <f t="shared" si="14"/>
        <v>0.31660363888895343</v>
      </c>
      <c r="AH33" s="210">
        <v>138</v>
      </c>
      <c r="AI33" s="171">
        <v>1097.4013097900001</v>
      </c>
    </row>
    <row r="34" spans="1:35" x14ac:dyDescent="0.2">
      <c r="A34" s="88" t="s">
        <v>56</v>
      </c>
      <c r="B34" s="23" t="s">
        <v>157</v>
      </c>
      <c r="C34" s="146">
        <f t="shared" si="66"/>
        <v>1</v>
      </c>
      <c r="D34" s="190">
        <f t="shared" si="66"/>
        <v>23.559421910000001</v>
      </c>
      <c r="E34" s="196">
        <f t="shared" si="13"/>
        <v>0.21307983203147554</v>
      </c>
      <c r="F34" s="83">
        <f t="shared" si="67"/>
        <v>1</v>
      </c>
      <c r="G34" s="160">
        <f t="shared" si="67"/>
        <v>23.734118640000002</v>
      </c>
      <c r="H34" s="83">
        <f t="shared" si="68"/>
        <v>2</v>
      </c>
      <c r="I34" s="160">
        <f t="shared" si="68"/>
        <v>12.6056522</v>
      </c>
      <c r="J34" s="83">
        <f t="shared" si="69"/>
        <v>2</v>
      </c>
      <c r="K34" s="160">
        <f t="shared" si="69"/>
        <v>12.701947069999999</v>
      </c>
      <c r="L34" s="146">
        <f t="shared" si="70"/>
        <v>2</v>
      </c>
      <c r="M34" s="160">
        <f t="shared" si="70"/>
        <v>12.795853279999999</v>
      </c>
      <c r="N34" s="146">
        <f t="shared" si="71"/>
        <v>2</v>
      </c>
      <c r="O34" s="160">
        <f t="shared" si="71"/>
        <v>12.89361375</v>
      </c>
      <c r="P34" s="146">
        <f t="shared" si="72"/>
        <v>2</v>
      </c>
      <c r="Q34" s="160">
        <f t="shared" si="72"/>
        <v>13.045414360000001</v>
      </c>
      <c r="R34" s="83">
        <f t="shared" si="73"/>
        <v>2</v>
      </c>
      <c r="S34" s="160">
        <f t="shared" si="73"/>
        <v>13.191777609999999</v>
      </c>
      <c r="T34" s="83">
        <f t="shared" si="74"/>
        <v>2</v>
      </c>
      <c r="U34" s="160">
        <f t="shared" si="74"/>
        <v>13.30866533</v>
      </c>
      <c r="V34" s="83">
        <f t="shared" si="75"/>
        <v>2</v>
      </c>
      <c r="W34" s="160">
        <f t="shared" si="75"/>
        <v>13.413029010000001</v>
      </c>
      <c r="X34" s="83">
        <f t="shared" si="76"/>
        <v>2</v>
      </c>
      <c r="Y34" s="160">
        <f t="shared" si="76"/>
        <v>11.663172919999999</v>
      </c>
      <c r="Z34" s="83">
        <f t="shared" si="77"/>
        <v>2</v>
      </c>
      <c r="AA34" s="160">
        <f t="shared" si="77"/>
        <v>11.75015045</v>
      </c>
      <c r="AB34" s="83">
        <f t="shared" si="78"/>
        <v>2</v>
      </c>
      <c r="AC34" s="160">
        <f t="shared" si="78"/>
        <v>11.840697</v>
      </c>
      <c r="AD34" s="149">
        <v>15</v>
      </c>
      <c r="AE34" s="169">
        <v>82.077669520000001</v>
      </c>
      <c r="AF34" s="126">
        <f t="shared" si="14"/>
        <v>0.14426210038912909</v>
      </c>
      <c r="AH34" s="210">
        <v>13</v>
      </c>
      <c r="AI34" s="169">
        <v>110.56617459</v>
      </c>
    </row>
    <row r="35" spans="1:35" x14ac:dyDescent="0.2">
      <c r="A35" s="88" t="s">
        <v>57</v>
      </c>
      <c r="B35" s="23" t="s">
        <v>144</v>
      </c>
      <c r="C35" s="146">
        <f t="shared" si="66"/>
        <v>4</v>
      </c>
      <c r="D35" s="190">
        <f t="shared" si="66"/>
        <v>20.768394409999999</v>
      </c>
      <c r="E35" s="196">
        <f t="shared" si="13"/>
        <v>0.12866915047422814</v>
      </c>
      <c r="F35" s="83">
        <f t="shared" si="67"/>
        <v>4</v>
      </c>
      <c r="G35" s="160">
        <f t="shared" si="67"/>
        <v>20.905157490000001</v>
      </c>
      <c r="H35" s="83">
        <f t="shared" si="68"/>
        <v>4</v>
      </c>
      <c r="I35" s="160">
        <f t="shared" si="68"/>
        <v>21.03768891</v>
      </c>
      <c r="J35" s="83">
        <f t="shared" si="69"/>
        <v>3</v>
      </c>
      <c r="K35" s="160">
        <f t="shared" si="69"/>
        <v>21.180469970000004</v>
      </c>
      <c r="L35" s="146">
        <f t="shared" si="70"/>
        <v>3</v>
      </c>
      <c r="M35" s="160">
        <f t="shared" si="70"/>
        <v>21.31978836</v>
      </c>
      <c r="N35" s="146">
        <f t="shared" si="71"/>
        <v>2</v>
      </c>
      <c r="O35" s="160">
        <f t="shared" si="71"/>
        <v>9.0715998399999993</v>
      </c>
      <c r="P35" s="146">
        <f t="shared" si="72"/>
        <v>2</v>
      </c>
      <c r="Q35" s="160">
        <f t="shared" si="72"/>
        <v>9.208330639999998</v>
      </c>
      <c r="R35" s="83">
        <f t="shared" si="73"/>
        <v>2</v>
      </c>
      <c r="S35" s="160">
        <f t="shared" si="73"/>
        <v>9.2520449699999983</v>
      </c>
      <c r="T35" s="83">
        <f t="shared" si="74"/>
        <v>2</v>
      </c>
      <c r="U35" s="160">
        <f t="shared" si="74"/>
        <v>9.2960067200000012</v>
      </c>
      <c r="V35" s="83">
        <f t="shared" si="75"/>
        <v>2</v>
      </c>
      <c r="W35" s="160">
        <f t="shared" si="75"/>
        <v>9.3388398000000006</v>
      </c>
      <c r="X35" s="83">
        <f t="shared" si="76"/>
        <v>2</v>
      </c>
      <c r="Y35" s="160">
        <f t="shared" si="76"/>
        <v>9.3834324700000007</v>
      </c>
      <c r="Z35" s="83">
        <f t="shared" si="77"/>
        <v>2</v>
      </c>
      <c r="AA35" s="160">
        <f t="shared" si="77"/>
        <v>9.4360158500000004</v>
      </c>
      <c r="AB35" s="83">
        <f t="shared" si="78"/>
        <v>2</v>
      </c>
      <c r="AC35" s="160">
        <f t="shared" si="78"/>
        <v>9.4907650599999993</v>
      </c>
      <c r="AD35" s="149">
        <v>40</v>
      </c>
      <c r="AE35" s="169">
        <v>147.91997410000002</v>
      </c>
      <c r="AF35" s="126">
        <f t="shared" si="14"/>
        <v>6.4161484057479956E-2</v>
      </c>
      <c r="AH35" s="210">
        <v>35</v>
      </c>
      <c r="AI35" s="169">
        <v>161.40927591000002</v>
      </c>
    </row>
    <row r="36" spans="1:35" x14ac:dyDescent="0.2">
      <c r="A36" s="88" t="s">
        <v>55</v>
      </c>
      <c r="B36" s="23" t="s">
        <v>143</v>
      </c>
      <c r="C36" s="146">
        <f t="shared" si="66"/>
        <v>0</v>
      </c>
      <c r="D36" s="190">
        <f t="shared" si="66"/>
        <v>0</v>
      </c>
      <c r="E36" s="196">
        <f t="shared" si="13"/>
        <v>0</v>
      </c>
      <c r="F36" s="83">
        <f t="shared" si="67"/>
        <v>0</v>
      </c>
      <c r="G36" s="160">
        <f t="shared" si="67"/>
        <v>0</v>
      </c>
      <c r="H36" s="83">
        <f t="shared" si="68"/>
        <v>0</v>
      </c>
      <c r="I36" s="160">
        <f t="shared" si="68"/>
        <v>0</v>
      </c>
      <c r="J36" s="83">
        <f t="shared" si="69"/>
        <v>0</v>
      </c>
      <c r="K36" s="160">
        <f t="shared" si="69"/>
        <v>0</v>
      </c>
      <c r="L36" s="146">
        <f t="shared" si="70"/>
        <v>0</v>
      </c>
      <c r="M36" s="160">
        <f t="shared" si="70"/>
        <v>0</v>
      </c>
      <c r="N36" s="146">
        <f t="shared" si="71"/>
        <v>0</v>
      </c>
      <c r="O36" s="160">
        <f t="shared" si="71"/>
        <v>0</v>
      </c>
      <c r="P36" s="146">
        <f t="shared" si="72"/>
        <v>0</v>
      </c>
      <c r="Q36" s="160">
        <f t="shared" si="72"/>
        <v>0</v>
      </c>
      <c r="R36" s="83">
        <f t="shared" si="73"/>
        <v>0</v>
      </c>
      <c r="S36" s="160">
        <f t="shared" si="73"/>
        <v>0</v>
      </c>
      <c r="T36" s="83">
        <f t="shared" si="74"/>
        <v>0</v>
      </c>
      <c r="U36" s="160">
        <f t="shared" si="74"/>
        <v>0</v>
      </c>
      <c r="V36" s="83">
        <f t="shared" si="75"/>
        <v>0</v>
      </c>
      <c r="W36" s="160">
        <f t="shared" si="75"/>
        <v>0</v>
      </c>
      <c r="X36" s="83">
        <f t="shared" si="76"/>
        <v>0</v>
      </c>
      <c r="Y36" s="160">
        <f t="shared" si="76"/>
        <v>0</v>
      </c>
      <c r="Z36" s="83">
        <f t="shared" si="77"/>
        <v>0</v>
      </c>
      <c r="AA36" s="160">
        <f t="shared" si="77"/>
        <v>0</v>
      </c>
      <c r="AB36" s="83">
        <f t="shared" si="78"/>
        <v>0</v>
      </c>
      <c r="AC36" s="160">
        <f t="shared" si="78"/>
        <v>0</v>
      </c>
      <c r="AD36" s="149">
        <v>39</v>
      </c>
      <c r="AE36" s="170">
        <v>144.11802097</v>
      </c>
      <c r="AF36" s="126">
        <f t="shared" si="14"/>
        <v>0</v>
      </c>
      <c r="AH36" s="210">
        <v>40</v>
      </c>
      <c r="AI36" s="170">
        <v>161.38049096</v>
      </c>
    </row>
    <row r="37" spans="1:35" s="118" customFormat="1" x14ac:dyDescent="0.2">
      <c r="A37" s="91" t="s">
        <v>162</v>
      </c>
      <c r="B37" s="95" t="s">
        <v>177</v>
      </c>
      <c r="C37" s="151">
        <f>SUM(C33:C36)</f>
        <v>11</v>
      </c>
      <c r="D37" s="191">
        <f>SUM(D33:D36)</f>
        <v>100.06063368000001</v>
      </c>
      <c r="E37" s="197">
        <f t="shared" si="13"/>
        <v>6.5366754655770243E-2</v>
      </c>
      <c r="F37" s="101">
        <f>SUM(F33:F36)</f>
        <v>12</v>
      </c>
      <c r="G37" s="161">
        <f>SUM(G33:G36)</f>
        <v>100.66427200000001</v>
      </c>
      <c r="H37" s="101">
        <f t="shared" ref="H37:M37" si="79">SUM(H33:H36)</f>
        <v>13</v>
      </c>
      <c r="I37" s="161">
        <f t="shared" si="79"/>
        <v>89.875111019999991</v>
      </c>
      <c r="J37" s="101">
        <f t="shared" si="79"/>
        <v>12</v>
      </c>
      <c r="K37" s="161">
        <f t="shared" si="79"/>
        <v>90.34669993</v>
      </c>
      <c r="L37" s="151">
        <f t="shared" si="79"/>
        <v>12</v>
      </c>
      <c r="M37" s="161">
        <f t="shared" si="79"/>
        <v>90.757128359999996</v>
      </c>
      <c r="N37" s="151">
        <f t="shared" ref="N37:S37" si="80">SUM(N33:N36)</f>
        <v>10</v>
      </c>
      <c r="O37" s="161">
        <f t="shared" si="80"/>
        <v>58.688527709999995</v>
      </c>
      <c r="P37" s="151">
        <f t="shared" si="80"/>
        <v>10</v>
      </c>
      <c r="Q37" s="161">
        <f t="shared" si="80"/>
        <v>48.414528769999997</v>
      </c>
      <c r="R37" s="101">
        <f t="shared" si="80"/>
        <v>10</v>
      </c>
      <c r="S37" s="161">
        <f t="shared" si="80"/>
        <v>48.641574160000005</v>
      </c>
      <c r="T37" s="101">
        <f>SUM(T33:T36)</f>
        <v>9</v>
      </c>
      <c r="U37" s="161">
        <f>SUM(U33:U36)</f>
        <v>48.689752800000015</v>
      </c>
      <c r="V37" s="101">
        <f t="shared" ref="V37:AA37" si="81">SUM(V33:V36)</f>
        <v>9</v>
      </c>
      <c r="W37" s="161">
        <f t="shared" si="81"/>
        <v>48.51898958000001</v>
      </c>
      <c r="X37" s="101">
        <f t="shared" si="81"/>
        <v>9</v>
      </c>
      <c r="Y37" s="161">
        <f t="shared" si="81"/>
        <v>46.755230269999998</v>
      </c>
      <c r="Z37" s="101">
        <f t="shared" si="81"/>
        <v>9</v>
      </c>
      <c r="AA37" s="161">
        <f t="shared" si="81"/>
        <v>46.886561999999998</v>
      </c>
      <c r="AB37" s="101">
        <f>SUM(AB33:AB36)</f>
        <v>13</v>
      </c>
      <c r="AC37" s="161">
        <f>SUM(AC33:AC36)</f>
        <v>371.05990874999992</v>
      </c>
      <c r="AD37" s="152">
        <f>SUM(AD33:AD36)</f>
        <v>249</v>
      </c>
      <c r="AE37" s="161">
        <f>SUM(AE33:AE36)</f>
        <v>1478.7411449454701</v>
      </c>
      <c r="AF37" s="129">
        <f t="shared" si="14"/>
        <v>0.25092958968398971</v>
      </c>
      <c r="AH37" s="151">
        <f>SUM(AH33:AH36)</f>
        <v>226</v>
      </c>
      <c r="AI37" s="161">
        <f>SUM(AI33:AI36)</f>
        <v>1530.7572512500003</v>
      </c>
    </row>
    <row r="38" spans="1:35" x14ac:dyDescent="0.2">
      <c r="A38" s="88" t="s">
        <v>62</v>
      </c>
      <c r="B38" s="26" t="s">
        <v>149</v>
      </c>
      <c r="C38" s="146">
        <f t="shared" ref="C38:D42" si="82">C90+C142</f>
        <v>2</v>
      </c>
      <c r="D38" s="190">
        <f t="shared" si="82"/>
        <v>1.0831625200000001</v>
      </c>
      <c r="E38" s="196">
        <f t="shared" si="13"/>
        <v>3.8081857381343114E-3</v>
      </c>
      <c r="F38" s="83">
        <f t="shared" ref="F38:G42" si="83">F90+F142</f>
        <v>2</v>
      </c>
      <c r="G38" s="160">
        <f t="shared" si="83"/>
        <v>0.77064184999999996</v>
      </c>
      <c r="H38" s="83">
        <f t="shared" ref="H38:I42" si="84">H90+H142</f>
        <v>3</v>
      </c>
      <c r="I38" s="160">
        <f t="shared" si="84"/>
        <v>1.4656427299999999</v>
      </c>
      <c r="J38" s="83">
        <f t="shared" ref="J38:K42" si="85">J90+J142</f>
        <v>2</v>
      </c>
      <c r="K38" s="160">
        <f t="shared" si="85"/>
        <v>0.78103623000000011</v>
      </c>
      <c r="L38" s="146">
        <f t="shared" ref="L38:M42" si="86">L90+L142</f>
        <v>2</v>
      </c>
      <c r="M38" s="160">
        <f t="shared" si="86"/>
        <v>0.78628686000000014</v>
      </c>
      <c r="N38" s="146">
        <f t="shared" ref="N38:O42" si="87">N90+N142</f>
        <v>2</v>
      </c>
      <c r="O38" s="160">
        <f t="shared" si="87"/>
        <v>0.58959864000000006</v>
      </c>
      <c r="P38" s="146">
        <f t="shared" ref="P38:Q42" si="88">P90+P142</f>
        <v>1</v>
      </c>
      <c r="Q38" s="160">
        <f t="shared" si="88"/>
        <v>0.57196440999999998</v>
      </c>
      <c r="R38" s="83">
        <f t="shared" ref="R38:S42" si="89">R90+R142</f>
        <v>1</v>
      </c>
      <c r="S38" s="160">
        <f t="shared" si="89"/>
        <v>0.57618387999999998</v>
      </c>
      <c r="T38" s="83">
        <f t="shared" ref="T38:U42" si="90">T90+T142</f>
        <v>1</v>
      </c>
      <c r="U38" s="160">
        <f t="shared" si="90"/>
        <v>0.58038089000000004</v>
      </c>
      <c r="V38" s="83">
        <f t="shared" ref="V38:W42" si="91">V90+V142</f>
        <v>1</v>
      </c>
      <c r="W38" s="160">
        <f t="shared" si="91"/>
        <v>0.58447209999999994</v>
      </c>
      <c r="X38" s="83">
        <f t="shared" ref="X38:Y42" si="92">X90+X142</f>
        <v>1</v>
      </c>
      <c r="Y38" s="160">
        <f t="shared" si="92"/>
        <v>0.58872948000000003</v>
      </c>
      <c r="Z38" s="83">
        <f t="shared" ref="Z38:AA42" si="93">Z90+Z142</f>
        <v>1</v>
      </c>
      <c r="AA38" s="160">
        <f t="shared" si="93"/>
        <v>0.59287955000000003</v>
      </c>
      <c r="AB38" s="83">
        <f t="shared" ref="AB38:AC42" si="94">AB90+AB142</f>
        <v>1</v>
      </c>
      <c r="AC38" s="160">
        <f t="shared" si="94"/>
        <v>0.59921186000000004</v>
      </c>
      <c r="AD38" s="149">
        <v>50</v>
      </c>
      <c r="AE38" s="171">
        <v>316.92556751999996</v>
      </c>
      <c r="AF38" s="126">
        <f t="shared" si="14"/>
        <v>1.8907021755579442E-3</v>
      </c>
      <c r="AH38" s="210">
        <v>47</v>
      </c>
      <c r="AI38" s="171">
        <v>284.43006578000001</v>
      </c>
    </row>
    <row r="39" spans="1:35" x14ac:dyDescent="0.2">
      <c r="A39" s="88" t="s">
        <v>60</v>
      </c>
      <c r="B39" s="23" t="s">
        <v>147</v>
      </c>
      <c r="C39" s="146">
        <f t="shared" si="82"/>
        <v>3</v>
      </c>
      <c r="D39" s="190">
        <f t="shared" si="82"/>
        <v>7.6934838299999999</v>
      </c>
      <c r="E39" s="196">
        <f t="shared" si="13"/>
        <v>3.0418244552533034E-2</v>
      </c>
      <c r="F39" s="83">
        <f t="shared" si="83"/>
        <v>3</v>
      </c>
      <c r="G39" s="160">
        <f t="shared" si="83"/>
        <v>6.6885461099999999</v>
      </c>
      <c r="H39" s="83">
        <f t="shared" si="84"/>
        <v>3</v>
      </c>
      <c r="I39" s="160">
        <f t="shared" si="84"/>
        <v>6.6917253800000003</v>
      </c>
      <c r="J39" s="83">
        <f t="shared" si="85"/>
        <v>3</v>
      </c>
      <c r="K39" s="160">
        <f t="shared" si="85"/>
        <v>6.6864819400000002</v>
      </c>
      <c r="L39" s="146">
        <f t="shared" si="86"/>
        <v>3</v>
      </c>
      <c r="M39" s="160">
        <f t="shared" si="86"/>
        <v>6.6797836200000003</v>
      </c>
      <c r="N39" s="146">
        <f t="shared" si="87"/>
        <v>4</v>
      </c>
      <c r="O39" s="160">
        <f t="shared" si="87"/>
        <v>9.1378420400000007</v>
      </c>
      <c r="P39" s="146">
        <f t="shared" si="88"/>
        <v>4</v>
      </c>
      <c r="Q39" s="160">
        <f t="shared" si="88"/>
        <v>9.1575822900000006</v>
      </c>
      <c r="R39" s="83">
        <f t="shared" si="89"/>
        <v>4</v>
      </c>
      <c r="S39" s="160">
        <f t="shared" si="89"/>
        <v>10.26312849</v>
      </c>
      <c r="T39" s="83">
        <f t="shared" si="90"/>
        <v>4</v>
      </c>
      <c r="U39" s="160">
        <f t="shared" si="90"/>
        <v>9.3396441499999998</v>
      </c>
      <c r="V39" s="83">
        <f t="shared" si="91"/>
        <v>3</v>
      </c>
      <c r="W39" s="160">
        <f t="shared" si="91"/>
        <v>9.3626292599999985</v>
      </c>
      <c r="X39" s="83">
        <f t="shared" si="92"/>
        <v>3</v>
      </c>
      <c r="Y39" s="160">
        <f t="shared" si="92"/>
        <v>9.2865384899999981</v>
      </c>
      <c r="Z39" s="83">
        <f t="shared" si="93"/>
        <v>3</v>
      </c>
      <c r="AA39" s="160">
        <f t="shared" si="93"/>
        <v>9.3039562199999999</v>
      </c>
      <c r="AB39" s="83">
        <f t="shared" si="94"/>
        <v>2</v>
      </c>
      <c r="AC39" s="160">
        <f t="shared" si="94"/>
        <v>3.8860215599999997</v>
      </c>
      <c r="AD39" s="149">
        <v>76</v>
      </c>
      <c r="AE39" s="169">
        <v>307.31769120000001</v>
      </c>
      <c r="AF39" s="126">
        <f t="shared" si="14"/>
        <v>1.2644965360848706E-2</v>
      </c>
      <c r="AH39" s="210">
        <v>63</v>
      </c>
      <c r="AI39" s="169">
        <v>252.92333411000001</v>
      </c>
    </row>
    <row r="40" spans="1:35" x14ac:dyDescent="0.2">
      <c r="A40" s="88" t="s">
        <v>61</v>
      </c>
      <c r="B40" s="25" t="s">
        <v>148</v>
      </c>
      <c r="C40" s="146">
        <f t="shared" si="82"/>
        <v>4</v>
      </c>
      <c r="D40" s="190">
        <f t="shared" si="82"/>
        <v>54.222616840000001</v>
      </c>
      <c r="E40" s="196">
        <f t="shared" si="13"/>
        <v>0.36963475841571425</v>
      </c>
      <c r="F40" s="83">
        <f t="shared" si="83"/>
        <v>4</v>
      </c>
      <c r="G40" s="160">
        <f t="shared" si="83"/>
        <v>54.751626099999996</v>
      </c>
      <c r="H40" s="83">
        <f t="shared" si="84"/>
        <v>4</v>
      </c>
      <c r="I40" s="160">
        <f t="shared" si="84"/>
        <v>54.939491840000002</v>
      </c>
      <c r="J40" s="83">
        <f t="shared" si="85"/>
        <v>4</v>
      </c>
      <c r="K40" s="160">
        <f t="shared" si="85"/>
        <v>54.724368780000006</v>
      </c>
      <c r="L40" s="146">
        <f t="shared" si="86"/>
        <v>4</v>
      </c>
      <c r="M40" s="160">
        <f t="shared" si="86"/>
        <v>54.820989469999994</v>
      </c>
      <c r="N40" s="146">
        <f t="shared" si="87"/>
        <v>4</v>
      </c>
      <c r="O40" s="160">
        <f t="shared" si="87"/>
        <v>55.190578869999996</v>
      </c>
      <c r="P40" s="146">
        <f t="shared" si="88"/>
        <v>4</v>
      </c>
      <c r="Q40" s="160">
        <f t="shared" si="88"/>
        <v>55.413182260000006</v>
      </c>
      <c r="R40" s="83">
        <f t="shared" si="89"/>
        <v>4</v>
      </c>
      <c r="S40" s="160">
        <f t="shared" si="89"/>
        <v>55.075282010000002</v>
      </c>
      <c r="T40" s="83">
        <f t="shared" si="90"/>
        <v>4</v>
      </c>
      <c r="U40" s="160">
        <f t="shared" si="90"/>
        <v>55.194015029999996</v>
      </c>
      <c r="V40" s="83">
        <f t="shared" si="91"/>
        <v>4</v>
      </c>
      <c r="W40" s="160">
        <f t="shared" si="91"/>
        <v>55.105636860000004</v>
      </c>
      <c r="X40" s="83">
        <f t="shared" si="92"/>
        <v>4</v>
      </c>
      <c r="Y40" s="160">
        <f t="shared" si="92"/>
        <v>53.965823159999999</v>
      </c>
      <c r="Z40" s="83">
        <f t="shared" si="93"/>
        <v>4</v>
      </c>
      <c r="AA40" s="160">
        <f t="shared" si="93"/>
        <v>54.926101750000001</v>
      </c>
      <c r="AB40" s="83">
        <f t="shared" si="94"/>
        <v>4</v>
      </c>
      <c r="AC40" s="160">
        <f t="shared" si="94"/>
        <v>55.133010690000006</v>
      </c>
      <c r="AD40" s="149">
        <v>40</v>
      </c>
      <c r="AE40" s="169">
        <v>162.81206410999999</v>
      </c>
      <c r="AF40" s="126">
        <f t="shared" si="14"/>
        <v>0.33862976304231812</v>
      </c>
      <c r="AH40" s="210">
        <v>32</v>
      </c>
      <c r="AI40" s="169">
        <v>146.69241895000002</v>
      </c>
    </row>
    <row r="41" spans="1:35" x14ac:dyDescent="0.2">
      <c r="A41" s="88" t="s">
        <v>58</v>
      </c>
      <c r="B41" s="25" t="s">
        <v>145</v>
      </c>
      <c r="C41" s="146">
        <f t="shared" si="82"/>
        <v>5</v>
      </c>
      <c r="D41" s="190">
        <f t="shared" si="82"/>
        <v>18.438177049999997</v>
      </c>
      <c r="E41" s="196">
        <f t="shared" si="13"/>
        <v>6.1773785778876884E-2</v>
      </c>
      <c r="F41" s="83">
        <f t="shared" si="83"/>
        <v>7</v>
      </c>
      <c r="G41" s="160">
        <f t="shared" si="83"/>
        <v>21.72410009</v>
      </c>
      <c r="H41" s="83">
        <f t="shared" si="84"/>
        <v>4</v>
      </c>
      <c r="I41" s="160">
        <f t="shared" si="84"/>
        <v>13.20969592</v>
      </c>
      <c r="J41" s="83">
        <f t="shared" si="85"/>
        <v>3</v>
      </c>
      <c r="K41" s="160">
        <f t="shared" si="85"/>
        <v>2.0449843899999998</v>
      </c>
      <c r="L41" s="146">
        <f t="shared" si="86"/>
        <v>4</v>
      </c>
      <c r="M41" s="160">
        <f t="shared" si="86"/>
        <v>2.1539686900000006</v>
      </c>
      <c r="N41" s="146">
        <f t="shared" si="87"/>
        <v>4</v>
      </c>
      <c r="O41" s="160">
        <f t="shared" si="87"/>
        <v>2.1255959300000002</v>
      </c>
      <c r="P41" s="146">
        <f t="shared" si="88"/>
        <v>3</v>
      </c>
      <c r="Q41" s="160">
        <f t="shared" si="88"/>
        <v>1.98951411</v>
      </c>
      <c r="R41" s="83">
        <f t="shared" si="89"/>
        <v>5</v>
      </c>
      <c r="S41" s="160">
        <f t="shared" si="89"/>
        <v>16.616912559999999</v>
      </c>
      <c r="T41" s="83">
        <f t="shared" si="90"/>
        <v>5</v>
      </c>
      <c r="U41" s="160">
        <f t="shared" si="90"/>
        <v>17.724340940000005</v>
      </c>
      <c r="V41" s="83">
        <f t="shared" si="91"/>
        <v>5</v>
      </c>
      <c r="W41" s="160">
        <f t="shared" si="91"/>
        <v>17.856167129999999</v>
      </c>
      <c r="X41" s="83">
        <f t="shared" si="92"/>
        <v>5</v>
      </c>
      <c r="Y41" s="160">
        <f t="shared" si="92"/>
        <v>17.988520600000001</v>
      </c>
      <c r="Z41" s="83">
        <f t="shared" si="93"/>
        <v>5</v>
      </c>
      <c r="AA41" s="160">
        <f t="shared" si="93"/>
        <v>18.115844030000002</v>
      </c>
      <c r="AB41" s="83">
        <f t="shared" si="94"/>
        <v>5</v>
      </c>
      <c r="AC41" s="160">
        <f t="shared" si="94"/>
        <v>18.247264340000001</v>
      </c>
      <c r="AD41" s="149">
        <v>86</v>
      </c>
      <c r="AE41" s="169">
        <v>377.26710210999994</v>
      </c>
      <c r="AF41" s="126">
        <f t="shared" si="14"/>
        <v>4.8366963983728528E-2</v>
      </c>
      <c r="AH41" s="210">
        <v>71</v>
      </c>
      <c r="AI41" s="169">
        <v>298.47898777000006</v>
      </c>
    </row>
    <row r="42" spans="1:35" x14ac:dyDescent="0.2">
      <c r="A42" s="88" t="s">
        <v>59</v>
      </c>
      <c r="B42" s="25" t="s">
        <v>146</v>
      </c>
      <c r="C42" s="146">
        <f t="shared" si="82"/>
        <v>4</v>
      </c>
      <c r="D42" s="190">
        <f t="shared" si="82"/>
        <v>16.708853650000002</v>
      </c>
      <c r="E42" s="196">
        <f t="shared" si="13"/>
        <v>9.640667544276206E-2</v>
      </c>
      <c r="F42" s="83">
        <f t="shared" si="83"/>
        <v>4</v>
      </c>
      <c r="G42" s="160">
        <f t="shared" si="83"/>
        <v>16.789223470000003</v>
      </c>
      <c r="H42" s="83">
        <f t="shared" si="84"/>
        <v>4</v>
      </c>
      <c r="I42" s="160">
        <f t="shared" si="84"/>
        <v>16.811963519999999</v>
      </c>
      <c r="J42" s="83">
        <f t="shared" si="85"/>
        <v>3</v>
      </c>
      <c r="K42" s="160">
        <f t="shared" si="85"/>
        <v>9.5777986300000002</v>
      </c>
      <c r="L42" s="146">
        <f t="shared" si="86"/>
        <v>3</v>
      </c>
      <c r="M42" s="160">
        <f t="shared" si="86"/>
        <v>9.5726437100000012</v>
      </c>
      <c r="N42" s="146">
        <f t="shared" si="87"/>
        <v>3</v>
      </c>
      <c r="O42" s="160">
        <f t="shared" si="87"/>
        <v>9.5091866700000001</v>
      </c>
      <c r="P42" s="146">
        <f t="shared" si="88"/>
        <v>3</v>
      </c>
      <c r="Q42" s="160">
        <f t="shared" si="88"/>
        <v>9.5374831800000006</v>
      </c>
      <c r="R42" s="83">
        <f t="shared" si="89"/>
        <v>3</v>
      </c>
      <c r="S42" s="160">
        <f t="shared" si="89"/>
        <v>9.5243884100000002</v>
      </c>
      <c r="T42" s="83">
        <f t="shared" si="90"/>
        <v>3</v>
      </c>
      <c r="U42" s="160">
        <f t="shared" si="90"/>
        <v>9.3936407299999996</v>
      </c>
      <c r="V42" s="83">
        <f t="shared" si="91"/>
        <v>4</v>
      </c>
      <c r="W42" s="160">
        <f t="shared" si="91"/>
        <v>9.3594626099999996</v>
      </c>
      <c r="X42" s="83">
        <f t="shared" si="92"/>
        <v>4</v>
      </c>
      <c r="Y42" s="160">
        <f t="shared" si="92"/>
        <v>11.432630509999999</v>
      </c>
      <c r="Z42" s="83">
        <f t="shared" si="93"/>
        <v>5</v>
      </c>
      <c r="AA42" s="160">
        <f t="shared" si="93"/>
        <v>11.427922929999999</v>
      </c>
      <c r="AB42" s="83">
        <f t="shared" si="94"/>
        <v>3</v>
      </c>
      <c r="AC42" s="160">
        <f t="shared" si="94"/>
        <v>9.153304649999999</v>
      </c>
      <c r="AD42" s="149">
        <v>76</v>
      </c>
      <c r="AE42" s="170">
        <v>188.74504006000001</v>
      </c>
      <c r="AF42" s="126">
        <f t="shared" si="14"/>
        <v>4.8495603630645139E-2</v>
      </c>
      <c r="AH42" s="210">
        <v>65</v>
      </c>
      <c r="AI42" s="170">
        <v>173.31635566999998</v>
      </c>
    </row>
    <row r="43" spans="1:35" s="118" customFormat="1" x14ac:dyDescent="0.2">
      <c r="A43" s="91" t="s">
        <v>163</v>
      </c>
      <c r="B43" s="95" t="s">
        <v>178</v>
      </c>
      <c r="C43" s="151">
        <f>SUM(C38:C42)</f>
        <v>18</v>
      </c>
      <c r="D43" s="191">
        <f>SUM(D38:D42)</f>
        <v>98.14629389000001</v>
      </c>
      <c r="E43" s="197">
        <f t="shared" si="13"/>
        <v>8.4913305645213114E-2</v>
      </c>
      <c r="F43" s="101">
        <f>SUM(F38:F42)</f>
        <v>20</v>
      </c>
      <c r="G43" s="161">
        <f>SUM(G38:G42)</f>
        <v>100.72413761999999</v>
      </c>
      <c r="H43" s="101">
        <f t="shared" ref="H43:M43" si="95">SUM(H38:H42)</f>
        <v>18</v>
      </c>
      <c r="I43" s="161">
        <f t="shared" si="95"/>
        <v>93.118519389999989</v>
      </c>
      <c r="J43" s="101">
        <f t="shared" si="95"/>
        <v>15</v>
      </c>
      <c r="K43" s="161">
        <f t="shared" si="95"/>
        <v>73.814669970000011</v>
      </c>
      <c r="L43" s="151">
        <f t="shared" si="95"/>
        <v>16</v>
      </c>
      <c r="M43" s="161">
        <f t="shared" si="95"/>
        <v>74.013672350000007</v>
      </c>
      <c r="N43" s="151">
        <f t="shared" ref="N43:S43" si="96">SUM(N38:N42)</f>
        <v>17</v>
      </c>
      <c r="O43" s="161">
        <f t="shared" si="96"/>
        <v>76.552802150000005</v>
      </c>
      <c r="P43" s="151">
        <f t="shared" si="96"/>
        <v>15</v>
      </c>
      <c r="Q43" s="161">
        <f t="shared" si="96"/>
        <v>76.669726249999997</v>
      </c>
      <c r="R43" s="101">
        <f t="shared" si="96"/>
        <v>17</v>
      </c>
      <c r="S43" s="161">
        <f t="shared" si="96"/>
        <v>92.05589535</v>
      </c>
      <c r="T43" s="101">
        <f>SUM(T38:T42)</f>
        <v>17</v>
      </c>
      <c r="U43" s="161">
        <f>SUM(U38:U42)</f>
        <v>92.232021740000008</v>
      </c>
      <c r="V43" s="101">
        <f t="shared" ref="V43:AA43" si="97">SUM(V38:V42)</f>
        <v>17</v>
      </c>
      <c r="W43" s="161">
        <f t="shared" si="97"/>
        <v>92.268367960000006</v>
      </c>
      <c r="X43" s="101">
        <f t="shared" si="97"/>
        <v>17</v>
      </c>
      <c r="Y43" s="161">
        <f t="shared" si="97"/>
        <v>93.262242239999992</v>
      </c>
      <c r="Z43" s="101">
        <f t="shared" si="97"/>
        <v>18</v>
      </c>
      <c r="AA43" s="161">
        <f t="shared" si="97"/>
        <v>94.366704479999996</v>
      </c>
      <c r="AB43" s="101">
        <f>SUM(AB38:AB42)</f>
        <v>15</v>
      </c>
      <c r="AC43" s="161">
        <f>SUM(AC38:AC42)</f>
        <v>87.018813100000003</v>
      </c>
      <c r="AD43" s="152">
        <f>SUM(AD38:AD42)</f>
        <v>328</v>
      </c>
      <c r="AE43" s="161">
        <f>SUM(AE38:AE42)</f>
        <v>1353.0674650000001</v>
      </c>
      <c r="AF43" s="129">
        <f t="shared" si="14"/>
        <v>6.4312250017777198E-2</v>
      </c>
      <c r="AH43" s="151">
        <f>SUM(AH38:AH42)</f>
        <v>278</v>
      </c>
      <c r="AI43" s="161">
        <f>SUM(AI38:AI42)</f>
        <v>1155.8411622799999</v>
      </c>
    </row>
    <row r="44" spans="1:35" x14ac:dyDescent="0.2">
      <c r="A44" s="88" t="s">
        <v>65</v>
      </c>
      <c r="B44" s="23" t="s">
        <v>152</v>
      </c>
      <c r="C44" s="146">
        <f t="shared" ref="C44:D47" si="98">C96+C148</f>
        <v>0</v>
      </c>
      <c r="D44" s="190">
        <f t="shared" si="98"/>
        <v>0</v>
      </c>
      <c r="E44" s="196">
        <f t="shared" si="13"/>
        <v>0</v>
      </c>
      <c r="F44" s="83">
        <f t="shared" ref="F44:G47" si="99">F96+F148</f>
        <v>0</v>
      </c>
      <c r="G44" s="160">
        <f t="shared" si="99"/>
        <v>0</v>
      </c>
      <c r="H44" s="83">
        <f t="shared" ref="H44:I47" si="100">H96+H148</f>
        <v>0</v>
      </c>
      <c r="I44" s="160">
        <f t="shared" si="100"/>
        <v>0</v>
      </c>
      <c r="J44" s="83">
        <f t="shared" ref="J44:K47" si="101">J96+J148</f>
        <v>0</v>
      </c>
      <c r="K44" s="160">
        <f t="shared" si="101"/>
        <v>0</v>
      </c>
      <c r="L44" s="146">
        <f t="shared" ref="L44:M47" si="102">L96+L148</f>
        <v>0</v>
      </c>
      <c r="M44" s="160">
        <f t="shared" si="102"/>
        <v>0</v>
      </c>
      <c r="N44" s="146">
        <f t="shared" ref="N44:O47" si="103">N96+N148</f>
        <v>0</v>
      </c>
      <c r="O44" s="160">
        <f t="shared" si="103"/>
        <v>0</v>
      </c>
      <c r="P44" s="146">
        <f t="shared" ref="P44:Q47" si="104">P96+P148</f>
        <v>0</v>
      </c>
      <c r="Q44" s="160">
        <f t="shared" si="104"/>
        <v>0</v>
      </c>
      <c r="R44" s="83">
        <f t="shared" ref="R44:S47" si="105">R96+R148</f>
        <v>0</v>
      </c>
      <c r="S44" s="160">
        <f t="shared" si="105"/>
        <v>0</v>
      </c>
      <c r="T44" s="83">
        <f t="shared" ref="T44:U47" si="106">T96+T148</f>
        <v>0</v>
      </c>
      <c r="U44" s="160">
        <f t="shared" si="106"/>
        <v>0</v>
      </c>
      <c r="V44" s="83">
        <f t="shared" ref="V44:W47" si="107">V96+V148</f>
        <v>1</v>
      </c>
      <c r="W44" s="160">
        <f t="shared" si="107"/>
        <v>19.33600904</v>
      </c>
      <c r="X44" s="83">
        <f t="shared" ref="X44:Y47" si="108">X96+X148</f>
        <v>1</v>
      </c>
      <c r="Y44" s="160">
        <f t="shared" si="108"/>
        <v>18.804085820000001</v>
      </c>
      <c r="Z44" s="83">
        <f t="shared" ref="Z44:AA47" si="109">Z96+Z148</f>
        <v>1</v>
      </c>
      <c r="AA44" s="160">
        <f t="shared" si="109"/>
        <v>18.057147420000003</v>
      </c>
      <c r="AB44" s="83">
        <f t="shared" ref="AB44:AC47" si="110">AB96+AB148</f>
        <v>1</v>
      </c>
      <c r="AC44" s="160">
        <f t="shared" si="110"/>
        <v>16.803515780000001</v>
      </c>
      <c r="AD44" s="149">
        <v>68</v>
      </c>
      <c r="AE44" s="171">
        <v>162.88347160000001</v>
      </c>
      <c r="AF44" s="126">
        <f t="shared" si="14"/>
        <v>0.10316280476428648</v>
      </c>
      <c r="AH44" s="210">
        <v>73</v>
      </c>
      <c r="AI44" s="171">
        <v>170.73064471000001</v>
      </c>
    </row>
    <row r="45" spans="1:35" x14ac:dyDescent="0.2">
      <c r="A45" s="88" t="s">
        <v>63</v>
      </c>
      <c r="B45" s="25" t="s">
        <v>150</v>
      </c>
      <c r="C45" s="146">
        <f t="shared" si="98"/>
        <v>3</v>
      </c>
      <c r="D45" s="190">
        <f t="shared" si="98"/>
        <v>14.627507140000001</v>
      </c>
      <c r="E45" s="196">
        <f t="shared" si="13"/>
        <v>3.2643616393917912E-2</v>
      </c>
      <c r="F45" s="83">
        <f t="shared" si="99"/>
        <v>3</v>
      </c>
      <c r="G45" s="160">
        <f t="shared" si="99"/>
        <v>14.681182310000001</v>
      </c>
      <c r="H45" s="83">
        <f t="shared" si="100"/>
        <v>3</v>
      </c>
      <c r="I45" s="160">
        <f t="shared" si="100"/>
        <v>14.777911279999998</v>
      </c>
      <c r="J45" s="83">
        <f t="shared" si="101"/>
        <v>5</v>
      </c>
      <c r="K45" s="160">
        <f t="shared" si="101"/>
        <v>17.69628556</v>
      </c>
      <c r="L45" s="146">
        <f t="shared" si="102"/>
        <v>4</v>
      </c>
      <c r="M45" s="160">
        <f t="shared" si="102"/>
        <v>16.576882250000001</v>
      </c>
      <c r="N45" s="146">
        <f t="shared" si="103"/>
        <v>5</v>
      </c>
      <c r="O45" s="160">
        <f t="shared" si="103"/>
        <v>18.085824790000004</v>
      </c>
      <c r="P45" s="146">
        <f t="shared" si="104"/>
        <v>5</v>
      </c>
      <c r="Q45" s="160">
        <f t="shared" si="104"/>
        <v>17.926249980000001</v>
      </c>
      <c r="R45" s="83">
        <f t="shared" si="105"/>
        <v>5</v>
      </c>
      <c r="S45" s="160">
        <f t="shared" si="105"/>
        <v>18.054004210000002</v>
      </c>
      <c r="T45" s="83">
        <f t="shared" si="106"/>
        <v>5</v>
      </c>
      <c r="U45" s="160">
        <f t="shared" si="106"/>
        <v>18.192863700000004</v>
      </c>
      <c r="V45" s="83">
        <f t="shared" si="107"/>
        <v>5</v>
      </c>
      <c r="W45" s="160">
        <f t="shared" si="107"/>
        <v>18.609955809999999</v>
      </c>
      <c r="X45" s="83">
        <f t="shared" si="108"/>
        <v>5</v>
      </c>
      <c r="Y45" s="160">
        <f t="shared" si="108"/>
        <v>17.936909549999996</v>
      </c>
      <c r="Z45" s="83">
        <f t="shared" si="109"/>
        <v>6</v>
      </c>
      <c r="AA45" s="160">
        <f t="shared" si="109"/>
        <v>18.786249440000002</v>
      </c>
      <c r="AB45" s="83">
        <f t="shared" si="110"/>
        <v>6</v>
      </c>
      <c r="AC45" s="160">
        <f t="shared" si="110"/>
        <v>18.93124877</v>
      </c>
      <c r="AD45" s="149">
        <v>105</v>
      </c>
      <c r="AE45" s="169">
        <v>565.85411863000002</v>
      </c>
      <c r="AF45" s="126">
        <f t="shared" si="14"/>
        <v>3.3456058985370296E-2</v>
      </c>
      <c r="AH45" s="210">
        <v>91</v>
      </c>
      <c r="AI45" s="169">
        <v>448.09701730000006</v>
      </c>
    </row>
    <row r="46" spans="1:35" x14ac:dyDescent="0.2">
      <c r="A46" s="88" t="s">
        <v>64</v>
      </c>
      <c r="B46" s="25" t="s">
        <v>151</v>
      </c>
      <c r="C46" s="146">
        <f t="shared" si="98"/>
        <v>0</v>
      </c>
      <c r="D46" s="190">
        <f t="shared" si="98"/>
        <v>0</v>
      </c>
      <c r="E46" s="196">
        <f t="shared" si="13"/>
        <v>0</v>
      </c>
      <c r="F46" s="83">
        <f t="shared" si="99"/>
        <v>0</v>
      </c>
      <c r="G46" s="160">
        <f t="shared" si="99"/>
        <v>0</v>
      </c>
      <c r="H46" s="83">
        <f t="shared" si="100"/>
        <v>0</v>
      </c>
      <c r="I46" s="160">
        <f t="shared" si="100"/>
        <v>0</v>
      </c>
      <c r="J46" s="83">
        <f t="shared" si="101"/>
        <v>0</v>
      </c>
      <c r="K46" s="160">
        <f t="shared" si="101"/>
        <v>0</v>
      </c>
      <c r="L46" s="146">
        <f t="shared" si="102"/>
        <v>0</v>
      </c>
      <c r="M46" s="160">
        <f t="shared" si="102"/>
        <v>0</v>
      </c>
      <c r="N46" s="146">
        <f t="shared" si="103"/>
        <v>0</v>
      </c>
      <c r="O46" s="160">
        <f t="shared" si="103"/>
        <v>0</v>
      </c>
      <c r="P46" s="146">
        <f t="shared" si="104"/>
        <v>0</v>
      </c>
      <c r="Q46" s="160">
        <f t="shared" si="104"/>
        <v>0</v>
      </c>
      <c r="R46" s="83">
        <f t="shared" si="105"/>
        <v>0</v>
      </c>
      <c r="S46" s="160">
        <f t="shared" si="105"/>
        <v>0</v>
      </c>
      <c r="T46" s="83">
        <f t="shared" si="106"/>
        <v>0</v>
      </c>
      <c r="U46" s="160">
        <f t="shared" si="106"/>
        <v>0</v>
      </c>
      <c r="V46" s="83">
        <f t="shared" si="107"/>
        <v>0</v>
      </c>
      <c r="W46" s="160">
        <f t="shared" si="107"/>
        <v>0</v>
      </c>
      <c r="X46" s="83">
        <f t="shared" si="108"/>
        <v>0</v>
      </c>
      <c r="Y46" s="160">
        <f t="shared" si="108"/>
        <v>0</v>
      </c>
      <c r="Z46" s="83">
        <f t="shared" si="109"/>
        <v>0</v>
      </c>
      <c r="AA46" s="160">
        <f t="shared" si="109"/>
        <v>0</v>
      </c>
      <c r="AB46" s="83">
        <f t="shared" si="110"/>
        <v>0</v>
      </c>
      <c r="AC46" s="160">
        <f t="shared" si="110"/>
        <v>0</v>
      </c>
      <c r="AD46" s="149">
        <v>89</v>
      </c>
      <c r="AE46" s="169">
        <v>582.50121643999989</v>
      </c>
      <c r="AF46" s="126">
        <f t="shared" si="14"/>
        <v>0</v>
      </c>
      <c r="AH46" s="210">
        <v>86</v>
      </c>
      <c r="AI46" s="169">
        <v>544.75154576</v>
      </c>
    </row>
    <row r="47" spans="1:35" x14ac:dyDescent="0.2">
      <c r="A47" s="88" t="s">
        <v>66</v>
      </c>
      <c r="B47" s="25" t="s">
        <v>153</v>
      </c>
      <c r="C47" s="146">
        <f t="shared" si="98"/>
        <v>0</v>
      </c>
      <c r="D47" s="190">
        <f t="shared" si="98"/>
        <v>0</v>
      </c>
      <c r="E47" s="196">
        <f t="shared" si="13"/>
        <v>0</v>
      </c>
      <c r="F47" s="83">
        <f t="shared" si="99"/>
        <v>0</v>
      </c>
      <c r="G47" s="160">
        <f t="shared" si="99"/>
        <v>0</v>
      </c>
      <c r="H47" s="83">
        <f t="shared" si="100"/>
        <v>0</v>
      </c>
      <c r="I47" s="160">
        <f t="shared" si="100"/>
        <v>0</v>
      </c>
      <c r="J47" s="83">
        <f t="shared" si="101"/>
        <v>0</v>
      </c>
      <c r="K47" s="160">
        <f t="shared" si="101"/>
        <v>0</v>
      </c>
      <c r="L47" s="146">
        <f t="shared" si="102"/>
        <v>0</v>
      </c>
      <c r="M47" s="160">
        <f t="shared" si="102"/>
        <v>0</v>
      </c>
      <c r="N47" s="146">
        <f t="shared" si="103"/>
        <v>0</v>
      </c>
      <c r="O47" s="160">
        <f t="shared" si="103"/>
        <v>0</v>
      </c>
      <c r="P47" s="146">
        <f t="shared" si="104"/>
        <v>0</v>
      </c>
      <c r="Q47" s="160">
        <f t="shared" si="104"/>
        <v>0</v>
      </c>
      <c r="R47" s="83">
        <f t="shared" si="105"/>
        <v>0</v>
      </c>
      <c r="S47" s="160">
        <f t="shared" si="105"/>
        <v>0</v>
      </c>
      <c r="T47" s="83">
        <f t="shared" si="106"/>
        <v>0</v>
      </c>
      <c r="U47" s="160">
        <f t="shared" si="106"/>
        <v>0</v>
      </c>
      <c r="V47" s="83">
        <f t="shared" si="107"/>
        <v>0</v>
      </c>
      <c r="W47" s="160">
        <f t="shared" si="107"/>
        <v>0</v>
      </c>
      <c r="X47" s="83">
        <f t="shared" si="108"/>
        <v>0</v>
      </c>
      <c r="Y47" s="160">
        <f t="shared" si="108"/>
        <v>0</v>
      </c>
      <c r="Z47" s="83">
        <f t="shared" si="109"/>
        <v>0</v>
      </c>
      <c r="AA47" s="160">
        <f t="shared" si="109"/>
        <v>0</v>
      </c>
      <c r="AB47" s="83">
        <f t="shared" si="110"/>
        <v>0</v>
      </c>
      <c r="AC47" s="160">
        <f t="shared" si="110"/>
        <v>0</v>
      </c>
      <c r="AD47" s="149">
        <v>76</v>
      </c>
      <c r="AE47" s="170">
        <v>209.90689974</v>
      </c>
      <c r="AF47" s="126">
        <f t="shared" si="14"/>
        <v>0</v>
      </c>
      <c r="AH47" s="210">
        <v>66</v>
      </c>
      <c r="AI47" s="170">
        <v>193.21871642000002</v>
      </c>
    </row>
    <row r="48" spans="1:35" s="118" customFormat="1" x14ac:dyDescent="0.2">
      <c r="A48" s="91" t="s">
        <v>164</v>
      </c>
      <c r="B48" s="94" t="s">
        <v>179</v>
      </c>
      <c r="C48" s="151">
        <f>SUM(C44:C47)</f>
        <v>3</v>
      </c>
      <c r="D48" s="191">
        <f>SUM(D44:D47)</f>
        <v>14.627507140000001</v>
      </c>
      <c r="E48" s="197">
        <f t="shared" si="13"/>
        <v>1.0780903242266184E-2</v>
      </c>
      <c r="F48" s="101">
        <f>SUM(F44:F47)</f>
        <v>3</v>
      </c>
      <c r="G48" s="161">
        <f>SUM(G44:G47)</f>
        <v>14.681182310000001</v>
      </c>
      <c r="H48" s="101">
        <f t="shared" ref="H48:M48" si="111">SUM(H44:H47)</f>
        <v>3</v>
      </c>
      <c r="I48" s="161">
        <f t="shared" si="111"/>
        <v>14.777911279999998</v>
      </c>
      <c r="J48" s="101">
        <f t="shared" si="111"/>
        <v>5</v>
      </c>
      <c r="K48" s="161">
        <f t="shared" si="111"/>
        <v>17.69628556</v>
      </c>
      <c r="L48" s="151">
        <f t="shared" si="111"/>
        <v>4</v>
      </c>
      <c r="M48" s="161">
        <f t="shared" si="111"/>
        <v>16.576882250000001</v>
      </c>
      <c r="N48" s="151">
        <f t="shared" ref="N48:S48" si="112">SUM(N44:N47)</f>
        <v>5</v>
      </c>
      <c r="O48" s="161">
        <f t="shared" si="112"/>
        <v>18.085824790000004</v>
      </c>
      <c r="P48" s="151">
        <f t="shared" si="112"/>
        <v>5</v>
      </c>
      <c r="Q48" s="161">
        <f t="shared" si="112"/>
        <v>17.926249980000001</v>
      </c>
      <c r="R48" s="101">
        <f t="shared" si="112"/>
        <v>5</v>
      </c>
      <c r="S48" s="161">
        <f t="shared" si="112"/>
        <v>18.054004210000002</v>
      </c>
      <c r="T48" s="101">
        <f>SUM(T44:T47)</f>
        <v>5</v>
      </c>
      <c r="U48" s="161">
        <f>SUM(U44:U47)</f>
        <v>18.192863700000004</v>
      </c>
      <c r="V48" s="101">
        <f t="shared" ref="V48:AA48" si="113">SUM(V44:V47)</f>
        <v>6</v>
      </c>
      <c r="W48" s="161">
        <f t="shared" si="113"/>
        <v>37.945964849999996</v>
      </c>
      <c r="X48" s="101">
        <f t="shared" si="113"/>
        <v>6</v>
      </c>
      <c r="Y48" s="161">
        <f t="shared" si="113"/>
        <v>36.740995369999993</v>
      </c>
      <c r="Z48" s="101">
        <f t="shared" si="113"/>
        <v>7</v>
      </c>
      <c r="AA48" s="161">
        <f t="shared" si="113"/>
        <v>36.843396860000006</v>
      </c>
      <c r="AB48" s="101">
        <f>SUM(AB44:AB47)</f>
        <v>7</v>
      </c>
      <c r="AC48" s="161">
        <f>SUM(AC44:AC47)</f>
        <v>35.734764550000001</v>
      </c>
      <c r="AD48" s="152">
        <f>SUM(AD44:AD47)</f>
        <v>338</v>
      </c>
      <c r="AE48" s="161">
        <f>SUM(AE44:AE47)</f>
        <v>1521.14570641</v>
      </c>
      <c r="AF48" s="129">
        <f t="shared" si="14"/>
        <v>2.3492006320904198E-2</v>
      </c>
      <c r="AH48" s="151">
        <f>SUM(AH44:AH47)</f>
        <v>316</v>
      </c>
      <c r="AI48" s="161">
        <f>SUM(AI44:AI47)</f>
        <v>1356.79792419</v>
      </c>
    </row>
    <row r="49" spans="1:35" x14ac:dyDescent="0.2">
      <c r="A49" s="88" t="s">
        <v>67</v>
      </c>
      <c r="B49" s="25" t="s">
        <v>154</v>
      </c>
      <c r="C49" s="146">
        <f t="shared" ref="C49:D51" si="114">C101+C153</f>
        <v>12</v>
      </c>
      <c r="D49" s="190">
        <f t="shared" si="114"/>
        <v>51.502563929999987</v>
      </c>
      <c r="E49" s="196">
        <f t="shared" si="13"/>
        <v>5.3351723656400438E-2</v>
      </c>
      <c r="F49" s="83">
        <f t="shared" ref="F49:G51" si="115">F101+F153</f>
        <v>9</v>
      </c>
      <c r="G49" s="160">
        <f t="shared" si="115"/>
        <v>50.729911830000006</v>
      </c>
      <c r="H49" s="83">
        <f t="shared" ref="H49:I51" si="116">H101+H153</f>
        <v>10</v>
      </c>
      <c r="I49" s="160">
        <f t="shared" si="116"/>
        <v>50.702331579999999</v>
      </c>
      <c r="J49" s="83">
        <f t="shared" ref="J49:K51" si="117">J101+J153</f>
        <v>9</v>
      </c>
      <c r="K49" s="160">
        <f t="shared" si="117"/>
        <v>51.561036460000004</v>
      </c>
      <c r="L49" s="146">
        <f t="shared" ref="L49:M51" si="118">L101+L153</f>
        <v>10</v>
      </c>
      <c r="M49" s="160">
        <f t="shared" si="118"/>
        <v>48.854921179999991</v>
      </c>
      <c r="N49" s="146">
        <f t="shared" ref="N49:O51" si="119">N101+N153</f>
        <v>9</v>
      </c>
      <c r="O49" s="160">
        <f t="shared" si="119"/>
        <v>46.967424260000008</v>
      </c>
      <c r="P49" s="146">
        <f t="shared" ref="P49:Q51" si="120">P101+P153</f>
        <v>12</v>
      </c>
      <c r="Q49" s="160">
        <f t="shared" si="120"/>
        <v>54.071645110000013</v>
      </c>
      <c r="R49" s="83">
        <f t="shared" ref="R49:S51" si="121">R101+R153</f>
        <v>9</v>
      </c>
      <c r="S49" s="160">
        <f t="shared" si="121"/>
        <v>52.873627409999997</v>
      </c>
      <c r="T49" s="83">
        <f t="shared" ref="T49:U51" si="122">T101+T153</f>
        <v>12</v>
      </c>
      <c r="U49" s="160">
        <f t="shared" si="122"/>
        <v>65.596835659999982</v>
      </c>
      <c r="V49" s="83">
        <f t="shared" ref="V49:W51" si="123">V101+V153</f>
        <v>7</v>
      </c>
      <c r="W49" s="160">
        <f t="shared" si="123"/>
        <v>45.742241440000001</v>
      </c>
      <c r="X49" s="83">
        <f t="shared" ref="X49:Y51" si="124">X101+X153</f>
        <v>7</v>
      </c>
      <c r="Y49" s="160">
        <f t="shared" si="124"/>
        <v>45.819673419999987</v>
      </c>
      <c r="Z49" s="83">
        <f t="shared" ref="Z49:AA51" si="125">Z101+Z153</f>
        <v>10</v>
      </c>
      <c r="AA49" s="160">
        <f t="shared" si="125"/>
        <v>50.976352029999994</v>
      </c>
      <c r="AB49" s="83">
        <f t="shared" ref="AB49:AC51" si="126">AB101+AB153</f>
        <v>13</v>
      </c>
      <c r="AC49" s="160">
        <f t="shared" si="126"/>
        <v>53.888469579999999</v>
      </c>
      <c r="AD49" s="149">
        <v>219</v>
      </c>
      <c r="AE49" s="171">
        <v>1042.7137194099998</v>
      </c>
      <c r="AF49" s="126">
        <f t="shared" si="14"/>
        <v>5.1680982590784158E-2</v>
      </c>
      <c r="AH49" s="210">
        <v>214</v>
      </c>
      <c r="AI49" s="171">
        <v>965.34020647000011</v>
      </c>
    </row>
    <row r="50" spans="1:35" x14ac:dyDescent="0.2">
      <c r="A50" s="88" t="s">
        <v>68</v>
      </c>
      <c r="B50" s="23" t="s">
        <v>155</v>
      </c>
      <c r="C50" s="146">
        <f t="shared" si="114"/>
        <v>3</v>
      </c>
      <c r="D50" s="190">
        <f t="shared" si="114"/>
        <v>78.523937050000001</v>
      </c>
      <c r="E50" s="196">
        <f t="shared" si="13"/>
        <v>0.34349317423647852</v>
      </c>
      <c r="F50" s="83">
        <f t="shared" si="115"/>
        <v>3</v>
      </c>
      <c r="G50" s="160">
        <f t="shared" si="115"/>
        <v>78.682656739999999</v>
      </c>
      <c r="H50" s="83">
        <f t="shared" si="116"/>
        <v>3</v>
      </c>
      <c r="I50" s="160">
        <f t="shared" si="116"/>
        <v>78.590929550000013</v>
      </c>
      <c r="J50" s="83">
        <f t="shared" si="117"/>
        <v>3</v>
      </c>
      <c r="K50" s="160">
        <f t="shared" si="117"/>
        <v>78.895767679999992</v>
      </c>
      <c r="L50" s="146">
        <f t="shared" si="118"/>
        <v>3</v>
      </c>
      <c r="M50" s="160">
        <f t="shared" si="118"/>
        <v>77.345957179999999</v>
      </c>
      <c r="N50" s="146">
        <f t="shared" si="119"/>
        <v>3</v>
      </c>
      <c r="O50" s="160">
        <f t="shared" si="119"/>
        <v>77.685386189999988</v>
      </c>
      <c r="P50" s="146">
        <f t="shared" si="120"/>
        <v>2</v>
      </c>
      <c r="Q50" s="160">
        <f t="shared" si="120"/>
        <v>80.360260310000001</v>
      </c>
      <c r="R50" s="83">
        <f t="shared" si="121"/>
        <v>2</v>
      </c>
      <c r="S50" s="160">
        <f t="shared" si="121"/>
        <v>80.339792950000003</v>
      </c>
      <c r="T50" s="83">
        <f t="shared" si="122"/>
        <v>2</v>
      </c>
      <c r="U50" s="160">
        <f t="shared" si="122"/>
        <v>77.072205049999994</v>
      </c>
      <c r="V50" s="83">
        <f t="shared" si="123"/>
        <v>2</v>
      </c>
      <c r="W50" s="160">
        <f t="shared" si="123"/>
        <v>71.987525449999993</v>
      </c>
      <c r="X50" s="83">
        <f t="shared" si="124"/>
        <v>2</v>
      </c>
      <c r="Y50" s="160">
        <f t="shared" si="124"/>
        <v>71.960542819999986</v>
      </c>
      <c r="Z50" s="83">
        <f t="shared" si="125"/>
        <v>2</v>
      </c>
      <c r="AA50" s="160">
        <f t="shared" si="125"/>
        <v>72.332593629999991</v>
      </c>
      <c r="AB50" s="83">
        <f t="shared" si="126"/>
        <v>1</v>
      </c>
      <c r="AC50" s="160">
        <f t="shared" si="126"/>
        <v>10.65282642</v>
      </c>
      <c r="AD50" s="149">
        <v>56</v>
      </c>
      <c r="AE50" s="169">
        <v>349.26964776</v>
      </c>
      <c r="AF50" s="126">
        <f t="shared" si="14"/>
        <v>3.0500292505577439E-2</v>
      </c>
      <c r="AH50" s="210">
        <v>53</v>
      </c>
      <c r="AI50" s="169">
        <v>228.60406825999999</v>
      </c>
    </row>
    <row r="51" spans="1:35" x14ac:dyDescent="0.2">
      <c r="A51" s="88" t="s">
        <v>69</v>
      </c>
      <c r="B51" s="23" t="s">
        <v>156</v>
      </c>
      <c r="C51" s="154">
        <f t="shared" si="114"/>
        <v>7</v>
      </c>
      <c r="D51" s="192">
        <f t="shared" si="114"/>
        <v>55.186951579999999</v>
      </c>
      <c r="E51" s="196">
        <f t="shared" si="13"/>
        <v>0.1106774937943666</v>
      </c>
      <c r="F51" s="85">
        <f t="shared" si="115"/>
        <v>6</v>
      </c>
      <c r="G51" s="163">
        <f t="shared" si="115"/>
        <v>55.329306009999996</v>
      </c>
      <c r="H51" s="85">
        <f t="shared" si="116"/>
        <v>6</v>
      </c>
      <c r="I51" s="163">
        <f t="shared" si="116"/>
        <v>54.891305149999994</v>
      </c>
      <c r="J51" s="85">
        <f t="shared" si="117"/>
        <v>4</v>
      </c>
      <c r="K51" s="163">
        <f t="shared" si="117"/>
        <v>53.484110119999997</v>
      </c>
      <c r="L51" s="154">
        <f t="shared" si="118"/>
        <v>4</v>
      </c>
      <c r="M51" s="163">
        <f t="shared" si="118"/>
        <v>53.74806564</v>
      </c>
      <c r="N51" s="154">
        <f t="shared" si="119"/>
        <v>4</v>
      </c>
      <c r="O51" s="163">
        <f t="shared" si="119"/>
        <v>52.757980150000002</v>
      </c>
      <c r="P51" s="154">
        <f t="shared" si="120"/>
        <v>4</v>
      </c>
      <c r="Q51" s="163">
        <f t="shared" si="120"/>
        <v>52.787351169999994</v>
      </c>
      <c r="R51" s="85">
        <f t="shared" si="121"/>
        <v>4</v>
      </c>
      <c r="S51" s="163">
        <f t="shared" si="121"/>
        <v>53.010115079999998</v>
      </c>
      <c r="T51" s="85">
        <f t="shared" si="122"/>
        <v>4</v>
      </c>
      <c r="U51" s="163">
        <f t="shared" si="122"/>
        <v>53.222816539999997</v>
      </c>
      <c r="V51" s="85">
        <f t="shared" si="123"/>
        <v>4</v>
      </c>
      <c r="W51" s="163">
        <f t="shared" si="123"/>
        <v>53.272017520000006</v>
      </c>
      <c r="X51" s="85">
        <f t="shared" si="124"/>
        <v>4</v>
      </c>
      <c r="Y51" s="163">
        <f t="shared" si="124"/>
        <v>53.437845979999992</v>
      </c>
      <c r="Z51" s="85">
        <f t="shared" si="125"/>
        <v>4</v>
      </c>
      <c r="AA51" s="163">
        <f t="shared" si="125"/>
        <v>53.910408869999998</v>
      </c>
      <c r="AB51" s="85">
        <f t="shared" si="126"/>
        <v>4</v>
      </c>
      <c r="AC51" s="163">
        <f t="shared" si="126"/>
        <v>54.106237010000001</v>
      </c>
      <c r="AD51" s="149">
        <v>92</v>
      </c>
      <c r="AE51" s="170">
        <v>533.89437535999991</v>
      </c>
      <c r="AF51" s="126">
        <f t="shared" si="14"/>
        <v>0.10134258667459585</v>
      </c>
      <c r="AH51" s="210">
        <v>81</v>
      </c>
      <c r="AI51" s="170">
        <v>498.62848974999986</v>
      </c>
    </row>
    <row r="52" spans="1:35" s="118" customFormat="1" x14ac:dyDescent="0.2">
      <c r="A52" s="91" t="s">
        <v>165</v>
      </c>
      <c r="B52" s="98" t="s">
        <v>180</v>
      </c>
      <c r="C52" s="101">
        <f>SUM(C49:C51)</f>
        <v>22</v>
      </c>
      <c r="D52" s="191">
        <f>SUM(D49:D51)</f>
        <v>185.21345255999998</v>
      </c>
      <c r="E52" s="197">
        <f t="shared" si="13"/>
        <v>0.10942717290910806</v>
      </c>
      <c r="F52" s="101">
        <f t="shared" ref="F52:K52" si="127">SUM(F49:F51)</f>
        <v>18</v>
      </c>
      <c r="G52" s="161">
        <f t="shared" si="127"/>
        <v>184.74187458</v>
      </c>
      <c r="H52" s="101">
        <f t="shared" si="127"/>
        <v>19</v>
      </c>
      <c r="I52" s="161">
        <f t="shared" si="127"/>
        <v>184.18456628000001</v>
      </c>
      <c r="J52" s="101">
        <f t="shared" si="127"/>
        <v>16</v>
      </c>
      <c r="K52" s="161">
        <f t="shared" si="127"/>
        <v>183.94091426</v>
      </c>
      <c r="L52" s="151">
        <f>SUM(L49:L51)</f>
        <v>17</v>
      </c>
      <c r="M52" s="161">
        <f>SUM(M49:M51)</f>
        <v>179.94894399999998</v>
      </c>
      <c r="N52" s="151">
        <f>SUM(N49:N51)</f>
        <v>16</v>
      </c>
      <c r="O52" s="161">
        <f>SUM(O49:O51)</f>
        <v>177.41079060000001</v>
      </c>
      <c r="P52" s="151">
        <f t="shared" ref="P52:Y52" si="128">SUM(P49:P51)</f>
        <v>18</v>
      </c>
      <c r="Q52" s="161">
        <f t="shared" si="128"/>
        <v>187.21925659000001</v>
      </c>
      <c r="R52" s="128">
        <f>SUM(R49:R51)</f>
        <v>15</v>
      </c>
      <c r="S52" s="232">
        <f>SUM(S49:S51)</f>
        <v>186.22353543999998</v>
      </c>
      <c r="T52" s="128">
        <f t="shared" si="128"/>
        <v>18</v>
      </c>
      <c r="U52" s="232">
        <f t="shared" si="128"/>
        <v>195.89185724999999</v>
      </c>
      <c r="V52" s="128">
        <f>SUM(V49:V51)</f>
        <v>13</v>
      </c>
      <c r="W52" s="232">
        <f>SUM(W49:W51)</f>
        <v>171.00178441</v>
      </c>
      <c r="X52" s="127">
        <f t="shared" si="128"/>
        <v>13</v>
      </c>
      <c r="Y52" s="232">
        <f t="shared" si="128"/>
        <v>171.21806221999998</v>
      </c>
      <c r="Z52" s="128">
        <f t="shared" ref="Z52:AE52" si="129">SUM(Z49:Z51)</f>
        <v>16</v>
      </c>
      <c r="AA52" s="232">
        <f t="shared" si="129"/>
        <v>177.21935452999998</v>
      </c>
      <c r="AB52" s="128">
        <f>SUM(AB49:AB51)</f>
        <v>18</v>
      </c>
      <c r="AC52" s="232">
        <f>SUM(AC49:AC51)</f>
        <v>118.64753301</v>
      </c>
      <c r="AD52" s="151">
        <f t="shared" si="129"/>
        <v>367</v>
      </c>
      <c r="AE52" s="161">
        <f t="shared" si="129"/>
        <v>1925.8777425299998</v>
      </c>
      <c r="AF52" s="129">
        <f t="shared" si="14"/>
        <v>6.1606991134408318E-2</v>
      </c>
      <c r="AH52" s="151">
        <f>SUM(AH49:AH51)</f>
        <v>348</v>
      </c>
      <c r="AI52" s="161">
        <f>SUM(AI49:AI51)</f>
        <v>1692.5727644799999</v>
      </c>
    </row>
    <row r="53" spans="1:35" ht="13.5" thickBot="1" x14ac:dyDescent="0.25">
      <c r="A53" s="144" t="s">
        <v>110</v>
      </c>
      <c r="B53" s="5" t="s">
        <v>118</v>
      </c>
      <c r="C53" s="68">
        <f>C20+C32+C37+C27+C43+C48+C12+C52</f>
        <v>236</v>
      </c>
      <c r="D53" s="193">
        <f>D20+D32+D37+D27+D43+D48+D12+D52</f>
        <v>2662.7400691759999</v>
      </c>
      <c r="E53" s="198">
        <f t="shared" si="13"/>
        <v>0.12463267675389234</v>
      </c>
      <c r="F53" s="68">
        <f>F20+F32+F37+F27+F43+F48+F12+F52</f>
        <v>236</v>
      </c>
      <c r="G53" s="164">
        <f>G20+G32+G37+G27+G43+G48+G12+G52</f>
        <v>2643.757751048</v>
      </c>
      <c r="H53" s="68">
        <f t="shared" ref="H53:M53" si="130">H20+H32+H37+H27+H43+H48+H12+H52</f>
        <v>230</v>
      </c>
      <c r="I53" s="164">
        <f t="shared" si="130"/>
        <v>2641.5224942</v>
      </c>
      <c r="J53" s="68">
        <f t="shared" si="130"/>
        <v>203</v>
      </c>
      <c r="K53" s="164">
        <f t="shared" si="130"/>
        <v>2452.8877246689999</v>
      </c>
      <c r="L53" s="156">
        <f t="shared" si="130"/>
        <v>208</v>
      </c>
      <c r="M53" s="164">
        <f t="shared" si="130"/>
        <v>2400.83945718</v>
      </c>
      <c r="N53" s="156">
        <f t="shared" ref="N53:AE53" si="131">N20+N32+N37+N27+N43+N48+N12+N52</f>
        <v>201</v>
      </c>
      <c r="O53" s="164">
        <f t="shared" si="131"/>
        <v>2246.7441548800002</v>
      </c>
      <c r="P53" s="156">
        <f t="shared" si="131"/>
        <v>200</v>
      </c>
      <c r="Q53" s="164">
        <f t="shared" si="131"/>
        <v>2216.1122437700001</v>
      </c>
      <c r="R53" s="120">
        <f t="shared" si="131"/>
        <v>192</v>
      </c>
      <c r="S53" s="233">
        <f t="shared" si="131"/>
        <v>2183.5684514059994</v>
      </c>
      <c r="T53" s="120">
        <f t="shared" si="131"/>
        <v>192</v>
      </c>
      <c r="U53" s="233">
        <f t="shared" si="131"/>
        <v>2130.9388253699999</v>
      </c>
      <c r="V53" s="120">
        <f t="shared" si="131"/>
        <v>183</v>
      </c>
      <c r="W53" s="233">
        <f t="shared" si="131"/>
        <v>2196.29483243</v>
      </c>
      <c r="X53" s="119">
        <f t="shared" si="131"/>
        <v>184</v>
      </c>
      <c r="Y53" s="233">
        <f t="shared" si="131"/>
        <v>2096.140119188</v>
      </c>
      <c r="Z53" s="120">
        <f t="shared" si="131"/>
        <v>182</v>
      </c>
      <c r="AA53" s="233">
        <f t="shared" si="131"/>
        <v>2101.4092931699997</v>
      </c>
      <c r="AB53" s="120">
        <f>AB20+AB32+AB37+AB27+AB43+AB48+AB12+AB52</f>
        <v>174</v>
      </c>
      <c r="AC53" s="233">
        <f>AC20+AC32+AC37+AC27+AC43+AC48+AC12+AC52</f>
        <v>2338.7761827929999</v>
      </c>
      <c r="AD53" s="156">
        <f t="shared" si="131"/>
        <v>3646</v>
      </c>
      <c r="AE53" s="172">
        <f t="shared" si="131"/>
        <v>22191.853652832782</v>
      </c>
      <c r="AF53" s="121">
        <f t="shared" si="14"/>
        <v>0.1053889512512379</v>
      </c>
      <c r="AH53" s="156">
        <f>AH20+AH32+AH37+AH27+AH43+AH48+AH12+AH52</f>
        <v>3497</v>
      </c>
      <c r="AI53" s="172">
        <f>AI20+AI32+AI37+AI27+AI43+AI48+AI12+AI52</f>
        <v>21364.702568604996</v>
      </c>
    </row>
    <row r="55" spans="1:35" x14ac:dyDescent="0.2">
      <c r="D55" s="125"/>
      <c r="E55" s="125"/>
    </row>
    <row r="56" spans="1:35" ht="12.75" customHeight="1" x14ac:dyDescent="0.2">
      <c r="A56" s="367" t="s">
        <v>1</v>
      </c>
      <c r="B56" s="416" t="s">
        <v>172</v>
      </c>
      <c r="C56" s="417">
        <v>40878</v>
      </c>
      <c r="D56" s="418"/>
      <c r="E56" s="419"/>
      <c r="F56" s="398">
        <v>40909</v>
      </c>
      <c r="G56" s="399"/>
      <c r="H56" s="398">
        <v>40940</v>
      </c>
      <c r="I56" s="399"/>
      <c r="J56" s="398">
        <v>40969</v>
      </c>
      <c r="K56" s="399"/>
      <c r="L56" s="398">
        <v>41000</v>
      </c>
      <c r="M56" s="399"/>
      <c r="N56" s="398">
        <v>41030</v>
      </c>
      <c r="O56" s="399"/>
      <c r="P56" s="398">
        <v>41061</v>
      </c>
      <c r="Q56" s="399"/>
      <c r="R56" s="398">
        <v>41091</v>
      </c>
      <c r="S56" s="399"/>
      <c r="T56" s="398">
        <v>41122</v>
      </c>
      <c r="U56" s="399"/>
      <c r="V56" s="398">
        <v>41153</v>
      </c>
      <c r="W56" s="399"/>
      <c r="X56" s="398">
        <v>41183</v>
      </c>
      <c r="Y56" s="399"/>
      <c r="Z56" s="398">
        <v>41214</v>
      </c>
      <c r="AA56" s="399"/>
      <c r="AB56" s="398">
        <v>41244</v>
      </c>
      <c r="AC56" s="399"/>
      <c r="AD56" s="381" t="s">
        <v>12</v>
      </c>
      <c r="AE56" s="382"/>
      <c r="AF56" s="400" t="s">
        <v>182</v>
      </c>
      <c r="AH56" s="381" t="s">
        <v>184</v>
      </c>
      <c r="AI56" s="382"/>
    </row>
    <row r="57" spans="1:35" x14ac:dyDescent="0.2">
      <c r="A57" s="415"/>
      <c r="B57" s="394"/>
      <c r="C57" s="61" t="s">
        <v>166</v>
      </c>
      <c r="D57" s="188" t="s">
        <v>167</v>
      </c>
      <c r="E57" s="188" t="s">
        <v>11</v>
      </c>
      <c r="F57" s="61" t="s">
        <v>166</v>
      </c>
      <c r="G57" s="158" t="s">
        <v>167</v>
      </c>
      <c r="H57" s="61" t="s">
        <v>166</v>
      </c>
      <c r="I57" s="158" t="s">
        <v>167</v>
      </c>
      <c r="J57" s="61" t="s">
        <v>166</v>
      </c>
      <c r="K57" s="158" t="s">
        <v>167</v>
      </c>
      <c r="L57" s="61" t="s">
        <v>166</v>
      </c>
      <c r="M57" s="158" t="s">
        <v>167</v>
      </c>
      <c r="N57" s="61" t="s">
        <v>166</v>
      </c>
      <c r="O57" s="158" t="s">
        <v>167</v>
      </c>
      <c r="P57" s="61" t="s">
        <v>166</v>
      </c>
      <c r="Q57" s="158" t="s">
        <v>167</v>
      </c>
      <c r="R57" s="124" t="s">
        <v>4</v>
      </c>
      <c r="S57" s="231" t="s">
        <v>5</v>
      </c>
      <c r="T57" s="117" t="s">
        <v>4</v>
      </c>
      <c r="U57" s="238" t="s">
        <v>5</v>
      </c>
      <c r="V57" s="117" t="s">
        <v>4</v>
      </c>
      <c r="W57" s="238" t="s">
        <v>5</v>
      </c>
      <c r="X57" s="117" t="s">
        <v>4</v>
      </c>
      <c r="Y57" s="116" t="s">
        <v>5</v>
      </c>
      <c r="Z57" s="117" t="s">
        <v>4</v>
      </c>
      <c r="AA57" s="238" t="s">
        <v>5</v>
      </c>
      <c r="AB57" s="117" t="s">
        <v>4</v>
      </c>
      <c r="AC57" s="238" t="s">
        <v>5</v>
      </c>
      <c r="AD57" s="61" t="s">
        <v>166</v>
      </c>
      <c r="AE57" s="158" t="s">
        <v>167</v>
      </c>
      <c r="AF57" s="401"/>
      <c r="AH57" s="61" t="s">
        <v>166</v>
      </c>
      <c r="AI57" s="158" t="s">
        <v>167</v>
      </c>
    </row>
    <row r="58" spans="1:35" x14ac:dyDescent="0.2">
      <c r="A58" s="88" t="s">
        <v>31</v>
      </c>
      <c r="B58" s="25" t="s">
        <v>119</v>
      </c>
      <c r="C58" s="201">
        <v>7</v>
      </c>
      <c r="D58" s="205">
        <v>11.369325419999999</v>
      </c>
      <c r="E58" s="196">
        <f t="shared" ref="E58:E105" si="132">D58/AI58</f>
        <v>1.8627916119109324E-2</v>
      </c>
      <c r="F58" s="81">
        <v>5</v>
      </c>
      <c r="G58" s="159">
        <v>10.22678161</v>
      </c>
      <c r="H58" s="81">
        <v>6</v>
      </c>
      <c r="I58" s="159">
        <v>10.164249009999999</v>
      </c>
      <c r="J58" s="81">
        <v>8</v>
      </c>
      <c r="K58" s="159">
        <v>15.8412173</v>
      </c>
      <c r="L58" s="148">
        <v>9</v>
      </c>
      <c r="M58" s="159">
        <v>16.084956829999999</v>
      </c>
      <c r="N58" s="148">
        <v>10</v>
      </c>
      <c r="O58" s="159">
        <v>34.205450489999997</v>
      </c>
      <c r="P58" s="148">
        <v>11</v>
      </c>
      <c r="Q58" s="159">
        <v>38.750041129999993</v>
      </c>
      <c r="R58" s="81">
        <v>13</v>
      </c>
      <c r="S58" s="159">
        <v>44.608614249999995</v>
      </c>
      <c r="T58" s="81">
        <v>11</v>
      </c>
      <c r="U58" s="159">
        <v>44.739806639999998</v>
      </c>
      <c r="V58" s="81">
        <v>13</v>
      </c>
      <c r="W58" s="159">
        <v>47.042921599999993</v>
      </c>
      <c r="X58" s="81">
        <v>12</v>
      </c>
      <c r="Y58" s="159">
        <v>43.530813499999994</v>
      </c>
      <c r="Z58" s="81">
        <v>12</v>
      </c>
      <c r="AA58" s="159">
        <v>41.911513360000001</v>
      </c>
      <c r="AB58" s="81">
        <v>12</v>
      </c>
      <c r="AC58" s="159">
        <v>41.872015620000006</v>
      </c>
      <c r="AD58" s="149">
        <v>123</v>
      </c>
      <c r="AE58" s="169">
        <v>707.04287255000008</v>
      </c>
      <c r="AF58" s="126">
        <f t="shared" ref="AF58:AF105" si="133">AC58/AE58</f>
        <v>5.9221324824314574E-2</v>
      </c>
      <c r="AH58" s="209">
        <v>105</v>
      </c>
      <c r="AI58" s="169">
        <v>610.33801887999982</v>
      </c>
    </row>
    <row r="59" spans="1:35" x14ac:dyDescent="0.2">
      <c r="A59" s="88" t="s">
        <v>35</v>
      </c>
      <c r="B59" s="25" t="s">
        <v>123</v>
      </c>
      <c r="C59" s="202">
        <v>11</v>
      </c>
      <c r="D59" s="206">
        <v>19.347688199999997</v>
      </c>
      <c r="E59" s="196">
        <f t="shared" si="132"/>
        <v>2.243742844176428E-2</v>
      </c>
      <c r="F59" s="83">
        <v>11</v>
      </c>
      <c r="G59" s="160">
        <v>19.3060914</v>
      </c>
      <c r="H59" s="83">
        <v>12</v>
      </c>
      <c r="I59" s="160">
        <v>24.994195200000004</v>
      </c>
      <c r="J59" s="83">
        <v>11</v>
      </c>
      <c r="K59" s="160">
        <v>20.542957849999997</v>
      </c>
      <c r="L59" s="146">
        <v>12</v>
      </c>
      <c r="M59" s="160">
        <v>18.728442480000002</v>
      </c>
      <c r="N59" s="146">
        <v>11</v>
      </c>
      <c r="O59" s="160">
        <v>18.266871630000001</v>
      </c>
      <c r="P59" s="146">
        <v>10</v>
      </c>
      <c r="Q59" s="160">
        <v>18.266872889999998</v>
      </c>
      <c r="R59" s="83">
        <v>10</v>
      </c>
      <c r="S59" s="160">
        <v>18.144504120000001</v>
      </c>
      <c r="T59" s="83">
        <v>10</v>
      </c>
      <c r="U59" s="160">
        <v>10.256590659999999</v>
      </c>
      <c r="V59" s="83">
        <v>7</v>
      </c>
      <c r="W59" s="160">
        <v>9.6341253700000014</v>
      </c>
      <c r="X59" s="83">
        <v>6</v>
      </c>
      <c r="Y59" s="160">
        <v>9.2021878899999994</v>
      </c>
      <c r="Z59" s="83">
        <v>6</v>
      </c>
      <c r="AA59" s="160">
        <v>9.2440743399999992</v>
      </c>
      <c r="AB59" s="83">
        <v>5</v>
      </c>
      <c r="AC59" s="160">
        <v>9.1740551099999994</v>
      </c>
      <c r="AD59" s="149">
        <v>86</v>
      </c>
      <c r="AE59" s="169">
        <v>758.52306452999994</v>
      </c>
      <c r="AF59" s="126">
        <f t="shared" si="133"/>
        <v>1.2094629074574648E-2</v>
      </c>
      <c r="AH59" s="210">
        <v>105</v>
      </c>
      <c r="AI59" s="169">
        <v>862.29526035999993</v>
      </c>
    </row>
    <row r="60" spans="1:35" x14ac:dyDescent="0.2">
      <c r="A60" s="88" t="s">
        <v>33</v>
      </c>
      <c r="B60" s="25" t="s">
        <v>121</v>
      </c>
      <c r="C60" s="202">
        <v>20</v>
      </c>
      <c r="D60" s="206">
        <v>221.76577662999998</v>
      </c>
      <c r="E60" s="196">
        <f t="shared" si="132"/>
        <v>0.15259288605083077</v>
      </c>
      <c r="F60" s="83">
        <v>20</v>
      </c>
      <c r="G60" s="160">
        <v>223.05732663000003</v>
      </c>
      <c r="H60" s="83">
        <v>20</v>
      </c>
      <c r="I60" s="160">
        <v>223.19814041000006</v>
      </c>
      <c r="J60" s="83">
        <v>17</v>
      </c>
      <c r="K60" s="160">
        <v>244.23043415999999</v>
      </c>
      <c r="L60" s="146">
        <v>15</v>
      </c>
      <c r="M60" s="160">
        <v>220.82626822999998</v>
      </c>
      <c r="N60" s="146">
        <v>15</v>
      </c>
      <c r="O60" s="160">
        <v>221.57676544000003</v>
      </c>
      <c r="P60" s="146">
        <v>15</v>
      </c>
      <c r="Q60" s="160">
        <v>222.91030981</v>
      </c>
      <c r="R60" s="83">
        <v>15</v>
      </c>
      <c r="S60" s="160">
        <v>180.99587339000001</v>
      </c>
      <c r="T60" s="83">
        <v>16</v>
      </c>
      <c r="U60" s="160">
        <v>170.96599115999999</v>
      </c>
      <c r="V60" s="83">
        <v>15</v>
      </c>
      <c r="W60" s="160">
        <v>70.807818669999989</v>
      </c>
      <c r="X60" s="83">
        <v>16</v>
      </c>
      <c r="Y60" s="160">
        <v>93.19099408999999</v>
      </c>
      <c r="Z60" s="83">
        <v>15</v>
      </c>
      <c r="AA60" s="160">
        <v>93.053013069999977</v>
      </c>
      <c r="AB60" s="83">
        <v>14</v>
      </c>
      <c r="AC60" s="160">
        <v>92.213184780000006</v>
      </c>
      <c r="AD60" s="149">
        <v>140</v>
      </c>
      <c r="AE60" s="169">
        <v>950.62194399999976</v>
      </c>
      <c r="AF60" s="126">
        <f t="shared" si="133"/>
        <v>9.7003004571920584E-2</v>
      </c>
      <c r="AH60" s="210">
        <v>153</v>
      </c>
      <c r="AI60" s="169">
        <v>1453.3166150099999</v>
      </c>
    </row>
    <row r="61" spans="1:35" x14ac:dyDescent="0.2">
      <c r="A61" s="88" t="s">
        <v>34</v>
      </c>
      <c r="B61" s="25" t="s">
        <v>122</v>
      </c>
      <c r="C61" s="202">
        <v>6</v>
      </c>
      <c r="D61" s="206">
        <v>24.49208922</v>
      </c>
      <c r="E61" s="196">
        <f t="shared" si="132"/>
        <v>6.047281090064751E-2</v>
      </c>
      <c r="F61" s="83">
        <v>5</v>
      </c>
      <c r="G61" s="160">
        <v>23.660772139999999</v>
      </c>
      <c r="H61" s="83">
        <v>5</v>
      </c>
      <c r="I61" s="160">
        <v>23.824275670000002</v>
      </c>
      <c r="J61" s="83">
        <v>6</v>
      </c>
      <c r="K61" s="160">
        <v>39.590412750000006</v>
      </c>
      <c r="L61" s="146">
        <v>5</v>
      </c>
      <c r="M61" s="160">
        <v>33.445799249999993</v>
      </c>
      <c r="N61" s="146">
        <v>5</v>
      </c>
      <c r="O61" s="160">
        <v>33.638281839999998</v>
      </c>
      <c r="P61" s="146">
        <v>4</v>
      </c>
      <c r="Q61" s="160">
        <v>33.820509199999996</v>
      </c>
      <c r="R61" s="83">
        <v>2</v>
      </c>
      <c r="S61" s="160">
        <v>30.755144089999998</v>
      </c>
      <c r="T61" s="83">
        <v>3</v>
      </c>
      <c r="U61" s="160">
        <v>31.11502123</v>
      </c>
      <c r="V61" s="83">
        <v>3</v>
      </c>
      <c r="W61" s="160">
        <v>31.290101159999995</v>
      </c>
      <c r="X61" s="83">
        <v>2</v>
      </c>
      <c r="Y61" s="160">
        <v>27.297081719999998</v>
      </c>
      <c r="Z61" s="83">
        <v>2</v>
      </c>
      <c r="AA61" s="160">
        <v>27.422100839999999</v>
      </c>
      <c r="AB61" s="83">
        <v>2</v>
      </c>
      <c r="AC61" s="160">
        <v>27.582166320000002</v>
      </c>
      <c r="AD61" s="149">
        <v>96</v>
      </c>
      <c r="AE61" s="169">
        <v>429.35114583999996</v>
      </c>
      <c r="AF61" s="126">
        <f t="shared" si="133"/>
        <v>6.4241510910695576E-2</v>
      </c>
      <c r="AH61" s="210">
        <v>95</v>
      </c>
      <c r="AI61" s="169">
        <v>405.00993512999992</v>
      </c>
    </row>
    <row r="62" spans="1:35" x14ac:dyDescent="0.2">
      <c r="A62" s="88" t="s">
        <v>32</v>
      </c>
      <c r="B62" s="25" t="s">
        <v>120</v>
      </c>
      <c r="C62" s="202">
        <v>1</v>
      </c>
      <c r="D62" s="206">
        <v>40.190860260000001</v>
      </c>
      <c r="E62" s="196">
        <f t="shared" si="132"/>
        <v>7.0323921094026506E-2</v>
      </c>
      <c r="F62" s="83">
        <v>1</v>
      </c>
      <c r="G62" s="160">
        <v>40.486497839999998</v>
      </c>
      <c r="H62" s="83">
        <v>1</v>
      </c>
      <c r="I62" s="160">
        <v>40.753084990000005</v>
      </c>
      <c r="J62" s="83">
        <v>2</v>
      </c>
      <c r="K62" s="160">
        <v>44.403414810000001</v>
      </c>
      <c r="L62" s="146">
        <v>2</v>
      </c>
      <c r="M62" s="160">
        <v>43.284439390000003</v>
      </c>
      <c r="N62" s="146">
        <v>2</v>
      </c>
      <c r="O62" s="160">
        <v>43.5886651</v>
      </c>
      <c r="P62" s="146">
        <v>2</v>
      </c>
      <c r="Q62" s="160">
        <v>43.527859549999995</v>
      </c>
      <c r="R62" s="83">
        <v>2</v>
      </c>
      <c r="S62" s="160">
        <v>43.958508710000004</v>
      </c>
      <c r="T62" s="83">
        <v>2</v>
      </c>
      <c r="U62" s="160">
        <v>44.338778910000002</v>
      </c>
      <c r="V62" s="83">
        <v>2</v>
      </c>
      <c r="W62" s="160">
        <v>44.671327310000002</v>
      </c>
      <c r="X62" s="83">
        <v>2</v>
      </c>
      <c r="Y62" s="160">
        <v>44.881213720000005</v>
      </c>
      <c r="Z62" s="83">
        <v>2</v>
      </c>
      <c r="AA62" s="160">
        <v>44.80968043</v>
      </c>
      <c r="AB62" s="83">
        <v>3</v>
      </c>
      <c r="AC62" s="160">
        <v>45.085184290000001</v>
      </c>
      <c r="AD62" s="149">
        <v>90</v>
      </c>
      <c r="AE62" s="169">
        <v>619.58126779999998</v>
      </c>
      <c r="AF62" s="126">
        <f t="shared" si="133"/>
        <v>7.276718427929206E-2</v>
      </c>
      <c r="AH62" s="210">
        <v>87</v>
      </c>
      <c r="AI62" s="169">
        <v>571.51051355999994</v>
      </c>
    </row>
    <row r="63" spans="1:35" x14ac:dyDescent="0.2">
      <c r="A63" s="88" t="s">
        <v>36</v>
      </c>
      <c r="B63" s="25" t="s">
        <v>124</v>
      </c>
      <c r="C63" s="202">
        <v>7</v>
      </c>
      <c r="D63" s="206">
        <v>25.851394450000001</v>
      </c>
      <c r="E63" s="196">
        <f t="shared" si="132"/>
        <v>9.0300200944394213E-2</v>
      </c>
      <c r="F63" s="83">
        <v>6</v>
      </c>
      <c r="G63" s="160">
        <v>25.90447588</v>
      </c>
      <c r="H63" s="83">
        <v>6</v>
      </c>
      <c r="I63" s="160">
        <v>25.913970379999999</v>
      </c>
      <c r="J63" s="83">
        <v>5</v>
      </c>
      <c r="K63" s="160">
        <v>9.7235782599999983</v>
      </c>
      <c r="L63" s="146">
        <v>4</v>
      </c>
      <c r="M63" s="160">
        <v>9.5848394899999985</v>
      </c>
      <c r="N63" s="146">
        <v>5</v>
      </c>
      <c r="O63" s="160">
        <v>9.4753430500000011</v>
      </c>
      <c r="P63" s="146">
        <v>4</v>
      </c>
      <c r="Q63" s="160">
        <v>9.3220731099999998</v>
      </c>
      <c r="R63" s="83">
        <v>3</v>
      </c>
      <c r="S63" s="160">
        <v>5.6846950500000011</v>
      </c>
      <c r="T63" s="83">
        <v>3</v>
      </c>
      <c r="U63" s="160">
        <v>5.6202110799999998</v>
      </c>
      <c r="V63" s="83">
        <v>3</v>
      </c>
      <c r="W63" s="160">
        <v>5.5580823600000002</v>
      </c>
      <c r="X63" s="83">
        <v>4</v>
      </c>
      <c r="Y63" s="160">
        <v>5.9801007700000008</v>
      </c>
      <c r="Z63" s="83">
        <v>4</v>
      </c>
      <c r="AA63" s="160">
        <v>5.98741374</v>
      </c>
      <c r="AB63" s="83">
        <v>3</v>
      </c>
      <c r="AC63" s="160">
        <v>5.4868281400000001</v>
      </c>
      <c r="AD63" s="149">
        <v>67</v>
      </c>
      <c r="AE63" s="170">
        <v>226.75652629999999</v>
      </c>
      <c r="AF63" s="126">
        <f t="shared" si="133"/>
        <v>2.419700208646211E-2</v>
      </c>
      <c r="AH63" s="210">
        <v>71</v>
      </c>
      <c r="AI63" s="170">
        <v>286.28280091999994</v>
      </c>
    </row>
    <row r="64" spans="1:35" s="118" customFormat="1" x14ac:dyDescent="0.2">
      <c r="A64" s="91" t="s">
        <v>158</v>
      </c>
      <c r="B64" s="92" t="s">
        <v>173</v>
      </c>
      <c r="C64" s="203">
        <f>SUM(C58:C63)</f>
        <v>52</v>
      </c>
      <c r="D64" s="207">
        <f>SUM(D58:D63)</f>
        <v>343.01713417999997</v>
      </c>
      <c r="E64" s="197">
        <f t="shared" si="132"/>
        <v>8.1890033238842155E-2</v>
      </c>
      <c r="F64" s="101">
        <f>SUM(F58:F63)</f>
        <v>48</v>
      </c>
      <c r="G64" s="161">
        <f>SUM(G58:G63)</f>
        <v>342.64194550000008</v>
      </c>
      <c r="H64" s="101">
        <f t="shared" ref="H64:AC64" si="134">SUM(H58:H63)</f>
        <v>50</v>
      </c>
      <c r="I64" s="161">
        <f t="shared" si="134"/>
        <v>348.84791566000007</v>
      </c>
      <c r="J64" s="101">
        <f t="shared" si="134"/>
        <v>49</v>
      </c>
      <c r="K64" s="161">
        <f t="shared" si="134"/>
        <v>374.33201513</v>
      </c>
      <c r="L64" s="151">
        <f t="shared" si="134"/>
        <v>47</v>
      </c>
      <c r="M64" s="161">
        <f t="shared" si="134"/>
        <v>341.95474566999991</v>
      </c>
      <c r="N64" s="151">
        <f t="shared" si="134"/>
        <v>48</v>
      </c>
      <c r="O64" s="161">
        <f t="shared" si="134"/>
        <v>360.75137755000003</v>
      </c>
      <c r="P64" s="151">
        <f t="shared" si="134"/>
        <v>46</v>
      </c>
      <c r="Q64" s="161">
        <f t="shared" si="134"/>
        <v>366.59766569000004</v>
      </c>
      <c r="R64" s="101">
        <f t="shared" si="134"/>
        <v>45</v>
      </c>
      <c r="S64" s="161">
        <f t="shared" si="134"/>
        <v>324.14733961000002</v>
      </c>
      <c r="T64" s="101">
        <f t="shared" si="134"/>
        <v>45</v>
      </c>
      <c r="U64" s="161">
        <f t="shared" si="134"/>
        <v>307.03639968000005</v>
      </c>
      <c r="V64" s="101">
        <f t="shared" si="134"/>
        <v>43</v>
      </c>
      <c r="W64" s="161">
        <f t="shared" si="134"/>
        <v>209.00437647000001</v>
      </c>
      <c r="X64" s="101">
        <f t="shared" si="134"/>
        <v>42</v>
      </c>
      <c r="Y64" s="161">
        <f t="shared" si="134"/>
        <v>224.08239168999998</v>
      </c>
      <c r="Z64" s="101">
        <f t="shared" si="134"/>
        <v>41</v>
      </c>
      <c r="AA64" s="161">
        <f t="shared" si="134"/>
        <v>222.42779577999997</v>
      </c>
      <c r="AB64" s="101">
        <f t="shared" si="134"/>
        <v>39</v>
      </c>
      <c r="AC64" s="161">
        <f t="shared" si="134"/>
        <v>221.41343426</v>
      </c>
      <c r="AD64" s="152">
        <f>SUM(AD58:AD63)</f>
        <v>602</v>
      </c>
      <c r="AE64" s="161">
        <f>SUM(AE58:AE63)</f>
        <v>3691.8768210200001</v>
      </c>
      <c r="AF64" s="129">
        <f t="shared" si="133"/>
        <v>5.997313696907889E-2</v>
      </c>
      <c r="AH64" s="151">
        <f>SUM(AH58:AH63)</f>
        <v>616</v>
      </c>
      <c r="AI64" s="161">
        <f>SUM(AI58:AI63)</f>
        <v>4188.7531438599999</v>
      </c>
    </row>
    <row r="65" spans="1:35" x14ac:dyDescent="0.2">
      <c r="A65" s="88" t="s">
        <v>41</v>
      </c>
      <c r="B65" s="23" t="s">
        <v>129</v>
      </c>
      <c r="C65" s="202">
        <v>5</v>
      </c>
      <c r="D65" s="206">
        <v>20.566815180000003</v>
      </c>
      <c r="E65" s="196">
        <f t="shared" si="132"/>
        <v>4.1743731734359718E-2</v>
      </c>
      <c r="F65" s="83">
        <v>5</v>
      </c>
      <c r="G65" s="160">
        <v>20.67182528</v>
      </c>
      <c r="H65" s="83">
        <v>4</v>
      </c>
      <c r="I65" s="160">
        <v>20.542792460000005</v>
      </c>
      <c r="J65" s="83">
        <v>4</v>
      </c>
      <c r="K65" s="160">
        <v>20.619910880000003</v>
      </c>
      <c r="L65" s="146">
        <v>3</v>
      </c>
      <c r="M65" s="160">
        <v>5.8799241800000006</v>
      </c>
      <c r="N65" s="146">
        <v>3</v>
      </c>
      <c r="O65" s="160">
        <v>5.9000552700000002</v>
      </c>
      <c r="P65" s="146">
        <v>3</v>
      </c>
      <c r="Q65" s="160">
        <v>5.9196872000000003</v>
      </c>
      <c r="R65" s="83">
        <v>3</v>
      </c>
      <c r="S65" s="160">
        <v>5.9409652799999995</v>
      </c>
      <c r="T65" s="83">
        <v>3</v>
      </c>
      <c r="U65" s="160">
        <v>5.9616148699999991</v>
      </c>
      <c r="V65" s="83">
        <v>3</v>
      </c>
      <c r="W65" s="160">
        <v>5.9817924600000003</v>
      </c>
      <c r="X65" s="83">
        <v>3</v>
      </c>
      <c r="Y65" s="160">
        <v>6.0028399299999995</v>
      </c>
      <c r="Z65" s="83">
        <v>3</v>
      </c>
      <c r="AA65" s="160">
        <v>6.0233576299999996</v>
      </c>
      <c r="AB65" s="83">
        <v>3</v>
      </c>
      <c r="AC65" s="160">
        <v>6.0447595500000011</v>
      </c>
      <c r="AD65" s="149">
        <v>114</v>
      </c>
      <c r="AE65" s="171">
        <v>562.04867624999997</v>
      </c>
      <c r="AF65" s="126">
        <f t="shared" si="133"/>
        <v>1.0754868404513925E-2</v>
      </c>
      <c r="AH65" s="210">
        <v>111</v>
      </c>
      <c r="AI65" s="171">
        <v>492.69229955000009</v>
      </c>
    </row>
    <row r="66" spans="1:35" x14ac:dyDescent="0.2">
      <c r="A66" s="88" t="s">
        <v>40</v>
      </c>
      <c r="B66" s="23" t="s">
        <v>128</v>
      </c>
      <c r="C66" s="202">
        <v>7</v>
      </c>
      <c r="D66" s="206">
        <v>8.3322262899999995</v>
      </c>
      <c r="E66" s="196">
        <f t="shared" si="132"/>
        <v>1.372214122427857E-2</v>
      </c>
      <c r="F66" s="83">
        <v>6</v>
      </c>
      <c r="G66" s="160">
        <v>6.7579299900000001</v>
      </c>
      <c r="H66" s="83">
        <v>5</v>
      </c>
      <c r="I66" s="160">
        <v>5.9017894400000008</v>
      </c>
      <c r="J66" s="83">
        <v>4</v>
      </c>
      <c r="K66" s="160">
        <v>1.89667019</v>
      </c>
      <c r="L66" s="146">
        <v>3</v>
      </c>
      <c r="M66" s="160">
        <v>1.6932638799999999</v>
      </c>
      <c r="N66" s="146">
        <v>3</v>
      </c>
      <c r="O66" s="160">
        <v>1.68688766</v>
      </c>
      <c r="P66" s="146">
        <v>2</v>
      </c>
      <c r="Q66" s="160">
        <v>1.6059782000000002</v>
      </c>
      <c r="R66" s="83">
        <v>2</v>
      </c>
      <c r="S66" s="160">
        <v>1.5895902500000001</v>
      </c>
      <c r="T66" s="83">
        <v>2</v>
      </c>
      <c r="U66" s="160">
        <v>1.57318045</v>
      </c>
      <c r="V66" s="83">
        <v>3</v>
      </c>
      <c r="W66" s="160">
        <v>4.7771937800000002</v>
      </c>
      <c r="X66" s="83">
        <v>3</v>
      </c>
      <c r="Y66" s="160">
        <v>4.7870227099999996</v>
      </c>
      <c r="Z66" s="83">
        <v>3</v>
      </c>
      <c r="AA66" s="160">
        <v>4.7960512400000006</v>
      </c>
      <c r="AB66" s="83">
        <v>3</v>
      </c>
      <c r="AC66" s="160">
        <v>4.8062332899999998</v>
      </c>
      <c r="AD66" s="149">
        <v>130</v>
      </c>
      <c r="AE66" s="169">
        <v>592.64600633877501</v>
      </c>
      <c r="AF66" s="126">
        <f t="shared" si="133"/>
        <v>8.1097876955111142E-3</v>
      </c>
      <c r="AH66" s="210">
        <v>137</v>
      </c>
      <c r="AI66" s="169">
        <v>607.21035834100007</v>
      </c>
    </row>
    <row r="67" spans="1:35" x14ac:dyDescent="0.2">
      <c r="A67" s="88" t="s">
        <v>39</v>
      </c>
      <c r="B67" s="23" t="s">
        <v>127</v>
      </c>
      <c r="C67" s="202">
        <v>6</v>
      </c>
      <c r="D67" s="206">
        <v>21.379274705999997</v>
      </c>
      <c r="E67" s="196">
        <f t="shared" si="132"/>
        <v>1.8286111964845676E-2</v>
      </c>
      <c r="F67" s="83">
        <v>7</v>
      </c>
      <c r="G67" s="160">
        <v>20.941723778</v>
      </c>
      <c r="H67" s="83">
        <v>6</v>
      </c>
      <c r="I67" s="160">
        <v>20.207403829999997</v>
      </c>
      <c r="J67" s="83">
        <v>3</v>
      </c>
      <c r="K67" s="160">
        <v>19.710620099</v>
      </c>
      <c r="L67" s="146">
        <v>5</v>
      </c>
      <c r="M67" s="160">
        <v>19.702076079999998</v>
      </c>
      <c r="N67" s="146">
        <v>5</v>
      </c>
      <c r="O67" s="160">
        <v>16.389313510000001</v>
      </c>
      <c r="P67" s="146">
        <v>4</v>
      </c>
      <c r="Q67" s="160">
        <v>16.44008178</v>
      </c>
      <c r="R67" s="83">
        <v>4</v>
      </c>
      <c r="S67" s="160">
        <v>16.324211805999997</v>
      </c>
      <c r="T67" s="83">
        <v>4</v>
      </c>
      <c r="U67" s="160">
        <v>16.341610639999999</v>
      </c>
      <c r="V67" s="83">
        <v>4</v>
      </c>
      <c r="W67" s="160">
        <v>16.159601469999998</v>
      </c>
      <c r="X67" s="83">
        <v>4</v>
      </c>
      <c r="Y67" s="160">
        <v>16.164165267999998</v>
      </c>
      <c r="Z67" s="83">
        <v>4</v>
      </c>
      <c r="AA67" s="160">
        <v>16.18635519</v>
      </c>
      <c r="AB67" s="83">
        <v>4</v>
      </c>
      <c r="AC67" s="160">
        <v>16.284099903000001</v>
      </c>
      <c r="AD67" s="149">
        <v>148</v>
      </c>
      <c r="AE67" s="169">
        <v>1494.3171728523653</v>
      </c>
      <c r="AF67" s="126">
        <f t="shared" si="133"/>
        <v>1.089735177968729E-2</v>
      </c>
      <c r="AH67" s="210">
        <v>129</v>
      </c>
      <c r="AI67" s="169">
        <v>1169.1536586399998</v>
      </c>
    </row>
    <row r="68" spans="1:35" x14ac:dyDescent="0.2">
      <c r="A68" s="88" t="s">
        <v>43</v>
      </c>
      <c r="B68" s="23" t="s">
        <v>131</v>
      </c>
      <c r="C68" s="202">
        <v>2</v>
      </c>
      <c r="D68" s="206">
        <v>0.89635573999999996</v>
      </c>
      <c r="E68" s="196">
        <f t="shared" si="132"/>
        <v>1.2223024233674101E-3</v>
      </c>
      <c r="F68" s="83">
        <v>4</v>
      </c>
      <c r="G68" s="160">
        <v>9.1750418400000004</v>
      </c>
      <c r="H68" s="83">
        <v>4</v>
      </c>
      <c r="I68" s="160">
        <v>9.2815372600000003</v>
      </c>
      <c r="J68" s="83">
        <v>4</v>
      </c>
      <c r="K68" s="160">
        <v>9.2645119199999986</v>
      </c>
      <c r="L68" s="146">
        <v>5</v>
      </c>
      <c r="M68" s="160">
        <v>9.6919682900000002</v>
      </c>
      <c r="N68" s="146">
        <v>3</v>
      </c>
      <c r="O68" s="160">
        <v>9.3090704500000001</v>
      </c>
      <c r="P68" s="146">
        <v>3</v>
      </c>
      <c r="Q68" s="160">
        <v>9.3690228199999996</v>
      </c>
      <c r="R68" s="83">
        <v>3</v>
      </c>
      <c r="S68" s="160">
        <v>9.4249146999999986</v>
      </c>
      <c r="T68" s="83">
        <v>3</v>
      </c>
      <c r="U68" s="160">
        <v>9.4369842899999998</v>
      </c>
      <c r="V68" s="83">
        <v>3</v>
      </c>
      <c r="W68" s="160">
        <v>9.4914859399999987</v>
      </c>
      <c r="X68" s="83">
        <v>3</v>
      </c>
      <c r="Y68" s="160">
        <v>9.484078659999998</v>
      </c>
      <c r="Z68" s="83">
        <v>3</v>
      </c>
      <c r="AA68" s="160">
        <v>9.513573479999998</v>
      </c>
      <c r="AB68" s="83">
        <v>3</v>
      </c>
      <c r="AC68" s="160">
        <v>9.4810403199999982</v>
      </c>
      <c r="AD68" s="149">
        <v>100</v>
      </c>
      <c r="AE68" s="169">
        <v>734.14259698000001</v>
      </c>
      <c r="AF68" s="126">
        <f t="shared" si="133"/>
        <v>1.2914439727379403E-2</v>
      </c>
      <c r="AH68" s="210">
        <v>107</v>
      </c>
      <c r="AI68" s="169">
        <v>733.33384837000006</v>
      </c>
    </row>
    <row r="69" spans="1:35" x14ac:dyDescent="0.2">
      <c r="A69" s="88" t="s">
        <v>37</v>
      </c>
      <c r="B69" s="22" t="s">
        <v>125</v>
      </c>
      <c r="C69" s="202">
        <v>8</v>
      </c>
      <c r="D69" s="206">
        <v>98.398182719999966</v>
      </c>
      <c r="E69" s="196">
        <f t="shared" si="132"/>
        <v>0.14927817526946635</v>
      </c>
      <c r="F69" s="83">
        <v>8</v>
      </c>
      <c r="G69" s="160">
        <v>32.64385197</v>
      </c>
      <c r="H69" s="83">
        <v>7</v>
      </c>
      <c r="I69" s="160">
        <v>33.644459949999998</v>
      </c>
      <c r="J69" s="83">
        <v>5</v>
      </c>
      <c r="K69" s="160">
        <v>13.97794202</v>
      </c>
      <c r="L69" s="146">
        <v>6</v>
      </c>
      <c r="M69" s="160">
        <v>24.025775230000001</v>
      </c>
      <c r="N69" s="146">
        <v>5</v>
      </c>
      <c r="O69" s="160">
        <v>12.88090128</v>
      </c>
      <c r="P69" s="146">
        <v>5</v>
      </c>
      <c r="Q69" s="160">
        <v>12.98056557</v>
      </c>
      <c r="R69" s="83">
        <v>5</v>
      </c>
      <c r="S69" s="160">
        <v>12.99120327</v>
      </c>
      <c r="T69" s="83">
        <v>5</v>
      </c>
      <c r="U69" s="160">
        <v>12.797150869999998</v>
      </c>
      <c r="V69" s="83">
        <v>5</v>
      </c>
      <c r="W69" s="160">
        <v>13.047661730000002</v>
      </c>
      <c r="X69" s="83">
        <v>5</v>
      </c>
      <c r="Y69" s="160">
        <v>10.17822711</v>
      </c>
      <c r="Z69" s="83">
        <v>5</v>
      </c>
      <c r="AA69" s="160">
        <v>12.074115270000002</v>
      </c>
      <c r="AB69" s="83">
        <v>3</v>
      </c>
      <c r="AC69" s="160">
        <v>1.6347241800000001</v>
      </c>
      <c r="AD69" s="149">
        <v>74</v>
      </c>
      <c r="AE69" s="169">
        <v>678.262865207</v>
      </c>
      <c r="AF69" s="126">
        <f t="shared" si="133"/>
        <v>2.4101631739798937E-3</v>
      </c>
      <c r="AH69" s="210">
        <v>85</v>
      </c>
      <c r="AI69" s="169">
        <v>659.15987077400007</v>
      </c>
    </row>
    <row r="70" spans="1:35" x14ac:dyDescent="0.2">
      <c r="A70" s="88" t="s">
        <v>42</v>
      </c>
      <c r="B70" s="23" t="s">
        <v>130</v>
      </c>
      <c r="C70" s="202">
        <v>3</v>
      </c>
      <c r="D70" s="206">
        <v>10.239619250000001</v>
      </c>
      <c r="E70" s="196">
        <f t="shared" si="132"/>
        <v>2.8571308219086777E-2</v>
      </c>
      <c r="F70" s="83">
        <v>4</v>
      </c>
      <c r="G70" s="160">
        <v>12.42816051</v>
      </c>
      <c r="H70" s="83">
        <v>4</v>
      </c>
      <c r="I70" s="160">
        <v>12.51465381</v>
      </c>
      <c r="J70" s="83">
        <v>2</v>
      </c>
      <c r="K70" s="160">
        <v>5.8564993100000002</v>
      </c>
      <c r="L70" s="146">
        <v>4</v>
      </c>
      <c r="M70" s="160">
        <v>6.342712109999999</v>
      </c>
      <c r="N70" s="146">
        <v>4</v>
      </c>
      <c r="O70" s="160">
        <v>11.47718635</v>
      </c>
      <c r="P70" s="146">
        <v>4</v>
      </c>
      <c r="Q70" s="160">
        <v>11.559520860000001</v>
      </c>
      <c r="R70" s="83">
        <v>4</v>
      </c>
      <c r="S70" s="160">
        <v>11.645127859999999</v>
      </c>
      <c r="T70" s="83">
        <v>4</v>
      </c>
      <c r="U70" s="160">
        <v>11.711355080000001</v>
      </c>
      <c r="V70" s="83">
        <v>4</v>
      </c>
      <c r="W70" s="160">
        <v>11.760332570000001</v>
      </c>
      <c r="X70" s="83">
        <v>3</v>
      </c>
      <c r="Y70" s="160">
        <v>7.8936871199999992</v>
      </c>
      <c r="Z70" s="83">
        <v>3</v>
      </c>
      <c r="AA70" s="160">
        <v>7.7592385699999999</v>
      </c>
      <c r="AB70" s="83">
        <v>4</v>
      </c>
      <c r="AC70" s="160">
        <v>8.6656271799999995</v>
      </c>
      <c r="AD70" s="149">
        <v>89</v>
      </c>
      <c r="AE70" s="169">
        <v>433.53727104000001</v>
      </c>
      <c r="AF70" s="126">
        <f t="shared" si="133"/>
        <v>1.9988194231172506E-2</v>
      </c>
      <c r="AH70" s="210">
        <v>83</v>
      </c>
      <c r="AI70" s="169">
        <v>358.38818340000006</v>
      </c>
    </row>
    <row r="71" spans="1:35" x14ac:dyDescent="0.2">
      <c r="A71" s="88" t="s">
        <v>38</v>
      </c>
      <c r="B71" s="22" t="s">
        <v>126</v>
      </c>
      <c r="C71" s="202">
        <v>7</v>
      </c>
      <c r="D71" s="206">
        <v>22.47358453</v>
      </c>
      <c r="E71" s="196">
        <f t="shared" si="132"/>
        <v>1.3821144687255668E-2</v>
      </c>
      <c r="F71" s="83">
        <v>8</v>
      </c>
      <c r="G71" s="160">
        <v>24.957132450000003</v>
      </c>
      <c r="H71" s="83">
        <v>5</v>
      </c>
      <c r="I71" s="160">
        <v>11.951682880000002</v>
      </c>
      <c r="J71" s="83">
        <v>5</v>
      </c>
      <c r="K71" s="160">
        <v>10.581456429999999</v>
      </c>
      <c r="L71" s="146">
        <v>5</v>
      </c>
      <c r="M71" s="160">
        <v>10.559814040000001</v>
      </c>
      <c r="N71" s="146">
        <v>6</v>
      </c>
      <c r="O71" s="160">
        <v>11.00257729</v>
      </c>
      <c r="P71" s="146">
        <v>6</v>
      </c>
      <c r="Q71" s="160">
        <v>10.719683459999999</v>
      </c>
      <c r="R71" s="83">
        <v>6</v>
      </c>
      <c r="S71" s="160">
        <v>10.38284552</v>
      </c>
      <c r="T71" s="83">
        <v>5</v>
      </c>
      <c r="U71" s="160">
        <v>9.3639006600000005</v>
      </c>
      <c r="V71" s="83">
        <v>4</v>
      </c>
      <c r="W71" s="160">
        <v>8.133347839999999</v>
      </c>
      <c r="X71" s="83">
        <v>4</v>
      </c>
      <c r="Y71" s="160">
        <v>7.466043159999999</v>
      </c>
      <c r="Z71" s="83">
        <v>2</v>
      </c>
      <c r="AA71" s="160">
        <v>6.4577426200000003</v>
      </c>
      <c r="AB71" s="83">
        <v>2</v>
      </c>
      <c r="AC71" s="160">
        <v>6.1849030999999997</v>
      </c>
      <c r="AD71" s="149">
        <v>98</v>
      </c>
      <c r="AE71" s="170">
        <v>1839.2758010191701</v>
      </c>
      <c r="AF71" s="126">
        <f t="shared" si="133"/>
        <v>3.3626838870890667E-3</v>
      </c>
      <c r="AH71" s="210">
        <v>103</v>
      </c>
      <c r="AI71" s="170">
        <v>1626.0291776500001</v>
      </c>
    </row>
    <row r="72" spans="1:35" s="118" customFormat="1" x14ac:dyDescent="0.2">
      <c r="A72" s="91" t="s">
        <v>159</v>
      </c>
      <c r="B72" s="94" t="s">
        <v>174</v>
      </c>
      <c r="C72" s="203">
        <f>SUM(C65:C71)</f>
        <v>38</v>
      </c>
      <c r="D72" s="207">
        <f>SUM(D65:D71)</f>
        <v>182.28605841599997</v>
      </c>
      <c r="E72" s="197">
        <f t="shared" si="132"/>
        <v>3.2286062884765654E-2</v>
      </c>
      <c r="F72" s="101">
        <f>SUM(F65:F71)</f>
        <v>42</v>
      </c>
      <c r="G72" s="161">
        <f>SUM(G65:G71)</f>
        <v>127.57566581799999</v>
      </c>
      <c r="H72" s="101">
        <f t="shared" ref="H72:AC72" si="135">SUM(H65:H71)</f>
        <v>35</v>
      </c>
      <c r="I72" s="161">
        <f t="shared" si="135"/>
        <v>114.04431963</v>
      </c>
      <c r="J72" s="101">
        <f t="shared" si="135"/>
        <v>27</v>
      </c>
      <c r="K72" s="161">
        <f t="shared" si="135"/>
        <v>81.907610849000008</v>
      </c>
      <c r="L72" s="151">
        <f t="shared" si="135"/>
        <v>31</v>
      </c>
      <c r="M72" s="161">
        <f t="shared" si="135"/>
        <v>77.895533810000003</v>
      </c>
      <c r="N72" s="151">
        <f t="shared" si="135"/>
        <v>29</v>
      </c>
      <c r="O72" s="161">
        <f t="shared" si="135"/>
        <v>68.645991809999998</v>
      </c>
      <c r="P72" s="151">
        <f t="shared" si="135"/>
        <v>27</v>
      </c>
      <c r="Q72" s="161">
        <f t="shared" si="135"/>
        <v>68.594539889999993</v>
      </c>
      <c r="R72" s="101">
        <f t="shared" si="135"/>
        <v>27</v>
      </c>
      <c r="S72" s="161">
        <f t="shared" si="135"/>
        <v>68.298858686000003</v>
      </c>
      <c r="T72" s="101">
        <f t="shared" si="135"/>
        <v>26</v>
      </c>
      <c r="U72" s="161">
        <f t="shared" si="135"/>
        <v>67.185796859999996</v>
      </c>
      <c r="V72" s="101">
        <f t="shared" si="135"/>
        <v>26</v>
      </c>
      <c r="W72" s="161">
        <f t="shared" si="135"/>
        <v>69.351415790000004</v>
      </c>
      <c r="X72" s="101">
        <f t="shared" si="135"/>
        <v>25</v>
      </c>
      <c r="Y72" s="161">
        <f t="shared" si="135"/>
        <v>61.976063957999997</v>
      </c>
      <c r="Z72" s="101">
        <f t="shared" si="135"/>
        <v>23</v>
      </c>
      <c r="AA72" s="161">
        <f t="shared" si="135"/>
        <v>62.810433999999994</v>
      </c>
      <c r="AB72" s="101">
        <f t="shared" si="135"/>
        <v>22</v>
      </c>
      <c r="AC72" s="161">
        <f t="shared" si="135"/>
        <v>53.101387523</v>
      </c>
      <c r="AD72" s="152">
        <f>SUM(AD65:AD71)</f>
        <v>753</v>
      </c>
      <c r="AE72" s="161">
        <f>SUM(AE65:AE71)</f>
        <v>6334.23038968731</v>
      </c>
      <c r="AF72" s="129">
        <f t="shared" si="133"/>
        <v>8.3832422024708447E-3</v>
      </c>
      <c r="AH72" s="151">
        <f>SUM(AH65:AH71)</f>
        <v>755</v>
      </c>
      <c r="AI72" s="161">
        <f>SUM(AI65:AI71)</f>
        <v>5645.9673967250001</v>
      </c>
    </row>
    <row r="73" spans="1:35" x14ac:dyDescent="0.2">
      <c r="A73" s="88" t="s">
        <v>47</v>
      </c>
      <c r="B73" s="25" t="s">
        <v>135</v>
      </c>
      <c r="C73" s="202">
        <v>2</v>
      </c>
      <c r="D73" s="206">
        <v>5.6325350199999997</v>
      </c>
      <c r="E73" s="196">
        <f t="shared" si="132"/>
        <v>1.5935789783017632E-2</v>
      </c>
      <c r="F73" s="83">
        <v>2</v>
      </c>
      <c r="G73" s="160">
        <v>5.6737159399999992</v>
      </c>
      <c r="H73" s="83">
        <v>2</v>
      </c>
      <c r="I73" s="160">
        <v>5.7125420800000004</v>
      </c>
      <c r="J73" s="83">
        <v>2</v>
      </c>
      <c r="K73" s="160">
        <v>5.7543503300000003</v>
      </c>
      <c r="L73" s="146">
        <v>2</v>
      </c>
      <c r="M73" s="160">
        <v>5.7649356100000002</v>
      </c>
      <c r="N73" s="146">
        <v>2</v>
      </c>
      <c r="O73" s="160">
        <v>5.8071524199999995</v>
      </c>
      <c r="P73" s="146">
        <v>2</v>
      </c>
      <c r="Q73" s="160">
        <v>5.8483278099999998</v>
      </c>
      <c r="R73" s="83">
        <v>2</v>
      </c>
      <c r="S73" s="160">
        <v>5.8911986600000006</v>
      </c>
      <c r="T73" s="83">
        <v>2</v>
      </c>
      <c r="U73" s="160">
        <v>5.9355116299999997</v>
      </c>
      <c r="V73" s="83">
        <v>1</v>
      </c>
      <c r="W73" s="160">
        <v>5.4898766299999995</v>
      </c>
      <c r="X73" s="83">
        <v>1</v>
      </c>
      <c r="Y73" s="160">
        <v>5.5333531599999999</v>
      </c>
      <c r="Z73" s="83">
        <v>1</v>
      </c>
      <c r="AA73" s="160">
        <v>5.5757604199999999</v>
      </c>
      <c r="AB73" s="83">
        <v>1</v>
      </c>
      <c r="AC73" s="160">
        <v>5.6199170899999995</v>
      </c>
      <c r="AD73" s="149">
        <v>71</v>
      </c>
      <c r="AE73" s="171">
        <v>398.57283480000001</v>
      </c>
      <c r="AF73" s="126">
        <f t="shared" si="133"/>
        <v>1.4100100657436977E-2</v>
      </c>
      <c r="AH73" s="210">
        <v>61</v>
      </c>
      <c r="AI73" s="171">
        <v>353.45189016000006</v>
      </c>
    </row>
    <row r="74" spans="1:35" x14ac:dyDescent="0.2">
      <c r="A74" s="88" t="s">
        <v>44</v>
      </c>
      <c r="B74" s="25" t="s">
        <v>132</v>
      </c>
      <c r="C74" s="202">
        <v>7</v>
      </c>
      <c r="D74" s="206">
        <v>29.593849119999998</v>
      </c>
      <c r="E74" s="196">
        <f t="shared" si="132"/>
        <v>3.5241958204921688E-2</v>
      </c>
      <c r="F74" s="83">
        <v>8</v>
      </c>
      <c r="G74" s="160">
        <v>36.272486480000005</v>
      </c>
      <c r="H74" s="83">
        <v>9</v>
      </c>
      <c r="I74" s="160">
        <v>45.129334880000002</v>
      </c>
      <c r="J74" s="83">
        <v>9</v>
      </c>
      <c r="K74" s="160">
        <v>45.699032019999997</v>
      </c>
      <c r="L74" s="146">
        <v>9</v>
      </c>
      <c r="M74" s="160">
        <v>45.78298139000001</v>
      </c>
      <c r="N74" s="146">
        <v>9</v>
      </c>
      <c r="O74" s="160">
        <v>43.99015837000001</v>
      </c>
      <c r="P74" s="146">
        <v>10</v>
      </c>
      <c r="Q74" s="160">
        <v>42.859582909999993</v>
      </c>
      <c r="R74" s="83">
        <v>11</v>
      </c>
      <c r="S74" s="160">
        <v>45.041208259999998</v>
      </c>
      <c r="T74" s="83">
        <v>11</v>
      </c>
      <c r="U74" s="160">
        <v>45.073970949999996</v>
      </c>
      <c r="V74" s="83">
        <v>10</v>
      </c>
      <c r="W74" s="160">
        <v>43.119689769999994</v>
      </c>
      <c r="X74" s="83">
        <v>10</v>
      </c>
      <c r="Y74" s="160">
        <v>41.477886400000003</v>
      </c>
      <c r="Z74" s="83">
        <v>10</v>
      </c>
      <c r="AA74" s="160">
        <v>51.072394730000006</v>
      </c>
      <c r="AB74" s="83">
        <v>10</v>
      </c>
      <c r="AC74" s="160">
        <v>50.463762989999999</v>
      </c>
      <c r="AD74" s="149">
        <v>105</v>
      </c>
      <c r="AE74" s="169">
        <v>771.9051547900001</v>
      </c>
      <c r="AF74" s="126">
        <f t="shared" si="133"/>
        <v>6.5375600456676397E-2</v>
      </c>
      <c r="AH74" s="210">
        <v>108</v>
      </c>
      <c r="AI74" s="169">
        <v>839.73339245</v>
      </c>
    </row>
    <row r="75" spans="1:35" x14ac:dyDescent="0.2">
      <c r="A75" s="88" t="s">
        <v>46</v>
      </c>
      <c r="B75" s="25" t="s">
        <v>134</v>
      </c>
      <c r="C75" s="202">
        <v>0</v>
      </c>
      <c r="D75" s="206">
        <v>0</v>
      </c>
      <c r="E75" s="196">
        <f t="shared" si="132"/>
        <v>0</v>
      </c>
      <c r="F75" s="83">
        <v>0</v>
      </c>
      <c r="G75" s="160">
        <v>0</v>
      </c>
      <c r="H75" s="83">
        <v>0</v>
      </c>
      <c r="I75" s="160">
        <v>0</v>
      </c>
      <c r="J75" s="83">
        <v>0</v>
      </c>
      <c r="K75" s="160">
        <v>0</v>
      </c>
      <c r="L75" s="146">
        <v>0</v>
      </c>
      <c r="M75" s="160">
        <v>0</v>
      </c>
      <c r="N75" s="146">
        <v>0</v>
      </c>
      <c r="O75" s="160">
        <v>0</v>
      </c>
      <c r="P75" s="146">
        <v>0</v>
      </c>
      <c r="Q75" s="160">
        <v>0</v>
      </c>
      <c r="R75" s="83">
        <v>0</v>
      </c>
      <c r="S75" s="160">
        <v>0</v>
      </c>
      <c r="T75" s="83">
        <v>0</v>
      </c>
      <c r="U75" s="160">
        <v>0</v>
      </c>
      <c r="V75" s="83">
        <v>0</v>
      </c>
      <c r="W75" s="160">
        <v>0</v>
      </c>
      <c r="X75" s="83">
        <v>0</v>
      </c>
      <c r="Y75" s="160">
        <v>0</v>
      </c>
      <c r="Z75" s="83">
        <v>0</v>
      </c>
      <c r="AA75" s="160">
        <v>0</v>
      </c>
      <c r="AB75" s="83">
        <v>0</v>
      </c>
      <c r="AC75" s="160">
        <v>0</v>
      </c>
      <c r="AD75" s="149">
        <v>35</v>
      </c>
      <c r="AE75" s="169">
        <v>291.15349758999997</v>
      </c>
      <c r="AF75" s="126">
        <f t="shared" si="133"/>
        <v>0</v>
      </c>
      <c r="AH75" s="210">
        <v>39</v>
      </c>
      <c r="AI75" s="169">
        <v>335.80399305999998</v>
      </c>
    </row>
    <row r="76" spans="1:35" x14ac:dyDescent="0.2">
      <c r="A76" s="88" t="s">
        <v>49</v>
      </c>
      <c r="B76" s="25" t="s">
        <v>137</v>
      </c>
      <c r="C76" s="202">
        <v>6</v>
      </c>
      <c r="D76" s="206">
        <v>16.621974359999999</v>
      </c>
      <c r="E76" s="196">
        <f t="shared" si="132"/>
        <v>2.2400997766420981E-2</v>
      </c>
      <c r="F76" s="83">
        <v>5</v>
      </c>
      <c r="G76" s="160">
        <v>20.5323092</v>
      </c>
      <c r="H76" s="83">
        <v>5</v>
      </c>
      <c r="I76" s="160">
        <v>20.98218228</v>
      </c>
      <c r="J76" s="83">
        <v>5</v>
      </c>
      <c r="K76" s="160">
        <v>20.887692260000001</v>
      </c>
      <c r="L76" s="146">
        <v>5</v>
      </c>
      <c r="M76" s="160">
        <v>18.93339843</v>
      </c>
      <c r="N76" s="146">
        <v>4</v>
      </c>
      <c r="O76" s="160">
        <v>19.049538719999997</v>
      </c>
      <c r="P76" s="146">
        <v>4</v>
      </c>
      <c r="Q76" s="160">
        <v>16.963406120000002</v>
      </c>
      <c r="R76" s="83">
        <v>2</v>
      </c>
      <c r="S76" s="160">
        <v>16.07991612</v>
      </c>
      <c r="T76" s="83">
        <v>3</v>
      </c>
      <c r="U76" s="160">
        <v>10.576516389999998</v>
      </c>
      <c r="V76" s="83">
        <v>2</v>
      </c>
      <c r="W76" s="160">
        <v>7.9591736200000005</v>
      </c>
      <c r="X76" s="83">
        <v>1</v>
      </c>
      <c r="Y76" s="160">
        <v>7.7298710399999999</v>
      </c>
      <c r="Z76" s="83">
        <v>1</v>
      </c>
      <c r="AA76" s="160">
        <v>7.7860757900000008</v>
      </c>
      <c r="AB76" s="83">
        <v>1</v>
      </c>
      <c r="AC76" s="160">
        <v>8.0257327299999996</v>
      </c>
      <c r="AD76" s="149">
        <v>142</v>
      </c>
      <c r="AE76" s="169">
        <v>858.03925433999996</v>
      </c>
      <c r="AF76" s="126">
        <f t="shared" si="133"/>
        <v>9.3535729156976142E-3</v>
      </c>
      <c r="AH76" s="210">
        <v>135</v>
      </c>
      <c r="AI76" s="169">
        <v>742.0193749099999</v>
      </c>
    </row>
    <row r="77" spans="1:35" x14ac:dyDescent="0.2">
      <c r="A77" s="88" t="s">
        <v>48</v>
      </c>
      <c r="B77" s="25" t="s">
        <v>136</v>
      </c>
      <c r="C77" s="202">
        <v>5</v>
      </c>
      <c r="D77" s="206">
        <v>11.205700970000001</v>
      </c>
      <c r="E77" s="196">
        <f t="shared" si="132"/>
        <v>3.5769547291997154E-2</v>
      </c>
      <c r="F77" s="83">
        <v>5</v>
      </c>
      <c r="G77" s="160">
        <v>11.282002360000002</v>
      </c>
      <c r="H77" s="83">
        <v>5</v>
      </c>
      <c r="I77" s="160">
        <v>11.354191690000002</v>
      </c>
      <c r="J77" s="83">
        <v>5</v>
      </c>
      <c r="K77" s="160">
        <v>11.431670089999999</v>
      </c>
      <c r="L77" s="146">
        <v>5</v>
      </c>
      <c r="M77" s="160">
        <v>11.507116479999999</v>
      </c>
      <c r="N77" s="146">
        <v>5</v>
      </c>
      <c r="O77" s="160">
        <v>11.58606782</v>
      </c>
      <c r="P77" s="146">
        <v>5</v>
      </c>
      <c r="Q77" s="160">
        <v>11.66309948</v>
      </c>
      <c r="R77" s="83">
        <v>5</v>
      </c>
      <c r="S77" s="160">
        <v>11.765065600000003</v>
      </c>
      <c r="T77" s="83">
        <v>5</v>
      </c>
      <c r="U77" s="160">
        <v>11.851291659999999</v>
      </c>
      <c r="V77" s="83">
        <v>4</v>
      </c>
      <c r="W77" s="160">
        <v>11.4231748</v>
      </c>
      <c r="X77" s="83">
        <v>4</v>
      </c>
      <c r="Y77" s="160">
        <v>11.529347939999999</v>
      </c>
      <c r="Z77" s="83">
        <v>4</v>
      </c>
      <c r="AA77" s="160">
        <v>11.614925150000001</v>
      </c>
      <c r="AB77" s="83">
        <v>4</v>
      </c>
      <c r="AC77" s="160">
        <v>10.691582539999999</v>
      </c>
      <c r="AD77" s="149">
        <v>61</v>
      </c>
      <c r="AE77" s="169">
        <v>401.59120520999988</v>
      </c>
      <c r="AF77" s="126">
        <f t="shared" si="133"/>
        <v>2.6623049512274954E-2</v>
      </c>
      <c r="AH77" s="210">
        <v>63</v>
      </c>
      <c r="AI77" s="169">
        <v>313.27488935000002</v>
      </c>
    </row>
    <row r="78" spans="1:35" x14ac:dyDescent="0.2">
      <c r="A78" s="88" t="s">
        <v>45</v>
      </c>
      <c r="B78" s="25" t="s">
        <v>133</v>
      </c>
      <c r="C78" s="202">
        <v>11</v>
      </c>
      <c r="D78" s="206">
        <v>323.03315009999994</v>
      </c>
      <c r="E78" s="196">
        <f t="shared" si="132"/>
        <v>0.50447077887001468</v>
      </c>
      <c r="F78" s="83">
        <v>12</v>
      </c>
      <c r="G78" s="160">
        <v>322.44688731000002</v>
      </c>
      <c r="H78" s="83">
        <v>12</v>
      </c>
      <c r="I78" s="160">
        <v>323.48959666999991</v>
      </c>
      <c r="J78" s="83">
        <v>11</v>
      </c>
      <c r="K78" s="160">
        <v>287.13220879000005</v>
      </c>
      <c r="L78" s="146">
        <v>11</v>
      </c>
      <c r="M78" s="160">
        <v>287.91229468</v>
      </c>
      <c r="N78" s="146">
        <v>10</v>
      </c>
      <c r="O78" s="160">
        <v>142.55247494999998</v>
      </c>
      <c r="P78" s="146">
        <v>11</v>
      </c>
      <c r="Q78" s="160">
        <v>142.40726114</v>
      </c>
      <c r="R78" s="83">
        <v>10</v>
      </c>
      <c r="S78" s="160">
        <v>141.02516169</v>
      </c>
      <c r="T78" s="83">
        <v>10</v>
      </c>
      <c r="U78" s="160">
        <v>141.14393290000001</v>
      </c>
      <c r="V78" s="83">
        <v>9</v>
      </c>
      <c r="W78" s="160">
        <v>138.19829877999999</v>
      </c>
      <c r="X78" s="83">
        <v>11</v>
      </c>
      <c r="Y78" s="160">
        <v>192.05226612999999</v>
      </c>
      <c r="Z78" s="83">
        <v>10</v>
      </c>
      <c r="AA78" s="160">
        <v>203.43678016000007</v>
      </c>
      <c r="AB78" s="83">
        <v>11</v>
      </c>
      <c r="AC78" s="160">
        <v>202.59225436000003</v>
      </c>
      <c r="AD78" s="149">
        <v>64</v>
      </c>
      <c r="AE78" s="170">
        <v>445.07707543000009</v>
      </c>
      <c r="AF78" s="126">
        <f t="shared" si="133"/>
        <v>0.45518465349910592</v>
      </c>
      <c r="AH78" s="210">
        <v>65</v>
      </c>
      <c r="AI78" s="170">
        <v>640.34065724000004</v>
      </c>
    </row>
    <row r="79" spans="1:35" s="118" customFormat="1" x14ac:dyDescent="0.2">
      <c r="A79" s="91" t="s">
        <v>160</v>
      </c>
      <c r="B79" s="95" t="s">
        <v>175</v>
      </c>
      <c r="C79" s="203">
        <f>SUM(C73:C78)</f>
        <v>31</v>
      </c>
      <c r="D79" s="207">
        <f>SUM(D73:D78)</f>
        <v>386.08720956999997</v>
      </c>
      <c r="E79" s="197">
        <f t="shared" si="132"/>
        <v>0.11973091621307018</v>
      </c>
      <c r="F79" s="101">
        <f>SUM(F73:F78)</f>
        <v>32</v>
      </c>
      <c r="G79" s="162">
        <f>SUM(G73:G78)</f>
        <v>396.20740129000001</v>
      </c>
      <c r="H79" s="101">
        <f t="shared" ref="H79:AC79" si="136">SUM(H73:H78)</f>
        <v>33</v>
      </c>
      <c r="I79" s="162">
        <f t="shared" si="136"/>
        <v>406.6678475999999</v>
      </c>
      <c r="J79" s="101">
        <f t="shared" si="136"/>
        <v>32</v>
      </c>
      <c r="K79" s="162">
        <f t="shared" si="136"/>
        <v>370.90495349000003</v>
      </c>
      <c r="L79" s="151">
        <f t="shared" si="136"/>
        <v>32</v>
      </c>
      <c r="M79" s="162">
        <f t="shared" si="136"/>
        <v>369.90072658999998</v>
      </c>
      <c r="N79" s="151">
        <f t="shared" si="136"/>
        <v>30</v>
      </c>
      <c r="O79" s="162">
        <f t="shared" si="136"/>
        <v>222.98539227999999</v>
      </c>
      <c r="P79" s="151">
        <f t="shared" si="136"/>
        <v>32</v>
      </c>
      <c r="Q79" s="162">
        <f t="shared" si="136"/>
        <v>219.74167746000001</v>
      </c>
      <c r="R79" s="101">
        <f t="shared" si="136"/>
        <v>30</v>
      </c>
      <c r="S79" s="162">
        <f t="shared" si="136"/>
        <v>219.80255033</v>
      </c>
      <c r="T79" s="101">
        <f t="shared" si="136"/>
        <v>31</v>
      </c>
      <c r="U79" s="162">
        <f t="shared" si="136"/>
        <v>214.58122352999999</v>
      </c>
      <c r="V79" s="101">
        <f t="shared" si="136"/>
        <v>26</v>
      </c>
      <c r="W79" s="162">
        <f t="shared" si="136"/>
        <v>206.19021359999999</v>
      </c>
      <c r="X79" s="101">
        <f t="shared" si="136"/>
        <v>27</v>
      </c>
      <c r="Y79" s="162">
        <f t="shared" si="136"/>
        <v>258.32272466999996</v>
      </c>
      <c r="Z79" s="101">
        <f t="shared" si="136"/>
        <v>26</v>
      </c>
      <c r="AA79" s="162">
        <f t="shared" si="136"/>
        <v>279.48593625000007</v>
      </c>
      <c r="AB79" s="101">
        <f t="shared" si="136"/>
        <v>27</v>
      </c>
      <c r="AC79" s="162">
        <f t="shared" si="136"/>
        <v>277.39324971000002</v>
      </c>
      <c r="AD79" s="152">
        <f>SUM(AD73:AD78)</f>
        <v>478</v>
      </c>
      <c r="AE79" s="162">
        <f>SUM(AE73:AE78)</f>
        <v>3166.3390221599998</v>
      </c>
      <c r="AF79" s="129">
        <f t="shared" si="133"/>
        <v>8.760693272850141E-2</v>
      </c>
      <c r="AH79" s="151">
        <f>SUM(AH73:AH78)</f>
        <v>471</v>
      </c>
      <c r="AI79" s="162">
        <f>SUM(AI73:AI78)</f>
        <v>3224.6241971700001</v>
      </c>
    </row>
    <row r="80" spans="1:35" x14ac:dyDescent="0.2">
      <c r="A80" s="88" t="s">
        <v>52</v>
      </c>
      <c r="B80" s="24" t="s">
        <v>140</v>
      </c>
      <c r="C80" s="202">
        <v>4</v>
      </c>
      <c r="D80" s="206">
        <v>18.879923980000001</v>
      </c>
      <c r="E80" s="196">
        <f t="shared" si="132"/>
        <v>3.0572189780787368E-2</v>
      </c>
      <c r="F80" s="83">
        <v>4</v>
      </c>
      <c r="G80" s="160">
        <v>18.96536511</v>
      </c>
      <c r="H80" s="83">
        <v>4</v>
      </c>
      <c r="I80" s="160">
        <v>19.058279720000002</v>
      </c>
      <c r="J80" s="83">
        <v>4</v>
      </c>
      <c r="K80" s="160">
        <v>12.687031059999999</v>
      </c>
      <c r="L80" s="146">
        <v>4</v>
      </c>
      <c r="M80" s="160">
        <v>12.708262339999999</v>
      </c>
      <c r="N80" s="146">
        <v>4</v>
      </c>
      <c r="O80" s="160">
        <v>12.73038103</v>
      </c>
      <c r="P80" s="146">
        <v>4</v>
      </c>
      <c r="Q80" s="160">
        <v>11.998353869999999</v>
      </c>
      <c r="R80" s="83">
        <v>3</v>
      </c>
      <c r="S80" s="160">
        <v>10.968381800000001</v>
      </c>
      <c r="T80" s="83">
        <v>3</v>
      </c>
      <c r="U80" s="160">
        <v>10.58336414</v>
      </c>
      <c r="V80" s="83">
        <v>3</v>
      </c>
      <c r="W80" s="160">
        <v>10.598893970000001</v>
      </c>
      <c r="X80" s="83">
        <v>5</v>
      </c>
      <c r="Y80" s="160">
        <v>11.338681529999999</v>
      </c>
      <c r="Z80" s="83">
        <v>4</v>
      </c>
      <c r="AA80" s="160">
        <v>10.84281107</v>
      </c>
      <c r="AB80" s="83">
        <v>3</v>
      </c>
      <c r="AC80" s="160">
        <v>10.53089724</v>
      </c>
      <c r="AD80" s="149">
        <v>138</v>
      </c>
      <c r="AE80" s="171">
        <v>707.23690682999995</v>
      </c>
      <c r="AF80" s="126">
        <f t="shared" si="133"/>
        <v>1.4890197525468413E-2</v>
      </c>
      <c r="AH80" s="210">
        <v>125</v>
      </c>
      <c r="AI80" s="171">
        <v>617.55223016000002</v>
      </c>
    </row>
    <row r="81" spans="1:35" x14ac:dyDescent="0.2">
      <c r="A81" s="88" t="s">
        <v>51</v>
      </c>
      <c r="B81" s="24" t="s">
        <v>139</v>
      </c>
      <c r="C81" s="202">
        <v>7</v>
      </c>
      <c r="D81" s="206">
        <v>54.833007529999996</v>
      </c>
      <c r="E81" s="196">
        <f t="shared" si="132"/>
        <v>6.8332858741404323E-2</v>
      </c>
      <c r="F81" s="83">
        <v>6</v>
      </c>
      <c r="G81" s="160">
        <v>54.817250680000001</v>
      </c>
      <c r="H81" s="83">
        <v>6</v>
      </c>
      <c r="I81" s="160">
        <v>55.18231316</v>
      </c>
      <c r="J81" s="83">
        <v>4</v>
      </c>
      <c r="K81" s="160">
        <v>45.641912090000005</v>
      </c>
      <c r="L81" s="146">
        <v>4</v>
      </c>
      <c r="M81" s="160">
        <v>45.923419080000016</v>
      </c>
      <c r="N81" s="146">
        <v>3</v>
      </c>
      <c r="O81" s="160">
        <v>35.276665450000003</v>
      </c>
      <c r="P81" s="146">
        <v>3</v>
      </c>
      <c r="Q81" s="160">
        <v>35.477568440000006</v>
      </c>
      <c r="R81" s="83">
        <v>3</v>
      </c>
      <c r="S81" s="160">
        <v>35.665649420000008</v>
      </c>
      <c r="T81" s="83">
        <v>3</v>
      </c>
      <c r="U81" s="160">
        <v>23.252824869999998</v>
      </c>
      <c r="V81" s="83">
        <v>3</v>
      </c>
      <c r="W81" s="160">
        <v>15.888545439999998</v>
      </c>
      <c r="X81" s="83">
        <v>3</v>
      </c>
      <c r="Y81" s="160">
        <v>8.2148687799999998</v>
      </c>
      <c r="Z81" s="83">
        <v>3</v>
      </c>
      <c r="AA81" s="160">
        <v>7.4851565599999992</v>
      </c>
      <c r="AB81" s="83">
        <v>3</v>
      </c>
      <c r="AC81" s="160">
        <v>7.4868297299999993</v>
      </c>
      <c r="AD81" s="149">
        <v>151</v>
      </c>
      <c r="AE81" s="169">
        <v>743.30469389999996</v>
      </c>
      <c r="AF81" s="126">
        <f t="shared" si="133"/>
        <v>1.0072356318265408E-2</v>
      </c>
      <c r="AH81" s="210">
        <v>158</v>
      </c>
      <c r="AI81" s="169">
        <v>802.43982968000012</v>
      </c>
    </row>
    <row r="82" spans="1:35" x14ac:dyDescent="0.2">
      <c r="A82" s="88" t="s">
        <v>50</v>
      </c>
      <c r="B82" s="24" t="s">
        <v>138</v>
      </c>
      <c r="C82" s="202">
        <v>4</v>
      </c>
      <c r="D82" s="206">
        <v>13.85902776</v>
      </c>
      <c r="E82" s="196">
        <f t="shared" si="132"/>
        <v>1.7187743209326995E-2</v>
      </c>
      <c r="F82" s="83">
        <v>4</v>
      </c>
      <c r="G82" s="160">
        <v>13.96353964</v>
      </c>
      <c r="H82" s="83">
        <v>4</v>
      </c>
      <c r="I82" s="160">
        <v>13.80307185</v>
      </c>
      <c r="J82" s="83">
        <v>5</v>
      </c>
      <c r="K82" s="160">
        <v>18.452805129999998</v>
      </c>
      <c r="L82" s="146">
        <v>5</v>
      </c>
      <c r="M82" s="160">
        <v>26.198340299999998</v>
      </c>
      <c r="N82" s="146">
        <v>5</v>
      </c>
      <c r="O82" s="160">
        <v>26.401012709999996</v>
      </c>
      <c r="P82" s="146">
        <v>5</v>
      </c>
      <c r="Q82" s="160">
        <v>29.914832829999998</v>
      </c>
      <c r="R82" s="83">
        <v>5</v>
      </c>
      <c r="S82" s="160">
        <v>30.12248954</v>
      </c>
      <c r="T82" s="83">
        <v>5</v>
      </c>
      <c r="U82" s="160">
        <v>30.345372350000005</v>
      </c>
      <c r="V82" s="83">
        <v>5</v>
      </c>
      <c r="W82" s="160">
        <v>30.548415340000002</v>
      </c>
      <c r="X82" s="83">
        <v>5</v>
      </c>
      <c r="Y82" s="160">
        <v>30.80754859</v>
      </c>
      <c r="Z82" s="83">
        <v>5</v>
      </c>
      <c r="AA82" s="160">
        <v>30.996575799999999</v>
      </c>
      <c r="AB82" s="83">
        <v>5</v>
      </c>
      <c r="AC82" s="160">
        <v>32.789992640000001</v>
      </c>
      <c r="AD82" s="149">
        <v>159</v>
      </c>
      <c r="AE82" s="169">
        <v>898.64440859000001</v>
      </c>
      <c r="AF82" s="126">
        <f t="shared" si="133"/>
        <v>3.6488284271916277E-2</v>
      </c>
      <c r="AH82" s="210">
        <v>132</v>
      </c>
      <c r="AI82" s="169">
        <v>806.33202341999993</v>
      </c>
    </row>
    <row r="83" spans="1:35" x14ac:dyDescent="0.2">
      <c r="A83" s="88" t="s">
        <v>53</v>
      </c>
      <c r="B83" s="24" t="s">
        <v>141</v>
      </c>
      <c r="C83" s="202">
        <v>4</v>
      </c>
      <c r="D83" s="206">
        <v>10.10977143</v>
      </c>
      <c r="E83" s="196">
        <f t="shared" si="132"/>
        <v>2.9468998236490067E-2</v>
      </c>
      <c r="F83" s="83">
        <v>3</v>
      </c>
      <c r="G83" s="160">
        <v>9.5084066200000006</v>
      </c>
      <c r="H83" s="83">
        <v>3</v>
      </c>
      <c r="I83" s="160">
        <v>9.2248892799999993</v>
      </c>
      <c r="J83" s="83">
        <v>3</v>
      </c>
      <c r="K83" s="160">
        <v>8.94050352</v>
      </c>
      <c r="L83" s="146">
        <v>3</v>
      </c>
      <c r="M83" s="160">
        <v>8.6536676700000008</v>
      </c>
      <c r="N83" s="146">
        <v>3</v>
      </c>
      <c r="O83" s="160">
        <v>8.3152419999999996</v>
      </c>
      <c r="P83" s="146">
        <v>3</v>
      </c>
      <c r="Q83" s="160">
        <v>7.9741266900000003</v>
      </c>
      <c r="R83" s="83">
        <v>3</v>
      </c>
      <c r="S83" s="160">
        <v>7.6308950400000004</v>
      </c>
      <c r="T83" s="83">
        <v>2</v>
      </c>
      <c r="U83" s="160">
        <v>7.0171190000000001</v>
      </c>
      <c r="V83" s="83">
        <v>2</v>
      </c>
      <c r="W83" s="160">
        <v>7.0171190000000001</v>
      </c>
      <c r="X83" s="83">
        <v>2</v>
      </c>
      <c r="Y83" s="160">
        <v>7.0171217500000003</v>
      </c>
      <c r="Z83" s="83">
        <v>2</v>
      </c>
      <c r="AA83" s="160">
        <v>7.0171190000000001</v>
      </c>
      <c r="AB83" s="83">
        <v>0</v>
      </c>
      <c r="AC83" s="160">
        <v>0</v>
      </c>
      <c r="AD83" s="149">
        <v>83</v>
      </c>
      <c r="AE83" s="170">
        <v>371.38935176000001</v>
      </c>
      <c r="AF83" s="126">
        <f t="shared" si="133"/>
        <v>0</v>
      </c>
      <c r="AH83" s="210">
        <v>72</v>
      </c>
      <c r="AI83" s="170">
        <v>343.06464539000001</v>
      </c>
    </row>
    <row r="84" spans="1:35" s="118" customFormat="1" x14ac:dyDescent="0.2">
      <c r="A84" s="91" t="s">
        <v>161</v>
      </c>
      <c r="B84" s="95" t="s">
        <v>176</v>
      </c>
      <c r="C84" s="203">
        <f>SUM(C80:C83)</f>
        <v>19</v>
      </c>
      <c r="D84" s="207">
        <f>SUM(D80:D83)</f>
        <v>97.681730700000003</v>
      </c>
      <c r="E84" s="197">
        <f t="shared" si="132"/>
        <v>3.8017497940579674E-2</v>
      </c>
      <c r="F84" s="101">
        <f>SUM(F80:F83)</f>
        <v>17</v>
      </c>
      <c r="G84" s="161">
        <f>SUM(G80:G83)</f>
        <v>97.25456204999999</v>
      </c>
      <c r="H84" s="101">
        <f t="shared" ref="H84:AC84" si="137">SUM(H80:H83)</f>
        <v>17</v>
      </c>
      <c r="I84" s="161">
        <f t="shared" si="137"/>
        <v>97.268554010000003</v>
      </c>
      <c r="J84" s="101">
        <f t="shared" si="137"/>
        <v>16</v>
      </c>
      <c r="K84" s="161">
        <f t="shared" si="137"/>
        <v>85.722251800000009</v>
      </c>
      <c r="L84" s="151">
        <f t="shared" si="137"/>
        <v>16</v>
      </c>
      <c r="M84" s="161">
        <f t="shared" si="137"/>
        <v>93.483689390000023</v>
      </c>
      <c r="N84" s="151">
        <f t="shared" si="137"/>
        <v>15</v>
      </c>
      <c r="O84" s="161">
        <f t="shared" si="137"/>
        <v>82.723301189999987</v>
      </c>
      <c r="P84" s="151">
        <f t="shared" si="137"/>
        <v>15</v>
      </c>
      <c r="Q84" s="161">
        <f t="shared" si="137"/>
        <v>85.364881830000002</v>
      </c>
      <c r="R84" s="101">
        <f t="shared" si="137"/>
        <v>14</v>
      </c>
      <c r="S84" s="161">
        <f t="shared" si="137"/>
        <v>84.387415800000014</v>
      </c>
      <c r="T84" s="101">
        <f t="shared" si="137"/>
        <v>13</v>
      </c>
      <c r="U84" s="161">
        <f t="shared" si="137"/>
        <v>71.198680359999997</v>
      </c>
      <c r="V84" s="101">
        <f t="shared" si="137"/>
        <v>13</v>
      </c>
      <c r="W84" s="161">
        <f t="shared" si="137"/>
        <v>64.052973749999992</v>
      </c>
      <c r="X84" s="101">
        <f t="shared" si="137"/>
        <v>15</v>
      </c>
      <c r="Y84" s="161">
        <f t="shared" si="137"/>
        <v>57.378220650000003</v>
      </c>
      <c r="Z84" s="101">
        <f t="shared" si="137"/>
        <v>14</v>
      </c>
      <c r="AA84" s="161">
        <f t="shared" si="137"/>
        <v>56.34166243</v>
      </c>
      <c r="AB84" s="101">
        <f t="shared" si="137"/>
        <v>11</v>
      </c>
      <c r="AC84" s="161">
        <f t="shared" si="137"/>
        <v>50.807719609999999</v>
      </c>
      <c r="AD84" s="152">
        <f>SUM(AD80:AD83)</f>
        <v>531</v>
      </c>
      <c r="AE84" s="161">
        <f>SUM(AE80:AE83)</f>
        <v>2720.5753610800002</v>
      </c>
      <c r="AF84" s="129">
        <f t="shared" si="133"/>
        <v>1.8675358285179283E-2</v>
      </c>
      <c r="AH84" s="151">
        <f>SUM(AH80:AH83)</f>
        <v>487</v>
      </c>
      <c r="AI84" s="161">
        <f>SUM(AI80:AI83)</f>
        <v>2569.3887286499998</v>
      </c>
    </row>
    <row r="85" spans="1:35" x14ac:dyDescent="0.2">
      <c r="A85" s="88" t="s">
        <v>54</v>
      </c>
      <c r="B85" s="23" t="s">
        <v>142</v>
      </c>
      <c r="C85" s="202">
        <v>2</v>
      </c>
      <c r="D85" s="206">
        <v>34.288260380000004</v>
      </c>
      <c r="E85" s="196">
        <f t="shared" si="132"/>
        <v>3.1244960320451449E-2</v>
      </c>
      <c r="F85" s="83">
        <v>3</v>
      </c>
      <c r="G85" s="160">
        <v>40.485760749999997</v>
      </c>
      <c r="H85" s="83">
        <v>3</v>
      </c>
      <c r="I85" s="212">
        <v>42.554345499999997</v>
      </c>
      <c r="J85" s="83">
        <v>3</v>
      </c>
      <c r="K85" s="160">
        <v>42.858403229999993</v>
      </c>
      <c r="L85" s="146">
        <v>3</v>
      </c>
      <c r="M85" s="160">
        <v>43.061070909999998</v>
      </c>
      <c r="N85" s="146">
        <v>3</v>
      </c>
      <c r="O85" s="160">
        <v>23.291902889999999</v>
      </c>
      <c r="P85" s="146">
        <v>4</v>
      </c>
      <c r="Q85" s="160">
        <v>18.054627149999995</v>
      </c>
      <c r="R85" s="83">
        <v>4</v>
      </c>
      <c r="S85" s="160">
        <v>18.099929280000001</v>
      </c>
      <c r="T85" s="83">
        <v>3</v>
      </c>
      <c r="U85" s="160">
        <v>17.982759430000009</v>
      </c>
      <c r="V85" s="83">
        <v>3</v>
      </c>
      <c r="W85" s="160">
        <v>17.745000290000004</v>
      </c>
      <c r="X85" s="83">
        <v>3</v>
      </c>
      <c r="Y85" s="160">
        <v>17.764318199999998</v>
      </c>
      <c r="Z85" s="83">
        <v>3</v>
      </c>
      <c r="AA85" s="160">
        <v>17.872373800000002</v>
      </c>
      <c r="AB85" s="83">
        <v>3</v>
      </c>
      <c r="AC85" s="160">
        <v>17.953565129999998</v>
      </c>
      <c r="AD85" s="149">
        <v>155</v>
      </c>
      <c r="AE85" s="171">
        <v>1104.62548035547</v>
      </c>
      <c r="AF85" s="126">
        <f t="shared" si="133"/>
        <v>1.6253078938775263E-2</v>
      </c>
      <c r="AH85" s="210">
        <v>138</v>
      </c>
      <c r="AI85" s="171">
        <v>1097.4013097900001</v>
      </c>
    </row>
    <row r="86" spans="1:35" x14ac:dyDescent="0.2">
      <c r="A86" s="88" t="s">
        <v>56</v>
      </c>
      <c r="B86" s="23" t="s">
        <v>157</v>
      </c>
      <c r="C86" s="202">
        <v>1</v>
      </c>
      <c r="D86" s="206">
        <v>23.559421910000001</v>
      </c>
      <c r="E86" s="196">
        <f t="shared" si="132"/>
        <v>0.21307983203147554</v>
      </c>
      <c r="F86" s="83">
        <v>1</v>
      </c>
      <c r="G86" s="160">
        <v>23.734118640000002</v>
      </c>
      <c r="H86" s="83">
        <v>1</v>
      </c>
      <c r="I86" s="212">
        <v>12.5767072</v>
      </c>
      <c r="J86" s="83">
        <v>1</v>
      </c>
      <c r="K86" s="160">
        <v>12.67279707</v>
      </c>
      <c r="L86" s="146">
        <v>1</v>
      </c>
      <c r="M86" s="160">
        <v>12.766503999999999</v>
      </c>
      <c r="N86" s="146">
        <v>1</v>
      </c>
      <c r="O86" s="160">
        <v>12.86405675</v>
      </c>
      <c r="P86" s="146">
        <v>1</v>
      </c>
      <c r="Q86" s="160">
        <v>13.01565536</v>
      </c>
      <c r="R86" s="83">
        <v>1</v>
      </c>
      <c r="S86" s="160">
        <v>13.16180861</v>
      </c>
      <c r="T86" s="83">
        <v>1</v>
      </c>
      <c r="U86" s="160">
        <v>13.27848333</v>
      </c>
      <c r="V86" s="83">
        <v>1</v>
      </c>
      <c r="W86" s="160">
        <v>13.38264101</v>
      </c>
      <c r="X86" s="83">
        <v>1</v>
      </c>
      <c r="Y86" s="160">
        <v>11.63256992</v>
      </c>
      <c r="Z86" s="83">
        <v>1</v>
      </c>
      <c r="AA86" s="160">
        <v>11.719337449999999</v>
      </c>
      <c r="AB86" s="83">
        <v>1</v>
      </c>
      <c r="AC86" s="160">
        <v>11.809666</v>
      </c>
      <c r="AD86" s="149">
        <v>15</v>
      </c>
      <c r="AE86" s="169">
        <v>82.077669520000001</v>
      </c>
      <c r="AF86" s="126">
        <f t="shared" si="133"/>
        <v>0.14388403166250133</v>
      </c>
      <c r="AH86" s="210">
        <v>13</v>
      </c>
      <c r="AI86" s="169">
        <v>110.56617459</v>
      </c>
    </row>
    <row r="87" spans="1:35" x14ac:dyDescent="0.2">
      <c r="A87" s="88" t="s">
        <v>57</v>
      </c>
      <c r="B87" s="23" t="s">
        <v>144</v>
      </c>
      <c r="C87" s="202">
        <v>2</v>
      </c>
      <c r="D87" s="206">
        <v>18.01145296</v>
      </c>
      <c r="E87" s="196">
        <f t="shared" si="132"/>
        <v>0.1115887104904862</v>
      </c>
      <c r="F87" s="83">
        <v>2</v>
      </c>
      <c r="G87" s="160">
        <v>19.671559730000002</v>
      </c>
      <c r="H87" s="83">
        <v>2</v>
      </c>
      <c r="I87" s="212">
        <v>19.795926519999998</v>
      </c>
      <c r="J87" s="83">
        <v>2</v>
      </c>
      <c r="K87" s="160">
        <v>21.086985650000003</v>
      </c>
      <c r="L87" s="146">
        <v>2</v>
      </c>
      <c r="M87" s="160">
        <v>21.225683499999999</v>
      </c>
      <c r="N87" s="146">
        <v>2</v>
      </c>
      <c r="O87" s="160">
        <v>9.0715998399999993</v>
      </c>
      <c r="P87" s="146">
        <v>2</v>
      </c>
      <c r="Q87" s="160">
        <v>9.208330639999998</v>
      </c>
      <c r="R87" s="83">
        <v>2</v>
      </c>
      <c r="S87" s="160">
        <v>9.2520449699999983</v>
      </c>
      <c r="T87" s="83">
        <v>2</v>
      </c>
      <c r="U87" s="160">
        <v>9.2960067200000012</v>
      </c>
      <c r="V87" s="83">
        <v>2</v>
      </c>
      <c r="W87" s="160">
        <v>9.3388398000000006</v>
      </c>
      <c r="X87" s="83">
        <v>2</v>
      </c>
      <c r="Y87" s="160">
        <v>9.3834324700000007</v>
      </c>
      <c r="Z87" s="83">
        <v>2</v>
      </c>
      <c r="AA87" s="160">
        <v>9.4360158500000004</v>
      </c>
      <c r="AB87" s="83">
        <v>2</v>
      </c>
      <c r="AC87" s="160">
        <v>9.4907650599999993</v>
      </c>
      <c r="AD87" s="149">
        <v>40</v>
      </c>
      <c r="AE87" s="169">
        <v>147.91997410000002</v>
      </c>
      <c r="AF87" s="126">
        <f t="shared" si="133"/>
        <v>6.4161484057479956E-2</v>
      </c>
      <c r="AH87" s="210">
        <v>35</v>
      </c>
      <c r="AI87" s="169">
        <v>161.40927591000002</v>
      </c>
    </row>
    <row r="88" spans="1:35" x14ac:dyDescent="0.2">
      <c r="A88" s="88" t="s">
        <v>55</v>
      </c>
      <c r="B88" s="23" t="s">
        <v>143</v>
      </c>
      <c r="C88" s="202">
        <v>0</v>
      </c>
      <c r="D88" s="206">
        <v>0</v>
      </c>
      <c r="E88" s="196">
        <f t="shared" si="132"/>
        <v>0</v>
      </c>
      <c r="F88" s="83">
        <v>0</v>
      </c>
      <c r="G88" s="160">
        <v>0</v>
      </c>
      <c r="H88" s="83">
        <v>0</v>
      </c>
      <c r="I88" s="160">
        <v>0</v>
      </c>
      <c r="J88" s="83">
        <v>0</v>
      </c>
      <c r="K88" s="160">
        <v>0</v>
      </c>
      <c r="L88" s="146">
        <v>0</v>
      </c>
      <c r="M88" s="160">
        <v>0</v>
      </c>
      <c r="N88" s="146">
        <v>0</v>
      </c>
      <c r="O88" s="160">
        <v>0</v>
      </c>
      <c r="P88" s="146">
        <v>0</v>
      </c>
      <c r="Q88" s="160">
        <v>0</v>
      </c>
      <c r="R88" s="83">
        <v>0</v>
      </c>
      <c r="S88" s="160">
        <v>0</v>
      </c>
      <c r="T88" s="83">
        <v>0</v>
      </c>
      <c r="U88" s="160">
        <v>0</v>
      </c>
      <c r="V88" s="83">
        <v>0</v>
      </c>
      <c r="W88" s="160">
        <v>0</v>
      </c>
      <c r="X88" s="83">
        <v>0</v>
      </c>
      <c r="Y88" s="160">
        <v>0</v>
      </c>
      <c r="Z88" s="83">
        <v>0</v>
      </c>
      <c r="AA88" s="160">
        <v>0</v>
      </c>
      <c r="AB88" s="83">
        <v>0</v>
      </c>
      <c r="AC88" s="160">
        <v>0</v>
      </c>
      <c r="AD88" s="149">
        <v>39</v>
      </c>
      <c r="AE88" s="170">
        <v>144.11802097</v>
      </c>
      <c r="AF88" s="126">
        <f t="shared" si="133"/>
        <v>0</v>
      </c>
      <c r="AH88" s="210">
        <v>40</v>
      </c>
      <c r="AI88" s="170">
        <v>161.38049096</v>
      </c>
    </row>
    <row r="89" spans="1:35" s="118" customFormat="1" x14ac:dyDescent="0.2">
      <c r="A89" s="91" t="s">
        <v>162</v>
      </c>
      <c r="B89" s="95" t="s">
        <v>177</v>
      </c>
      <c r="C89" s="203">
        <f>SUM(C85:C88)</f>
        <v>5</v>
      </c>
      <c r="D89" s="207">
        <f>SUM(D85:D88)</f>
        <v>75.859135250000008</v>
      </c>
      <c r="E89" s="197">
        <f t="shared" si="132"/>
        <v>4.9556606828453198E-2</v>
      </c>
      <c r="F89" s="101">
        <f>SUM(F85:F88)</f>
        <v>6</v>
      </c>
      <c r="G89" s="161">
        <f>SUM(G85:G88)</f>
        <v>83.891439120000001</v>
      </c>
      <c r="H89" s="101">
        <f t="shared" ref="H89:AC89" si="138">SUM(H85:H88)</f>
        <v>6</v>
      </c>
      <c r="I89" s="161">
        <f t="shared" si="138"/>
        <v>74.926979219999993</v>
      </c>
      <c r="J89" s="101">
        <f t="shared" si="138"/>
        <v>6</v>
      </c>
      <c r="K89" s="161">
        <f t="shared" si="138"/>
        <v>76.618185949999997</v>
      </c>
      <c r="L89" s="151">
        <f t="shared" si="138"/>
        <v>6</v>
      </c>
      <c r="M89" s="161">
        <f t="shared" si="138"/>
        <v>77.053258409999998</v>
      </c>
      <c r="N89" s="151">
        <f t="shared" si="138"/>
        <v>6</v>
      </c>
      <c r="O89" s="161">
        <f t="shared" si="138"/>
        <v>45.227559479999996</v>
      </c>
      <c r="P89" s="151">
        <f t="shared" si="138"/>
        <v>7</v>
      </c>
      <c r="Q89" s="161">
        <f t="shared" si="138"/>
        <v>40.278613149999991</v>
      </c>
      <c r="R89" s="101">
        <f t="shared" si="138"/>
        <v>7</v>
      </c>
      <c r="S89" s="161">
        <f t="shared" si="138"/>
        <v>40.513782859999999</v>
      </c>
      <c r="T89" s="101">
        <f t="shared" si="138"/>
        <v>6</v>
      </c>
      <c r="U89" s="161">
        <f t="shared" si="138"/>
        <v>40.55724948000001</v>
      </c>
      <c r="V89" s="101">
        <f t="shared" si="138"/>
        <v>6</v>
      </c>
      <c r="W89" s="161">
        <f t="shared" si="138"/>
        <v>40.466481100000003</v>
      </c>
      <c r="X89" s="101">
        <f t="shared" si="138"/>
        <v>6</v>
      </c>
      <c r="Y89" s="161">
        <f t="shared" si="138"/>
        <v>38.780320590000002</v>
      </c>
      <c r="Z89" s="101">
        <f t="shared" si="138"/>
        <v>6</v>
      </c>
      <c r="AA89" s="161">
        <f t="shared" si="138"/>
        <v>39.027727100000007</v>
      </c>
      <c r="AB89" s="101">
        <f t="shared" si="138"/>
        <v>6</v>
      </c>
      <c r="AC89" s="161">
        <f t="shared" si="138"/>
        <v>39.253996189999995</v>
      </c>
      <c r="AD89" s="152">
        <f>SUM(AD85:AD88)</f>
        <v>249</v>
      </c>
      <c r="AE89" s="161">
        <f>SUM(AE85:AE88)</f>
        <v>1478.7411449454701</v>
      </c>
      <c r="AF89" s="129">
        <f t="shared" si="133"/>
        <v>2.654554945209665E-2</v>
      </c>
      <c r="AH89" s="151">
        <f>SUM(AH85:AH88)</f>
        <v>226</v>
      </c>
      <c r="AI89" s="161">
        <f>SUM(AI85:AI88)</f>
        <v>1530.7572512500003</v>
      </c>
    </row>
    <row r="90" spans="1:35" x14ac:dyDescent="0.2">
      <c r="A90" s="88" t="s">
        <v>62</v>
      </c>
      <c r="B90" s="26" t="s">
        <v>149</v>
      </c>
      <c r="C90" s="202">
        <v>2</v>
      </c>
      <c r="D90" s="206">
        <v>1.0831625200000001</v>
      </c>
      <c r="E90" s="196">
        <f t="shared" si="132"/>
        <v>3.8081857381343114E-3</v>
      </c>
      <c r="F90" s="83">
        <v>2</v>
      </c>
      <c r="G90" s="160">
        <v>0.77064184999999996</v>
      </c>
      <c r="H90" s="83">
        <v>3</v>
      </c>
      <c r="I90" s="160">
        <v>1.4656427299999999</v>
      </c>
      <c r="J90" s="83">
        <v>2</v>
      </c>
      <c r="K90" s="160">
        <v>0.78103623000000011</v>
      </c>
      <c r="L90" s="146">
        <v>2</v>
      </c>
      <c r="M90" s="160">
        <v>0.78628686000000014</v>
      </c>
      <c r="N90" s="146">
        <v>2</v>
      </c>
      <c r="O90" s="160">
        <v>0.58959864000000006</v>
      </c>
      <c r="P90" s="146">
        <v>1</v>
      </c>
      <c r="Q90" s="160">
        <v>0.57196440999999998</v>
      </c>
      <c r="R90" s="83">
        <v>1</v>
      </c>
      <c r="S90" s="160">
        <v>0.57618387999999998</v>
      </c>
      <c r="T90" s="83">
        <v>1</v>
      </c>
      <c r="U90" s="160">
        <v>0.58038089000000004</v>
      </c>
      <c r="V90" s="83">
        <v>1</v>
      </c>
      <c r="W90" s="160">
        <v>0.58447209999999994</v>
      </c>
      <c r="X90" s="83">
        <v>1</v>
      </c>
      <c r="Y90" s="160">
        <v>0.58872948000000003</v>
      </c>
      <c r="Z90" s="83">
        <v>1</v>
      </c>
      <c r="AA90" s="160">
        <v>0.59287955000000003</v>
      </c>
      <c r="AB90" s="83">
        <v>1</v>
      </c>
      <c r="AC90" s="160">
        <v>0.59921186000000004</v>
      </c>
      <c r="AD90" s="149">
        <v>50</v>
      </c>
      <c r="AE90" s="171">
        <v>316.92556751999996</v>
      </c>
      <c r="AF90" s="126">
        <f t="shared" si="133"/>
        <v>1.8907021755579442E-3</v>
      </c>
      <c r="AH90" s="210">
        <v>47</v>
      </c>
      <c r="AI90" s="171">
        <v>284.43006578000001</v>
      </c>
    </row>
    <row r="91" spans="1:35" x14ac:dyDescent="0.2">
      <c r="A91" s="88" t="s">
        <v>60</v>
      </c>
      <c r="B91" s="23" t="s">
        <v>147</v>
      </c>
      <c r="C91" s="202">
        <v>2</v>
      </c>
      <c r="D91" s="206">
        <v>2.1371429100000001</v>
      </c>
      <c r="E91" s="196">
        <f t="shared" si="132"/>
        <v>8.4497656869829407E-3</v>
      </c>
      <c r="F91" s="83">
        <v>2</v>
      </c>
      <c r="G91" s="160">
        <v>1.1447971099999998</v>
      </c>
      <c r="H91" s="83">
        <v>2</v>
      </c>
      <c r="I91" s="160">
        <v>1.1545453799999998</v>
      </c>
      <c r="J91" s="83">
        <v>2</v>
      </c>
      <c r="K91" s="160">
        <v>1.1620939399999999</v>
      </c>
      <c r="L91" s="146">
        <v>2</v>
      </c>
      <c r="M91" s="160">
        <v>1.1694585900000001</v>
      </c>
      <c r="N91" s="146">
        <v>3</v>
      </c>
      <c r="O91" s="160">
        <v>3.6317670400000002</v>
      </c>
      <c r="P91" s="146">
        <v>3</v>
      </c>
      <c r="Q91" s="160">
        <v>3.6555042900000001</v>
      </c>
      <c r="R91" s="83">
        <v>3</v>
      </c>
      <c r="S91" s="160">
        <v>4.7741554900000001</v>
      </c>
      <c r="T91" s="83">
        <v>3</v>
      </c>
      <c r="U91" s="160">
        <v>3.8638681500000001</v>
      </c>
      <c r="V91" s="83">
        <v>2</v>
      </c>
      <c r="W91" s="160">
        <v>3.8967912599999996</v>
      </c>
      <c r="X91" s="83">
        <v>2</v>
      </c>
      <c r="Y91" s="160">
        <v>3.8295368099999996</v>
      </c>
      <c r="Z91" s="83">
        <v>2</v>
      </c>
      <c r="AA91" s="160">
        <v>3.8570152199999996</v>
      </c>
      <c r="AB91" s="83">
        <v>2</v>
      </c>
      <c r="AC91" s="160">
        <v>3.8860215599999997</v>
      </c>
      <c r="AD91" s="149">
        <v>76</v>
      </c>
      <c r="AE91" s="169">
        <v>307.31769120000001</v>
      </c>
      <c r="AF91" s="126">
        <f t="shared" si="133"/>
        <v>1.2644965360848706E-2</v>
      </c>
      <c r="AH91" s="210">
        <v>63</v>
      </c>
      <c r="AI91" s="169">
        <v>252.92333411000001</v>
      </c>
    </row>
    <row r="92" spans="1:35" x14ac:dyDescent="0.2">
      <c r="A92" s="88" t="s">
        <v>61</v>
      </c>
      <c r="B92" s="25" t="s">
        <v>148</v>
      </c>
      <c r="C92" s="202">
        <v>2</v>
      </c>
      <c r="D92" s="206">
        <v>7.55558072</v>
      </c>
      <c r="E92" s="196">
        <f t="shared" si="132"/>
        <v>5.1506279425219056E-2</v>
      </c>
      <c r="F92" s="83">
        <v>2</v>
      </c>
      <c r="G92" s="160">
        <v>7.5925374800000007</v>
      </c>
      <c r="H92" s="83">
        <v>2</v>
      </c>
      <c r="I92" s="160">
        <v>7.6272806100000006</v>
      </c>
      <c r="J92" s="83">
        <v>2</v>
      </c>
      <c r="K92" s="160">
        <v>9.3554636900000006</v>
      </c>
      <c r="L92" s="146">
        <v>2</v>
      </c>
      <c r="M92" s="160">
        <v>9.3449193499999996</v>
      </c>
      <c r="N92" s="146">
        <v>2</v>
      </c>
      <c r="O92" s="160">
        <v>9.6417414700000013</v>
      </c>
      <c r="P92" s="146">
        <v>2</v>
      </c>
      <c r="Q92" s="160">
        <v>9.663095199999999</v>
      </c>
      <c r="R92" s="83">
        <v>2</v>
      </c>
      <c r="S92" s="160">
        <v>9.6661367699999996</v>
      </c>
      <c r="T92" s="83">
        <v>2</v>
      </c>
      <c r="U92" s="160">
        <v>9.6690677799999989</v>
      </c>
      <c r="V92" s="83">
        <v>2</v>
      </c>
      <c r="W92" s="160">
        <v>9.7118941799999998</v>
      </c>
      <c r="X92" s="83">
        <v>2</v>
      </c>
      <c r="Y92" s="160">
        <v>9.6649067100000003</v>
      </c>
      <c r="Z92" s="83">
        <v>2</v>
      </c>
      <c r="AA92" s="160">
        <v>10.32748168</v>
      </c>
      <c r="AB92" s="83">
        <v>2</v>
      </c>
      <c r="AC92" s="160">
        <v>10.3148126</v>
      </c>
      <c r="AD92" s="149">
        <v>40</v>
      </c>
      <c r="AE92" s="169">
        <v>162.81206410999999</v>
      </c>
      <c r="AF92" s="126">
        <f t="shared" si="133"/>
        <v>6.3354104969955111E-2</v>
      </c>
      <c r="AH92" s="210">
        <v>32</v>
      </c>
      <c r="AI92" s="169">
        <v>146.69241895000002</v>
      </c>
    </row>
    <row r="93" spans="1:35" x14ac:dyDescent="0.2">
      <c r="A93" s="88" t="s">
        <v>58</v>
      </c>
      <c r="B93" s="25" t="s">
        <v>145</v>
      </c>
      <c r="C93" s="202">
        <v>3</v>
      </c>
      <c r="D93" s="206">
        <v>2.0427497400000001</v>
      </c>
      <c r="E93" s="196">
        <f t="shared" si="132"/>
        <v>6.8438644718739417E-3</v>
      </c>
      <c r="F93" s="83">
        <v>5</v>
      </c>
      <c r="G93" s="160">
        <v>5.31336984</v>
      </c>
      <c r="H93" s="83">
        <v>3</v>
      </c>
      <c r="I93" s="160">
        <v>2.0738177400000004</v>
      </c>
      <c r="J93" s="83">
        <v>3</v>
      </c>
      <c r="K93" s="160">
        <v>2.0449843899999998</v>
      </c>
      <c r="L93" s="146">
        <v>4</v>
      </c>
      <c r="M93" s="160">
        <v>2.1539686900000006</v>
      </c>
      <c r="N93" s="146">
        <v>4</v>
      </c>
      <c r="O93" s="160">
        <v>2.1255959300000002</v>
      </c>
      <c r="P93" s="146">
        <v>3</v>
      </c>
      <c r="Q93" s="160">
        <v>1.98951411</v>
      </c>
      <c r="R93" s="83">
        <v>5</v>
      </c>
      <c r="S93" s="160">
        <v>16.616912559999999</v>
      </c>
      <c r="T93" s="83">
        <v>5</v>
      </c>
      <c r="U93" s="160">
        <v>17.724340940000005</v>
      </c>
      <c r="V93" s="83">
        <v>5</v>
      </c>
      <c r="W93" s="160">
        <v>17.856167129999999</v>
      </c>
      <c r="X93" s="83">
        <v>5</v>
      </c>
      <c r="Y93" s="160">
        <v>17.988520600000001</v>
      </c>
      <c r="Z93" s="83">
        <v>5</v>
      </c>
      <c r="AA93" s="160">
        <v>18.115844030000002</v>
      </c>
      <c r="AB93" s="83">
        <v>5</v>
      </c>
      <c r="AC93" s="160">
        <v>18.247264340000001</v>
      </c>
      <c r="AD93" s="149">
        <v>86</v>
      </c>
      <c r="AE93" s="169">
        <v>377.26710210999994</v>
      </c>
      <c r="AF93" s="126">
        <f t="shared" si="133"/>
        <v>4.8366963983728528E-2</v>
      </c>
      <c r="AH93" s="210">
        <v>71</v>
      </c>
      <c r="AI93" s="169">
        <v>298.47898777000006</v>
      </c>
    </row>
    <row r="94" spans="1:35" x14ac:dyDescent="0.2">
      <c r="A94" s="88" t="s">
        <v>59</v>
      </c>
      <c r="B94" s="25" t="s">
        <v>146</v>
      </c>
      <c r="C94" s="202">
        <v>3</v>
      </c>
      <c r="D94" s="206">
        <v>10.52785718</v>
      </c>
      <c r="E94" s="196">
        <f t="shared" si="132"/>
        <v>6.0743587293315728E-2</v>
      </c>
      <c r="F94" s="83">
        <v>3</v>
      </c>
      <c r="G94" s="160">
        <v>10.589894830000002</v>
      </c>
      <c r="H94" s="83">
        <v>3</v>
      </c>
      <c r="I94" s="160">
        <v>10.63235251</v>
      </c>
      <c r="J94" s="83">
        <v>2</v>
      </c>
      <c r="K94" s="160">
        <v>3.5008041800000003</v>
      </c>
      <c r="L94" s="146">
        <v>2</v>
      </c>
      <c r="M94" s="160">
        <v>3.4981996500000001</v>
      </c>
      <c r="N94" s="146">
        <v>2</v>
      </c>
      <c r="O94" s="160">
        <v>3.5089818699999999</v>
      </c>
      <c r="P94" s="146">
        <v>2</v>
      </c>
      <c r="Q94" s="160">
        <v>3.47252099</v>
      </c>
      <c r="R94" s="83">
        <v>2</v>
      </c>
      <c r="S94" s="160">
        <v>3.4473215099999996</v>
      </c>
      <c r="T94" s="83">
        <v>2</v>
      </c>
      <c r="U94" s="160">
        <v>3.41579721</v>
      </c>
      <c r="V94" s="83">
        <v>3</v>
      </c>
      <c r="W94" s="160">
        <v>4.4435714100000006</v>
      </c>
      <c r="X94" s="83">
        <v>3</v>
      </c>
      <c r="Y94" s="160">
        <v>5.4470516799999995</v>
      </c>
      <c r="Z94" s="83">
        <v>4</v>
      </c>
      <c r="AA94" s="160">
        <v>10.409093929999999</v>
      </c>
      <c r="AB94" s="83">
        <v>2</v>
      </c>
      <c r="AC94" s="160">
        <v>3.2682531400000001</v>
      </c>
      <c r="AD94" s="149">
        <v>76</v>
      </c>
      <c r="AE94" s="170">
        <v>188.74504006000001</v>
      </c>
      <c r="AF94" s="126">
        <f t="shared" si="133"/>
        <v>1.731570344291462E-2</v>
      </c>
      <c r="AH94" s="210">
        <v>65</v>
      </c>
      <c r="AI94" s="170">
        <v>173.31635566999998</v>
      </c>
    </row>
    <row r="95" spans="1:35" s="118" customFormat="1" x14ac:dyDescent="0.2">
      <c r="A95" s="91" t="s">
        <v>163</v>
      </c>
      <c r="B95" s="95" t="s">
        <v>178</v>
      </c>
      <c r="C95" s="203">
        <f>SUM(C90:C94)</f>
        <v>12</v>
      </c>
      <c r="D95" s="207">
        <f>SUM(D90:D94)</f>
        <v>23.346493070000001</v>
      </c>
      <c r="E95" s="197">
        <f t="shared" si="132"/>
        <v>2.0198703621133338E-2</v>
      </c>
      <c r="F95" s="101">
        <f>SUM(F90:F94)</f>
        <v>14</v>
      </c>
      <c r="G95" s="161">
        <f>SUM(G90:G94)</f>
        <v>25.411241110000002</v>
      </c>
      <c r="H95" s="101">
        <f t="shared" ref="H95:AC95" si="139">SUM(H90:H94)</f>
        <v>13</v>
      </c>
      <c r="I95" s="161">
        <f t="shared" si="139"/>
        <v>22.95363897</v>
      </c>
      <c r="J95" s="101">
        <f t="shared" si="139"/>
        <v>11</v>
      </c>
      <c r="K95" s="161">
        <f t="shared" si="139"/>
        <v>16.84438243</v>
      </c>
      <c r="L95" s="151">
        <f t="shared" si="139"/>
        <v>12</v>
      </c>
      <c r="M95" s="161">
        <f t="shared" si="139"/>
        <v>16.952833140000003</v>
      </c>
      <c r="N95" s="151">
        <f t="shared" si="139"/>
        <v>13</v>
      </c>
      <c r="O95" s="161">
        <f t="shared" si="139"/>
        <v>19.49768495</v>
      </c>
      <c r="P95" s="151">
        <f t="shared" si="139"/>
        <v>11</v>
      </c>
      <c r="Q95" s="161">
        <f t="shared" si="139"/>
        <v>19.352599000000001</v>
      </c>
      <c r="R95" s="101">
        <f t="shared" si="139"/>
        <v>13</v>
      </c>
      <c r="S95" s="161">
        <f t="shared" si="139"/>
        <v>35.080710209999999</v>
      </c>
      <c r="T95" s="101">
        <f t="shared" si="139"/>
        <v>13</v>
      </c>
      <c r="U95" s="161">
        <f t="shared" si="139"/>
        <v>35.25345497</v>
      </c>
      <c r="V95" s="101">
        <f t="shared" si="139"/>
        <v>13</v>
      </c>
      <c r="W95" s="161">
        <f t="shared" si="139"/>
        <v>36.492896079999994</v>
      </c>
      <c r="X95" s="101">
        <f t="shared" si="139"/>
        <v>13</v>
      </c>
      <c r="Y95" s="161">
        <f t="shared" si="139"/>
        <v>37.518745280000005</v>
      </c>
      <c r="Z95" s="101">
        <f t="shared" si="139"/>
        <v>14</v>
      </c>
      <c r="AA95" s="161">
        <f t="shared" si="139"/>
        <v>43.302314409999994</v>
      </c>
      <c r="AB95" s="101">
        <f t="shared" si="139"/>
        <v>12</v>
      </c>
      <c r="AC95" s="161">
        <f t="shared" si="139"/>
        <v>36.315563499999996</v>
      </c>
      <c r="AD95" s="152">
        <f>SUM(AD90:AD94)</f>
        <v>328</v>
      </c>
      <c r="AE95" s="161">
        <f>SUM(AE90:AE94)</f>
        <v>1353.0674650000001</v>
      </c>
      <c r="AF95" s="129">
        <f t="shared" si="133"/>
        <v>2.6839432947269922E-2</v>
      </c>
      <c r="AH95" s="151">
        <f>SUM(AH90:AH94)</f>
        <v>278</v>
      </c>
      <c r="AI95" s="161">
        <f>SUM(AI90:AI94)</f>
        <v>1155.8411622799999</v>
      </c>
    </row>
    <row r="96" spans="1:35" x14ac:dyDescent="0.2">
      <c r="A96" s="88" t="s">
        <v>65</v>
      </c>
      <c r="B96" s="23" t="s">
        <v>152</v>
      </c>
      <c r="C96" s="202">
        <v>0</v>
      </c>
      <c r="D96" s="206">
        <v>0</v>
      </c>
      <c r="E96" s="196">
        <f t="shared" si="132"/>
        <v>0</v>
      </c>
      <c r="F96" s="83">
        <v>0</v>
      </c>
      <c r="G96" s="160">
        <v>0</v>
      </c>
      <c r="H96" s="83">
        <v>0</v>
      </c>
      <c r="I96" s="160">
        <v>0</v>
      </c>
      <c r="J96" s="83">
        <v>0</v>
      </c>
      <c r="K96" s="160">
        <v>0</v>
      </c>
      <c r="L96" s="146">
        <v>0</v>
      </c>
      <c r="M96" s="160">
        <v>0</v>
      </c>
      <c r="N96" s="146">
        <v>0</v>
      </c>
      <c r="O96" s="160">
        <v>0</v>
      </c>
      <c r="P96" s="146">
        <v>0</v>
      </c>
      <c r="Q96" s="160">
        <v>0</v>
      </c>
      <c r="R96" s="83">
        <v>0</v>
      </c>
      <c r="S96" s="160">
        <v>0</v>
      </c>
      <c r="T96" s="83">
        <v>0</v>
      </c>
      <c r="U96" s="160">
        <v>0</v>
      </c>
      <c r="V96" s="83">
        <v>0</v>
      </c>
      <c r="W96" s="160">
        <v>0</v>
      </c>
      <c r="X96" s="83">
        <v>0</v>
      </c>
      <c r="Y96" s="160">
        <v>0</v>
      </c>
      <c r="Z96" s="83">
        <v>0</v>
      </c>
      <c r="AA96" s="160">
        <v>0</v>
      </c>
      <c r="AB96" s="83">
        <v>0</v>
      </c>
      <c r="AC96" s="160">
        <v>0</v>
      </c>
      <c r="AD96" s="149">
        <v>68</v>
      </c>
      <c r="AE96" s="171">
        <v>162.88347160000001</v>
      </c>
      <c r="AF96" s="126">
        <f t="shared" si="133"/>
        <v>0</v>
      </c>
      <c r="AH96" s="210">
        <v>73</v>
      </c>
      <c r="AI96" s="171">
        <v>170.73064471000001</v>
      </c>
    </row>
    <row r="97" spans="1:35" x14ac:dyDescent="0.2">
      <c r="A97" s="88" t="s">
        <v>63</v>
      </c>
      <c r="B97" s="25" t="s">
        <v>150</v>
      </c>
      <c r="C97" s="202">
        <v>2</v>
      </c>
      <c r="D97" s="206">
        <v>7.6083495700000006</v>
      </c>
      <c r="E97" s="196">
        <f t="shared" si="132"/>
        <v>1.6979246181650493E-2</v>
      </c>
      <c r="F97" s="83">
        <v>2</v>
      </c>
      <c r="G97" s="160">
        <v>7.6620746100000003</v>
      </c>
      <c r="H97" s="83">
        <v>2</v>
      </c>
      <c r="I97" s="160">
        <v>7.7620023299999987</v>
      </c>
      <c r="J97" s="83">
        <v>4</v>
      </c>
      <c r="K97" s="160">
        <v>14.44732945</v>
      </c>
      <c r="L97" s="146">
        <v>3</v>
      </c>
      <c r="M97" s="160">
        <v>9.8725442599999997</v>
      </c>
      <c r="N97" s="146">
        <v>4</v>
      </c>
      <c r="O97" s="160">
        <v>11.383783320000001</v>
      </c>
      <c r="P97" s="146">
        <v>4</v>
      </c>
      <c r="Q97" s="160">
        <v>11.22798809</v>
      </c>
      <c r="R97" s="83">
        <v>5</v>
      </c>
      <c r="S97" s="160">
        <v>18.054004210000002</v>
      </c>
      <c r="T97" s="83">
        <v>5</v>
      </c>
      <c r="U97" s="160">
        <v>18.192863700000004</v>
      </c>
      <c r="V97" s="83">
        <v>5</v>
      </c>
      <c r="W97" s="160">
        <v>18.609955809999999</v>
      </c>
      <c r="X97" s="83">
        <v>5</v>
      </c>
      <c r="Y97" s="160">
        <v>17.936909549999996</v>
      </c>
      <c r="Z97" s="83">
        <v>6</v>
      </c>
      <c r="AA97" s="160">
        <v>18.786249440000002</v>
      </c>
      <c r="AB97" s="83">
        <v>6</v>
      </c>
      <c r="AC97" s="160">
        <v>18.93124877</v>
      </c>
      <c r="AD97" s="149">
        <v>105</v>
      </c>
      <c r="AE97" s="169">
        <v>565.85411863000002</v>
      </c>
      <c r="AF97" s="126">
        <f t="shared" si="133"/>
        <v>3.3456058985370296E-2</v>
      </c>
      <c r="AH97" s="210">
        <v>91</v>
      </c>
      <c r="AI97" s="169">
        <v>448.09701730000006</v>
      </c>
    </row>
    <row r="98" spans="1:35" x14ac:dyDescent="0.2">
      <c r="A98" s="88" t="s">
        <v>64</v>
      </c>
      <c r="B98" s="25" t="s">
        <v>151</v>
      </c>
      <c r="C98" s="202">
        <v>0</v>
      </c>
      <c r="D98" s="206">
        <v>0</v>
      </c>
      <c r="E98" s="196">
        <f t="shared" si="132"/>
        <v>0</v>
      </c>
      <c r="F98" s="83">
        <v>0</v>
      </c>
      <c r="G98" s="160">
        <v>0</v>
      </c>
      <c r="H98" s="83">
        <v>0</v>
      </c>
      <c r="I98" s="160">
        <v>0</v>
      </c>
      <c r="J98" s="83">
        <v>0</v>
      </c>
      <c r="K98" s="160">
        <v>0</v>
      </c>
      <c r="L98" s="146">
        <v>0</v>
      </c>
      <c r="M98" s="160">
        <v>0</v>
      </c>
      <c r="N98" s="146">
        <v>0</v>
      </c>
      <c r="O98" s="160">
        <v>0</v>
      </c>
      <c r="P98" s="146">
        <v>0</v>
      </c>
      <c r="Q98" s="160">
        <v>0</v>
      </c>
      <c r="R98" s="83">
        <v>0</v>
      </c>
      <c r="S98" s="160">
        <v>0</v>
      </c>
      <c r="T98" s="83">
        <v>0</v>
      </c>
      <c r="U98" s="160">
        <v>0</v>
      </c>
      <c r="V98" s="83">
        <v>0</v>
      </c>
      <c r="W98" s="160">
        <v>0</v>
      </c>
      <c r="X98" s="83">
        <v>0</v>
      </c>
      <c r="Y98" s="160">
        <v>0</v>
      </c>
      <c r="Z98" s="83">
        <v>0</v>
      </c>
      <c r="AA98" s="160">
        <v>0</v>
      </c>
      <c r="AB98" s="83">
        <v>0</v>
      </c>
      <c r="AC98" s="160">
        <v>0</v>
      </c>
      <c r="AD98" s="149">
        <v>89</v>
      </c>
      <c r="AE98" s="169">
        <v>582.50121643999989</v>
      </c>
      <c r="AF98" s="126">
        <f t="shared" si="133"/>
        <v>0</v>
      </c>
      <c r="AH98" s="210">
        <v>86</v>
      </c>
      <c r="AI98" s="169">
        <v>544.75154576</v>
      </c>
    </row>
    <row r="99" spans="1:35" x14ac:dyDescent="0.2">
      <c r="A99" s="88" t="s">
        <v>66</v>
      </c>
      <c r="B99" s="25" t="s">
        <v>153</v>
      </c>
      <c r="C99" s="202">
        <v>0</v>
      </c>
      <c r="D99" s="206">
        <v>0</v>
      </c>
      <c r="E99" s="196">
        <f t="shared" si="132"/>
        <v>0</v>
      </c>
      <c r="F99" s="83">
        <v>0</v>
      </c>
      <c r="G99" s="160">
        <v>0</v>
      </c>
      <c r="H99" s="83">
        <v>0</v>
      </c>
      <c r="I99" s="160">
        <v>0</v>
      </c>
      <c r="J99" s="83">
        <v>0</v>
      </c>
      <c r="K99" s="160">
        <v>0</v>
      </c>
      <c r="L99" s="146">
        <v>0</v>
      </c>
      <c r="M99" s="160">
        <v>0</v>
      </c>
      <c r="N99" s="146">
        <v>0</v>
      </c>
      <c r="O99" s="160">
        <v>0</v>
      </c>
      <c r="P99" s="146">
        <v>0</v>
      </c>
      <c r="Q99" s="160">
        <v>0</v>
      </c>
      <c r="R99" s="83">
        <v>0</v>
      </c>
      <c r="S99" s="160">
        <v>0</v>
      </c>
      <c r="T99" s="83">
        <v>0</v>
      </c>
      <c r="U99" s="160">
        <v>0</v>
      </c>
      <c r="V99" s="83">
        <v>0</v>
      </c>
      <c r="W99" s="160">
        <v>0</v>
      </c>
      <c r="X99" s="83">
        <v>0</v>
      </c>
      <c r="Y99" s="160">
        <v>0</v>
      </c>
      <c r="Z99" s="83">
        <v>0</v>
      </c>
      <c r="AA99" s="160">
        <v>0</v>
      </c>
      <c r="AB99" s="83">
        <v>0</v>
      </c>
      <c r="AC99" s="160">
        <v>0</v>
      </c>
      <c r="AD99" s="149">
        <v>76</v>
      </c>
      <c r="AE99" s="170">
        <v>209.90689974</v>
      </c>
      <c r="AF99" s="126">
        <f t="shared" si="133"/>
        <v>0</v>
      </c>
      <c r="AH99" s="210">
        <v>66</v>
      </c>
      <c r="AI99" s="170">
        <v>193.21871642000002</v>
      </c>
    </row>
    <row r="100" spans="1:35" s="118" customFormat="1" x14ac:dyDescent="0.2">
      <c r="A100" s="91" t="s">
        <v>164</v>
      </c>
      <c r="B100" s="94" t="s">
        <v>179</v>
      </c>
      <c r="C100" s="203">
        <f>SUM(C96:C99)</f>
        <v>2</v>
      </c>
      <c r="D100" s="207">
        <f>SUM(D96:D99)</f>
        <v>7.6083495700000006</v>
      </c>
      <c r="E100" s="197">
        <f t="shared" si="132"/>
        <v>5.6075775429433516E-3</v>
      </c>
      <c r="F100" s="101">
        <f>SUM(F96:F99)</f>
        <v>2</v>
      </c>
      <c r="G100" s="161">
        <f>SUM(G96:G99)</f>
        <v>7.6620746100000003</v>
      </c>
      <c r="H100" s="101">
        <f t="shared" ref="H100:AC100" si="140">SUM(H96:H99)</f>
        <v>2</v>
      </c>
      <c r="I100" s="161">
        <f t="shared" si="140"/>
        <v>7.7620023299999987</v>
      </c>
      <c r="J100" s="101">
        <f t="shared" si="140"/>
        <v>4</v>
      </c>
      <c r="K100" s="161">
        <f t="shared" si="140"/>
        <v>14.44732945</v>
      </c>
      <c r="L100" s="151">
        <f t="shared" si="140"/>
        <v>3</v>
      </c>
      <c r="M100" s="161">
        <f t="shared" si="140"/>
        <v>9.8725442599999997</v>
      </c>
      <c r="N100" s="151">
        <f t="shared" si="140"/>
        <v>4</v>
      </c>
      <c r="O100" s="161">
        <f t="shared" si="140"/>
        <v>11.383783320000001</v>
      </c>
      <c r="P100" s="151">
        <f t="shared" si="140"/>
        <v>4</v>
      </c>
      <c r="Q100" s="161">
        <f t="shared" si="140"/>
        <v>11.22798809</v>
      </c>
      <c r="R100" s="101">
        <f t="shared" si="140"/>
        <v>5</v>
      </c>
      <c r="S100" s="161">
        <f t="shared" si="140"/>
        <v>18.054004210000002</v>
      </c>
      <c r="T100" s="101">
        <f t="shared" si="140"/>
        <v>5</v>
      </c>
      <c r="U100" s="161">
        <f t="shared" si="140"/>
        <v>18.192863700000004</v>
      </c>
      <c r="V100" s="101">
        <f t="shared" si="140"/>
        <v>5</v>
      </c>
      <c r="W100" s="161">
        <f t="shared" si="140"/>
        <v>18.609955809999999</v>
      </c>
      <c r="X100" s="101">
        <f t="shared" si="140"/>
        <v>5</v>
      </c>
      <c r="Y100" s="161">
        <f t="shared" si="140"/>
        <v>17.936909549999996</v>
      </c>
      <c r="Z100" s="101">
        <f t="shared" si="140"/>
        <v>6</v>
      </c>
      <c r="AA100" s="161">
        <f t="shared" si="140"/>
        <v>18.786249440000002</v>
      </c>
      <c r="AB100" s="101">
        <f t="shared" si="140"/>
        <v>6</v>
      </c>
      <c r="AC100" s="161">
        <f t="shared" si="140"/>
        <v>18.93124877</v>
      </c>
      <c r="AD100" s="152">
        <f>SUM(AD96:AD99)</f>
        <v>338</v>
      </c>
      <c r="AE100" s="161">
        <f>SUM(AE96:AE99)</f>
        <v>1521.14570641</v>
      </c>
      <c r="AF100" s="129">
        <f t="shared" si="133"/>
        <v>1.2445388163819588E-2</v>
      </c>
      <c r="AH100" s="151">
        <f>SUM(AH96:AH99)</f>
        <v>316</v>
      </c>
      <c r="AI100" s="161">
        <f>SUM(AI96:AI99)</f>
        <v>1356.79792419</v>
      </c>
    </row>
    <row r="101" spans="1:35" x14ac:dyDescent="0.2">
      <c r="A101" s="88" t="s">
        <v>67</v>
      </c>
      <c r="B101" s="25" t="s">
        <v>154</v>
      </c>
      <c r="C101" s="202">
        <v>9</v>
      </c>
      <c r="D101" s="206">
        <v>35.836853019999985</v>
      </c>
      <c r="E101" s="196">
        <f t="shared" si="132"/>
        <v>3.7123547511862275E-2</v>
      </c>
      <c r="F101" s="83">
        <v>6</v>
      </c>
      <c r="G101" s="160">
        <v>35.115922550000001</v>
      </c>
      <c r="H101" s="83">
        <v>7</v>
      </c>
      <c r="I101" s="160">
        <v>35.212401419999999</v>
      </c>
      <c r="J101" s="83">
        <v>5</v>
      </c>
      <c r="K101" s="160">
        <v>33.738549540000001</v>
      </c>
      <c r="L101" s="146">
        <v>7</v>
      </c>
      <c r="M101" s="160">
        <v>36.043182769999994</v>
      </c>
      <c r="N101" s="146">
        <v>6</v>
      </c>
      <c r="O101" s="160">
        <v>34.218159180000008</v>
      </c>
      <c r="P101" s="146">
        <v>8</v>
      </c>
      <c r="Q101" s="160">
        <v>39.320475880000011</v>
      </c>
      <c r="R101" s="83">
        <v>7</v>
      </c>
      <c r="S101" s="160">
        <v>44.819289409999996</v>
      </c>
      <c r="T101" s="83">
        <v>9</v>
      </c>
      <c r="U101" s="160">
        <v>46.581619989999986</v>
      </c>
      <c r="V101" s="83">
        <v>6</v>
      </c>
      <c r="W101" s="160">
        <v>38.890355290000002</v>
      </c>
      <c r="X101" s="83">
        <v>6</v>
      </c>
      <c r="Y101" s="160">
        <v>39.418627119999989</v>
      </c>
      <c r="Z101" s="83">
        <v>9</v>
      </c>
      <c r="AA101" s="160">
        <v>44.549356329999995</v>
      </c>
      <c r="AB101" s="83">
        <v>10</v>
      </c>
      <c r="AC101" s="160">
        <v>32.108150989999999</v>
      </c>
      <c r="AD101" s="149">
        <v>219</v>
      </c>
      <c r="AE101" s="171">
        <v>1042.7137194099998</v>
      </c>
      <c r="AF101" s="126">
        <f t="shared" si="133"/>
        <v>3.0792872858878082E-2</v>
      </c>
      <c r="AH101" s="210">
        <v>214</v>
      </c>
      <c r="AI101" s="171">
        <v>965.34020647000011</v>
      </c>
    </row>
    <row r="102" spans="1:35" x14ac:dyDescent="0.2">
      <c r="A102" s="88" t="s">
        <v>68</v>
      </c>
      <c r="B102" s="23" t="s">
        <v>155</v>
      </c>
      <c r="C102" s="202">
        <v>1</v>
      </c>
      <c r="D102" s="206">
        <v>3.80913966</v>
      </c>
      <c r="E102" s="196">
        <f t="shared" si="132"/>
        <v>1.6662606614978183E-2</v>
      </c>
      <c r="F102" s="83">
        <v>1</v>
      </c>
      <c r="G102" s="160">
        <v>3.84091892</v>
      </c>
      <c r="H102" s="83">
        <v>1</v>
      </c>
      <c r="I102" s="160">
        <v>3.8708959300000001</v>
      </c>
      <c r="J102" s="83">
        <v>1</v>
      </c>
      <c r="K102" s="160">
        <v>3.90319042</v>
      </c>
      <c r="L102" s="146">
        <v>1</v>
      </c>
      <c r="M102" s="160">
        <v>3.9347038799999998</v>
      </c>
      <c r="N102" s="146">
        <v>1</v>
      </c>
      <c r="O102" s="160">
        <v>3.9675307000000002</v>
      </c>
      <c r="P102" s="146">
        <v>0</v>
      </c>
      <c r="Q102" s="160">
        <v>0</v>
      </c>
      <c r="R102" s="83">
        <v>0</v>
      </c>
      <c r="S102" s="160">
        <v>0</v>
      </c>
      <c r="T102" s="83">
        <v>0</v>
      </c>
      <c r="U102" s="160">
        <v>0</v>
      </c>
      <c r="V102" s="83">
        <v>0</v>
      </c>
      <c r="W102" s="160">
        <v>0</v>
      </c>
      <c r="X102" s="83">
        <v>0</v>
      </c>
      <c r="Y102" s="160">
        <v>0</v>
      </c>
      <c r="Z102" s="83">
        <v>0</v>
      </c>
      <c r="AA102" s="160">
        <v>0</v>
      </c>
      <c r="AB102" s="83">
        <v>0</v>
      </c>
      <c r="AC102" s="160">
        <v>0</v>
      </c>
      <c r="AD102" s="149">
        <v>56</v>
      </c>
      <c r="AE102" s="169">
        <v>349.26964776</v>
      </c>
      <c r="AF102" s="126">
        <f t="shared" si="133"/>
        <v>0</v>
      </c>
      <c r="AH102" s="210">
        <v>53</v>
      </c>
      <c r="AI102" s="169">
        <v>228.60406825999999</v>
      </c>
    </row>
    <row r="103" spans="1:35" x14ac:dyDescent="0.2">
      <c r="A103" s="88" t="s">
        <v>69</v>
      </c>
      <c r="B103" s="23" t="s">
        <v>156</v>
      </c>
      <c r="C103" s="204">
        <v>4</v>
      </c>
      <c r="D103" s="208">
        <v>42.130249910000003</v>
      </c>
      <c r="E103" s="196">
        <f t="shared" si="132"/>
        <v>8.4492263831782016E-2</v>
      </c>
      <c r="F103" s="85">
        <v>4</v>
      </c>
      <c r="G103" s="163">
        <v>42.425308829999999</v>
      </c>
      <c r="H103" s="85">
        <v>4</v>
      </c>
      <c r="I103" s="163">
        <v>42.283624240000002</v>
      </c>
      <c r="J103" s="85">
        <v>3</v>
      </c>
      <c r="K103" s="163">
        <v>42.279907109999996</v>
      </c>
      <c r="L103" s="154">
        <v>3</v>
      </c>
      <c r="M103" s="163">
        <v>42.505497679999998</v>
      </c>
      <c r="N103" s="154">
        <v>3</v>
      </c>
      <c r="O103" s="163">
        <v>41.558177690000001</v>
      </c>
      <c r="P103" s="154">
        <v>3</v>
      </c>
      <c r="Q103" s="160">
        <v>41.690235969999996</v>
      </c>
      <c r="R103" s="85">
        <v>3</v>
      </c>
      <c r="S103" s="160">
        <v>42.001090720000001</v>
      </c>
      <c r="T103" s="85">
        <v>3</v>
      </c>
      <c r="U103" s="160">
        <v>42.332795039999993</v>
      </c>
      <c r="V103" s="85">
        <v>3</v>
      </c>
      <c r="W103" s="160">
        <v>42.639297220000003</v>
      </c>
      <c r="X103" s="85">
        <v>3</v>
      </c>
      <c r="Y103" s="163">
        <v>42.960851169999991</v>
      </c>
      <c r="Z103" s="85">
        <v>3</v>
      </c>
      <c r="AA103" s="160">
        <v>43.274696589999998</v>
      </c>
      <c r="AB103" s="85">
        <v>3</v>
      </c>
      <c r="AC103" s="160">
        <v>43.601716039999999</v>
      </c>
      <c r="AD103" s="149">
        <v>92</v>
      </c>
      <c r="AE103" s="170">
        <v>533.89437535999991</v>
      </c>
      <c r="AF103" s="126">
        <f t="shared" si="133"/>
        <v>8.1667307340707193E-2</v>
      </c>
      <c r="AH103" s="210">
        <v>81</v>
      </c>
      <c r="AI103" s="170">
        <v>498.62848974999986</v>
      </c>
    </row>
    <row r="104" spans="1:35" s="118" customFormat="1" x14ac:dyDescent="0.2">
      <c r="A104" s="91" t="s">
        <v>165</v>
      </c>
      <c r="B104" s="98" t="s">
        <v>180</v>
      </c>
      <c r="C104" s="101">
        <f>SUM(C101:C103)</f>
        <v>14</v>
      </c>
      <c r="D104" s="191">
        <f>SUM(D101:D103)</f>
        <v>81.776242589999981</v>
      </c>
      <c r="E104" s="197">
        <f t="shared" si="132"/>
        <v>4.8314757454533223E-2</v>
      </c>
      <c r="F104" s="101">
        <f>SUM(F101:F103)</f>
        <v>11</v>
      </c>
      <c r="G104" s="161">
        <f>SUM(G101:G103)</f>
        <v>81.382150300000006</v>
      </c>
      <c r="H104" s="101">
        <f t="shared" ref="H104:AA104" si="141">SUM(H101:H103)</f>
        <v>12</v>
      </c>
      <c r="I104" s="161">
        <f t="shared" si="141"/>
        <v>81.366921590000004</v>
      </c>
      <c r="J104" s="101">
        <f t="shared" si="141"/>
        <v>9</v>
      </c>
      <c r="K104" s="161">
        <f t="shared" si="141"/>
        <v>79.921647070000006</v>
      </c>
      <c r="L104" s="151">
        <f t="shared" si="141"/>
        <v>11</v>
      </c>
      <c r="M104" s="161">
        <f t="shared" si="141"/>
        <v>82.483384329999993</v>
      </c>
      <c r="N104" s="151">
        <f t="shared" si="141"/>
        <v>10</v>
      </c>
      <c r="O104" s="161">
        <f t="shared" si="141"/>
        <v>79.743867570000006</v>
      </c>
      <c r="P104" s="151">
        <f t="shared" si="141"/>
        <v>11</v>
      </c>
      <c r="Q104" s="161">
        <f t="shared" si="141"/>
        <v>81.010711850000007</v>
      </c>
      <c r="R104" s="128">
        <f t="shared" si="141"/>
        <v>10</v>
      </c>
      <c r="S104" s="232">
        <f t="shared" si="141"/>
        <v>86.82038012999999</v>
      </c>
      <c r="T104" s="128">
        <f t="shared" si="141"/>
        <v>12</v>
      </c>
      <c r="U104" s="232">
        <f t="shared" si="141"/>
        <v>88.914415029999986</v>
      </c>
      <c r="V104" s="128">
        <f t="shared" si="141"/>
        <v>9</v>
      </c>
      <c r="W104" s="232">
        <f t="shared" si="141"/>
        <v>81.529652510000005</v>
      </c>
      <c r="X104" s="127">
        <f t="shared" si="141"/>
        <v>9</v>
      </c>
      <c r="Y104" s="232">
        <f t="shared" si="141"/>
        <v>82.37947828999998</v>
      </c>
      <c r="Z104" s="128">
        <f t="shared" si="141"/>
        <v>12</v>
      </c>
      <c r="AA104" s="232">
        <f t="shared" si="141"/>
        <v>87.824052919999986</v>
      </c>
      <c r="AB104" s="128">
        <f>SUM(AB101:AB103)</f>
        <v>13</v>
      </c>
      <c r="AC104" s="232">
        <f>SUM(AC101:AC103)</f>
        <v>75.709867029999998</v>
      </c>
      <c r="AD104" s="151">
        <f>SUM(AD101:AD103)</f>
        <v>367</v>
      </c>
      <c r="AE104" s="161">
        <f>SUM(AE101:AE103)</f>
        <v>1925.8777425299998</v>
      </c>
      <c r="AF104" s="129">
        <f t="shared" si="133"/>
        <v>3.9311876012721847E-2</v>
      </c>
      <c r="AH104" s="151">
        <f>SUM(AH101:AH103)</f>
        <v>348</v>
      </c>
      <c r="AI104" s="161">
        <f>SUM(AI101:AI103)</f>
        <v>1692.5727644799999</v>
      </c>
    </row>
    <row r="105" spans="1:35" ht="13.5" thickBot="1" x14ac:dyDescent="0.25">
      <c r="A105" s="144" t="s">
        <v>110</v>
      </c>
      <c r="B105" s="5" t="s">
        <v>118</v>
      </c>
      <c r="C105" s="68">
        <f>C72+C84+C89+C79+C95+C100+C64+C104</f>
        <v>173</v>
      </c>
      <c r="D105" s="193">
        <f>D72+D84+D89+D79+D95+D100+D64+D104</f>
        <v>1197.6623533459997</v>
      </c>
      <c r="E105" s="198">
        <f t="shared" si="132"/>
        <v>5.6057993295256098E-2</v>
      </c>
      <c r="F105" s="68">
        <f t="shared" ref="F105:AA105" si="142">F72+F84+F89+F79+F95+F100+F64+F104</f>
        <v>172</v>
      </c>
      <c r="G105" s="164">
        <f t="shared" si="142"/>
        <v>1162.0264797979999</v>
      </c>
      <c r="H105" s="68">
        <f t="shared" si="142"/>
        <v>168</v>
      </c>
      <c r="I105" s="164">
        <f t="shared" si="142"/>
        <v>1153.83817901</v>
      </c>
      <c r="J105" s="68">
        <f t="shared" si="142"/>
        <v>154</v>
      </c>
      <c r="K105" s="164">
        <f t="shared" si="142"/>
        <v>1100.6983761690001</v>
      </c>
      <c r="L105" s="156">
        <f t="shared" si="142"/>
        <v>158</v>
      </c>
      <c r="M105" s="164">
        <f t="shared" si="142"/>
        <v>1069.5967155999999</v>
      </c>
      <c r="N105" s="156">
        <f t="shared" si="142"/>
        <v>155</v>
      </c>
      <c r="O105" s="164">
        <f t="shared" si="142"/>
        <v>890.95895815000006</v>
      </c>
      <c r="P105" s="156">
        <f t="shared" si="142"/>
        <v>153</v>
      </c>
      <c r="Q105" s="164">
        <f t="shared" si="142"/>
        <v>892.16867696000008</v>
      </c>
      <c r="R105" s="120">
        <f t="shared" si="142"/>
        <v>151</v>
      </c>
      <c r="S105" s="233">
        <f t="shared" si="142"/>
        <v>877.10504183600005</v>
      </c>
      <c r="T105" s="120">
        <f t="shared" si="142"/>
        <v>151</v>
      </c>
      <c r="U105" s="233">
        <f t="shared" si="142"/>
        <v>842.92008361000001</v>
      </c>
      <c r="V105" s="120">
        <f t="shared" si="142"/>
        <v>141</v>
      </c>
      <c r="W105" s="233">
        <f t="shared" si="142"/>
        <v>725.69796511000004</v>
      </c>
      <c r="X105" s="119">
        <f t="shared" si="142"/>
        <v>142</v>
      </c>
      <c r="Y105" s="233">
        <f t="shared" si="142"/>
        <v>778.37485467799991</v>
      </c>
      <c r="Z105" s="120">
        <f t="shared" si="142"/>
        <v>142</v>
      </c>
      <c r="AA105" s="233">
        <f t="shared" si="142"/>
        <v>810.00617233000003</v>
      </c>
      <c r="AB105" s="120">
        <f>AB72+AB84+AB89+AB79+AB95+AB100+AB64+AB104</f>
        <v>136</v>
      </c>
      <c r="AC105" s="233">
        <f>AC72+AC84+AC89+AC79+AC95+AC100+AC64+AC104</f>
        <v>772.92646659299999</v>
      </c>
      <c r="AD105" s="156">
        <f>AD72+AD84+AD89+AD79+AD95+AD100+AD64+AD104</f>
        <v>3646</v>
      </c>
      <c r="AE105" s="172">
        <f>AE72+AE84+AE89+AE79+AE95+AE100+AE64+AE104</f>
        <v>22191.853652832782</v>
      </c>
      <c r="AF105" s="121">
        <f t="shared" si="133"/>
        <v>3.4829288201183507E-2</v>
      </c>
      <c r="AH105" s="156">
        <f>AH72+AH84+AH89+AH79+AH95+AH100+AH64+AH104</f>
        <v>3497</v>
      </c>
      <c r="AI105" s="172">
        <f>AI72+AI84+AI89+AI79+AI95+AI100+AI64+AI104</f>
        <v>21364.702568604996</v>
      </c>
    </row>
    <row r="106" spans="1:35" x14ac:dyDescent="0.2">
      <c r="AH106" s="131"/>
      <c r="AI106" s="165"/>
    </row>
    <row r="107" spans="1:35" x14ac:dyDescent="0.2">
      <c r="AH107" s="131"/>
      <c r="AI107" s="165"/>
    </row>
    <row r="108" spans="1:35" ht="12.75" customHeight="1" x14ac:dyDescent="0.2">
      <c r="A108" s="367" t="s">
        <v>169</v>
      </c>
      <c r="B108" s="416" t="s">
        <v>172</v>
      </c>
      <c r="C108" s="417">
        <v>40878</v>
      </c>
      <c r="D108" s="418"/>
      <c r="E108" s="419"/>
      <c r="F108" s="398">
        <v>40909</v>
      </c>
      <c r="G108" s="399"/>
      <c r="H108" s="398">
        <v>40940</v>
      </c>
      <c r="I108" s="399"/>
      <c r="J108" s="398">
        <v>40969</v>
      </c>
      <c r="K108" s="399"/>
      <c r="L108" s="398">
        <v>41000</v>
      </c>
      <c r="M108" s="399"/>
      <c r="N108" s="398">
        <v>41030</v>
      </c>
      <c r="O108" s="399"/>
      <c r="P108" s="398">
        <v>41061</v>
      </c>
      <c r="Q108" s="399"/>
      <c r="R108" s="398">
        <v>41091</v>
      </c>
      <c r="S108" s="399"/>
      <c r="T108" s="398">
        <v>41122</v>
      </c>
      <c r="U108" s="399"/>
      <c r="V108" s="398">
        <v>41153</v>
      </c>
      <c r="W108" s="399"/>
      <c r="X108" s="398">
        <v>41183</v>
      </c>
      <c r="Y108" s="399"/>
      <c r="Z108" s="398">
        <v>41214</v>
      </c>
      <c r="AA108" s="399"/>
      <c r="AB108" s="398">
        <v>41244</v>
      </c>
      <c r="AC108" s="399"/>
      <c r="AD108" s="381" t="s">
        <v>12</v>
      </c>
      <c r="AE108" s="382"/>
      <c r="AF108" s="400" t="s">
        <v>183</v>
      </c>
      <c r="AH108" s="381" t="s">
        <v>184</v>
      </c>
      <c r="AI108" s="382"/>
    </row>
    <row r="109" spans="1:35" x14ac:dyDescent="0.2">
      <c r="A109" s="415"/>
      <c r="B109" s="394"/>
      <c r="C109" s="61" t="s">
        <v>166</v>
      </c>
      <c r="D109" s="188" t="s">
        <v>167</v>
      </c>
      <c r="E109" s="188" t="s">
        <v>11</v>
      </c>
      <c r="F109" s="61" t="s">
        <v>166</v>
      </c>
      <c r="G109" s="158" t="s">
        <v>167</v>
      </c>
      <c r="H109" s="61" t="s">
        <v>166</v>
      </c>
      <c r="I109" s="158" t="s">
        <v>167</v>
      </c>
      <c r="J109" s="61" t="s">
        <v>166</v>
      </c>
      <c r="K109" s="158" t="s">
        <v>167</v>
      </c>
      <c r="L109" s="61" t="s">
        <v>166</v>
      </c>
      <c r="M109" s="158" t="s">
        <v>167</v>
      </c>
      <c r="N109" s="61" t="s">
        <v>166</v>
      </c>
      <c r="O109" s="158" t="s">
        <v>167</v>
      </c>
      <c r="P109" s="61" t="s">
        <v>166</v>
      </c>
      <c r="Q109" s="158" t="s">
        <v>167</v>
      </c>
      <c r="R109" s="124" t="s">
        <v>4</v>
      </c>
      <c r="S109" s="231" t="s">
        <v>5</v>
      </c>
      <c r="T109" s="117" t="s">
        <v>4</v>
      </c>
      <c r="U109" s="238" t="s">
        <v>5</v>
      </c>
      <c r="V109" s="117" t="s">
        <v>4</v>
      </c>
      <c r="W109" s="238" t="s">
        <v>5</v>
      </c>
      <c r="X109" s="117" t="s">
        <v>4</v>
      </c>
      <c r="Y109" s="116" t="s">
        <v>5</v>
      </c>
      <c r="Z109" s="117" t="s">
        <v>4</v>
      </c>
      <c r="AA109" s="238" t="s">
        <v>5</v>
      </c>
      <c r="AB109" s="117" t="s">
        <v>4</v>
      </c>
      <c r="AC109" s="238" t="s">
        <v>5</v>
      </c>
      <c r="AD109" s="61" t="s">
        <v>166</v>
      </c>
      <c r="AE109" s="158" t="s">
        <v>167</v>
      </c>
      <c r="AF109" s="401"/>
      <c r="AH109" s="61" t="s">
        <v>166</v>
      </c>
      <c r="AI109" s="158" t="s">
        <v>167</v>
      </c>
    </row>
    <row r="110" spans="1:35" x14ac:dyDescent="0.2">
      <c r="A110" s="88" t="s">
        <v>31</v>
      </c>
      <c r="B110" s="25" t="s">
        <v>119</v>
      </c>
      <c r="C110" s="201">
        <v>2</v>
      </c>
      <c r="D110" s="205">
        <v>21.73944444</v>
      </c>
      <c r="E110" s="196">
        <f t="shared" ref="E110:E157" si="143">D110/AI110</f>
        <v>3.5618696144626455E-2</v>
      </c>
      <c r="F110" s="81">
        <v>2</v>
      </c>
      <c r="G110" s="211">
        <v>22.090182379999998</v>
      </c>
      <c r="H110" s="81">
        <v>2</v>
      </c>
      <c r="I110" s="159">
        <v>22.133226359999998</v>
      </c>
      <c r="J110" s="81">
        <v>2</v>
      </c>
      <c r="K110" s="159">
        <v>18.582328660000002</v>
      </c>
      <c r="L110" s="148">
        <v>2</v>
      </c>
      <c r="M110" s="159">
        <v>18.546652030000001</v>
      </c>
      <c r="N110" s="148">
        <v>1</v>
      </c>
      <c r="O110" s="159">
        <v>3.5358680000000007</v>
      </c>
      <c r="P110" s="148">
        <v>1</v>
      </c>
      <c r="Q110" s="159">
        <v>6.30888896</v>
      </c>
      <c r="R110" s="81">
        <v>1</v>
      </c>
      <c r="S110" s="159">
        <v>3.3468608300000002</v>
      </c>
      <c r="T110" s="81">
        <v>1</v>
      </c>
      <c r="U110" s="159">
        <v>3.10432832</v>
      </c>
      <c r="V110" s="81">
        <v>1</v>
      </c>
      <c r="W110" s="160">
        <v>2.9117509499999996</v>
      </c>
      <c r="X110" s="81">
        <v>1</v>
      </c>
      <c r="Y110" s="159">
        <v>2.8986243799999998</v>
      </c>
      <c r="Z110" s="81">
        <v>1</v>
      </c>
      <c r="AA110" s="160">
        <v>2.8847999999999998</v>
      </c>
      <c r="AB110" s="81">
        <v>1</v>
      </c>
      <c r="AC110" s="159">
        <v>2.8715002599999999</v>
      </c>
      <c r="AD110" s="149">
        <v>123</v>
      </c>
      <c r="AE110" s="169">
        <v>707.04287255000008</v>
      </c>
      <c r="AF110" s="126">
        <f t="shared" ref="AF110:AF157" si="144">AC110/AE110</f>
        <v>4.0612816725578904E-3</v>
      </c>
      <c r="AH110" s="209">
        <v>105</v>
      </c>
      <c r="AI110" s="169">
        <v>610.33801887999982</v>
      </c>
    </row>
    <row r="111" spans="1:35" x14ac:dyDescent="0.2">
      <c r="A111" s="88" t="s">
        <v>35</v>
      </c>
      <c r="B111" s="25" t="s">
        <v>123</v>
      </c>
      <c r="C111" s="202">
        <v>4</v>
      </c>
      <c r="D111" s="206">
        <v>19.121685149999998</v>
      </c>
      <c r="E111" s="196">
        <f t="shared" si="143"/>
        <v>2.2175333704161703E-2</v>
      </c>
      <c r="F111" s="83">
        <v>4</v>
      </c>
      <c r="G111" s="212">
        <v>16.71792378</v>
      </c>
      <c r="H111" s="83">
        <v>3</v>
      </c>
      <c r="I111" s="160">
        <v>11.465266629999999</v>
      </c>
      <c r="J111" s="83">
        <v>2</v>
      </c>
      <c r="K111" s="160">
        <v>10.41950293</v>
      </c>
      <c r="L111" s="146">
        <v>2</v>
      </c>
      <c r="M111" s="160">
        <v>10.45524086</v>
      </c>
      <c r="N111" s="146">
        <v>2</v>
      </c>
      <c r="O111" s="160">
        <v>10.9489728</v>
      </c>
      <c r="P111" s="146">
        <v>2</v>
      </c>
      <c r="Q111" s="160">
        <v>11.033528290000001</v>
      </c>
      <c r="R111" s="83">
        <v>2</v>
      </c>
      <c r="S111" s="160">
        <v>11.346373560000002</v>
      </c>
      <c r="T111" s="83">
        <v>1</v>
      </c>
      <c r="U111" s="160">
        <v>7.9280710000000001</v>
      </c>
      <c r="V111" s="83">
        <v>0</v>
      </c>
      <c r="W111" s="160">
        <v>0</v>
      </c>
      <c r="X111" s="83">
        <v>0</v>
      </c>
      <c r="Y111" s="160">
        <v>0</v>
      </c>
      <c r="Z111" s="83">
        <v>0</v>
      </c>
      <c r="AA111" s="160">
        <v>0</v>
      </c>
      <c r="AB111" s="83">
        <v>0</v>
      </c>
      <c r="AC111" s="160">
        <v>0</v>
      </c>
      <c r="AD111" s="149">
        <v>86</v>
      </c>
      <c r="AE111" s="169">
        <v>758.52306452999994</v>
      </c>
      <c r="AF111" s="126">
        <f t="shared" si="144"/>
        <v>0</v>
      </c>
      <c r="AH111" s="210">
        <v>105</v>
      </c>
      <c r="AI111" s="169">
        <v>862.29526035999993</v>
      </c>
    </row>
    <row r="112" spans="1:35" x14ac:dyDescent="0.2">
      <c r="A112" s="88" t="s">
        <v>33</v>
      </c>
      <c r="B112" s="25" t="s">
        <v>121</v>
      </c>
      <c r="C112" s="202">
        <v>3</v>
      </c>
      <c r="D112" s="206">
        <v>113.41502865999999</v>
      </c>
      <c r="E112" s="196">
        <f t="shared" si="143"/>
        <v>7.8038761470582654E-2</v>
      </c>
      <c r="F112" s="83">
        <v>3</v>
      </c>
      <c r="G112" s="212">
        <v>113.34689607</v>
      </c>
      <c r="H112" s="83">
        <v>3</v>
      </c>
      <c r="I112" s="160">
        <v>112.74833405</v>
      </c>
      <c r="J112" s="83">
        <v>2</v>
      </c>
      <c r="K112" s="160">
        <v>88.54298713</v>
      </c>
      <c r="L112" s="146">
        <v>3</v>
      </c>
      <c r="M112" s="160">
        <v>111.1480115</v>
      </c>
      <c r="N112" s="146">
        <v>3</v>
      </c>
      <c r="O112" s="160">
        <v>111.28199056</v>
      </c>
      <c r="P112" s="146">
        <v>3</v>
      </c>
      <c r="Q112" s="160">
        <v>110.8898066</v>
      </c>
      <c r="R112" s="83">
        <v>3</v>
      </c>
      <c r="S112" s="160">
        <v>110.47634816</v>
      </c>
      <c r="T112" s="83">
        <v>2</v>
      </c>
      <c r="U112" s="160">
        <v>86.288728950000007</v>
      </c>
      <c r="V112" s="83">
        <v>4</v>
      </c>
      <c r="W112" s="160">
        <v>132.70923603</v>
      </c>
      <c r="X112" s="83">
        <v>4</v>
      </c>
      <c r="Y112" s="160">
        <v>28.230624799999998</v>
      </c>
      <c r="Z112" s="83">
        <v>2</v>
      </c>
      <c r="AA112" s="160">
        <v>27.930980260000002</v>
      </c>
      <c r="AB112" s="83">
        <v>1</v>
      </c>
      <c r="AC112" s="160">
        <v>22.157662100000003</v>
      </c>
      <c r="AD112" s="149">
        <v>140</v>
      </c>
      <c r="AE112" s="169">
        <v>950.62194399999976</v>
      </c>
      <c r="AF112" s="126">
        <f t="shared" si="144"/>
        <v>2.3308595220057331E-2</v>
      </c>
      <c r="AH112" s="210">
        <v>153</v>
      </c>
      <c r="AI112" s="169">
        <v>1453.3166150099999</v>
      </c>
    </row>
    <row r="113" spans="1:35" x14ac:dyDescent="0.2">
      <c r="A113" s="88" t="s">
        <v>34</v>
      </c>
      <c r="B113" s="25" t="s">
        <v>122</v>
      </c>
      <c r="C113" s="202">
        <v>3</v>
      </c>
      <c r="D113" s="206">
        <v>43.378124</v>
      </c>
      <c r="E113" s="196">
        <f t="shared" si="143"/>
        <v>0.10710385162792736</v>
      </c>
      <c r="F113" s="83">
        <v>3</v>
      </c>
      <c r="G113" s="212">
        <v>44.460850829999998</v>
      </c>
      <c r="H113" s="83">
        <v>3</v>
      </c>
      <c r="I113" s="160">
        <v>44.523146070000003</v>
      </c>
      <c r="J113" s="83">
        <v>2</v>
      </c>
      <c r="K113" s="160">
        <v>18.536585990000003</v>
      </c>
      <c r="L113" s="146">
        <v>3</v>
      </c>
      <c r="M113" s="160">
        <v>22.174951</v>
      </c>
      <c r="N113" s="146">
        <v>3</v>
      </c>
      <c r="O113" s="160">
        <v>22.121972560000003</v>
      </c>
      <c r="P113" s="146">
        <v>3</v>
      </c>
      <c r="Q113" s="160">
        <v>22.063291009999997</v>
      </c>
      <c r="R113" s="83">
        <v>2</v>
      </c>
      <c r="S113" s="160">
        <v>18.220561789999998</v>
      </c>
      <c r="T113" s="83">
        <v>2</v>
      </c>
      <c r="U113" s="160">
        <v>18.15508779</v>
      </c>
      <c r="V113" s="83">
        <v>2</v>
      </c>
      <c r="W113" s="160">
        <v>18.104518250000002</v>
      </c>
      <c r="X113" s="83">
        <v>2</v>
      </c>
      <c r="Y113" s="160">
        <v>18.61335875</v>
      </c>
      <c r="Z113" s="83">
        <v>2</v>
      </c>
      <c r="AA113" s="160">
        <v>18.278664110000001</v>
      </c>
      <c r="AB113" s="83">
        <v>2</v>
      </c>
      <c r="AC113" s="160">
        <v>18.375292469999998</v>
      </c>
      <c r="AD113" s="149">
        <v>96</v>
      </c>
      <c r="AE113" s="169">
        <v>429.35114583999996</v>
      </c>
      <c r="AF113" s="126">
        <f t="shared" si="144"/>
        <v>4.2797818634092225E-2</v>
      </c>
      <c r="AH113" s="210">
        <v>95</v>
      </c>
      <c r="AI113" s="169">
        <v>405.00993512999992</v>
      </c>
    </row>
    <row r="114" spans="1:35" x14ac:dyDescent="0.2">
      <c r="A114" s="88" t="s">
        <v>32</v>
      </c>
      <c r="B114" s="25" t="s">
        <v>120</v>
      </c>
      <c r="C114" s="202">
        <v>1</v>
      </c>
      <c r="D114" s="206">
        <v>1.0868493500000014</v>
      </c>
      <c r="E114" s="196">
        <f t="shared" si="143"/>
        <v>1.901713659176453E-3</v>
      </c>
      <c r="F114" s="83">
        <v>1</v>
      </c>
      <c r="G114" s="212">
        <v>1.0941044099999999</v>
      </c>
      <c r="H114" s="83">
        <v>1</v>
      </c>
      <c r="I114" s="160">
        <v>1.1009365200000032</v>
      </c>
      <c r="J114" s="83">
        <v>0</v>
      </c>
      <c r="K114" s="160">
        <v>0</v>
      </c>
      <c r="L114" s="146">
        <v>0</v>
      </c>
      <c r="M114" s="160">
        <v>0</v>
      </c>
      <c r="N114" s="146">
        <v>0</v>
      </c>
      <c r="O114" s="160">
        <v>0</v>
      </c>
      <c r="P114" s="146">
        <v>0</v>
      </c>
      <c r="Q114" s="160">
        <v>0</v>
      </c>
      <c r="R114" s="83">
        <v>0</v>
      </c>
      <c r="S114" s="160">
        <v>0</v>
      </c>
      <c r="T114" s="83">
        <v>0</v>
      </c>
      <c r="U114" s="160">
        <v>0</v>
      </c>
      <c r="V114" s="83">
        <v>0</v>
      </c>
      <c r="W114" s="160">
        <v>0</v>
      </c>
      <c r="X114" s="83">
        <v>0</v>
      </c>
      <c r="Y114" s="160">
        <v>0</v>
      </c>
      <c r="Z114" s="83">
        <v>0</v>
      </c>
      <c r="AA114" s="160">
        <v>0</v>
      </c>
      <c r="AB114" s="83">
        <v>0</v>
      </c>
      <c r="AC114" s="160">
        <v>0</v>
      </c>
      <c r="AD114" s="149">
        <v>90</v>
      </c>
      <c r="AE114" s="169">
        <v>619.58126779999998</v>
      </c>
      <c r="AF114" s="126">
        <f t="shared" si="144"/>
        <v>0</v>
      </c>
      <c r="AH114" s="210">
        <v>87</v>
      </c>
      <c r="AI114" s="169">
        <v>571.51051355999994</v>
      </c>
    </row>
    <row r="115" spans="1:35" x14ac:dyDescent="0.2">
      <c r="A115" s="88" t="s">
        <v>36</v>
      </c>
      <c r="B115" s="25" t="s">
        <v>124</v>
      </c>
      <c r="C115" s="202">
        <v>0</v>
      </c>
      <c r="D115" s="206">
        <v>0</v>
      </c>
      <c r="E115" s="196">
        <f t="shared" si="143"/>
        <v>0</v>
      </c>
      <c r="F115" s="83">
        <v>0</v>
      </c>
      <c r="G115" s="160">
        <v>0</v>
      </c>
      <c r="H115" s="83">
        <v>0</v>
      </c>
      <c r="I115" s="160">
        <v>0</v>
      </c>
      <c r="J115" s="83">
        <v>0</v>
      </c>
      <c r="K115" s="160">
        <v>0</v>
      </c>
      <c r="L115" s="146">
        <v>0</v>
      </c>
      <c r="M115" s="160">
        <v>0</v>
      </c>
      <c r="N115" s="146">
        <v>0</v>
      </c>
      <c r="O115" s="160">
        <v>0</v>
      </c>
      <c r="P115" s="146">
        <v>0</v>
      </c>
      <c r="Q115" s="160">
        <v>0</v>
      </c>
      <c r="R115" s="83">
        <v>0</v>
      </c>
      <c r="S115" s="160">
        <v>0</v>
      </c>
      <c r="T115" s="83">
        <v>0</v>
      </c>
      <c r="U115" s="160">
        <v>0</v>
      </c>
      <c r="V115" s="83">
        <v>0</v>
      </c>
      <c r="W115" s="160">
        <v>0</v>
      </c>
      <c r="X115" s="83">
        <v>0</v>
      </c>
      <c r="Y115" s="160">
        <v>0</v>
      </c>
      <c r="Z115" s="83">
        <v>0</v>
      </c>
      <c r="AA115" s="160">
        <v>0</v>
      </c>
      <c r="AB115" s="83">
        <v>0</v>
      </c>
      <c r="AC115" s="160">
        <v>0</v>
      </c>
      <c r="AD115" s="149">
        <v>67</v>
      </c>
      <c r="AE115" s="170">
        <v>226.75652629999999</v>
      </c>
      <c r="AF115" s="126">
        <f t="shared" si="144"/>
        <v>0</v>
      </c>
      <c r="AH115" s="210">
        <v>71</v>
      </c>
      <c r="AI115" s="170">
        <v>286.28280091999994</v>
      </c>
    </row>
    <row r="116" spans="1:35" s="118" customFormat="1" x14ac:dyDescent="0.2">
      <c r="A116" s="91" t="s">
        <v>158</v>
      </c>
      <c r="B116" s="92" t="s">
        <v>173</v>
      </c>
      <c r="C116" s="203">
        <f>SUM(C110:C115)</f>
        <v>13</v>
      </c>
      <c r="D116" s="207">
        <f>SUM(D110:D115)</f>
        <v>198.74113159999999</v>
      </c>
      <c r="E116" s="197">
        <f t="shared" si="143"/>
        <v>4.7446370023337542E-2</v>
      </c>
      <c r="F116" s="101">
        <f>SUM(F110:F115)</f>
        <v>13</v>
      </c>
      <c r="G116" s="161">
        <f>SUM(G110:G115)</f>
        <v>197.70995746999998</v>
      </c>
      <c r="H116" s="101">
        <f t="shared" ref="H116:AC116" si="145">SUM(H110:H115)</f>
        <v>12</v>
      </c>
      <c r="I116" s="161">
        <f t="shared" si="145"/>
        <v>191.97090962999999</v>
      </c>
      <c r="J116" s="101">
        <f t="shared" si="145"/>
        <v>8</v>
      </c>
      <c r="K116" s="161">
        <f t="shared" si="145"/>
        <v>136.08140470999999</v>
      </c>
      <c r="L116" s="151">
        <f t="shared" si="145"/>
        <v>10</v>
      </c>
      <c r="M116" s="161">
        <f t="shared" si="145"/>
        <v>162.32485538999998</v>
      </c>
      <c r="N116" s="151">
        <f t="shared" si="145"/>
        <v>9</v>
      </c>
      <c r="O116" s="161">
        <f t="shared" si="145"/>
        <v>147.88880391999999</v>
      </c>
      <c r="P116" s="151">
        <f t="shared" si="145"/>
        <v>9</v>
      </c>
      <c r="Q116" s="161">
        <f t="shared" si="145"/>
        <v>150.29551486</v>
      </c>
      <c r="R116" s="101">
        <f t="shared" si="145"/>
        <v>8</v>
      </c>
      <c r="S116" s="161">
        <f t="shared" si="145"/>
        <v>143.39014434000001</v>
      </c>
      <c r="T116" s="101">
        <f t="shared" si="145"/>
        <v>6</v>
      </c>
      <c r="U116" s="161">
        <f t="shared" si="145"/>
        <v>115.47621606</v>
      </c>
      <c r="V116" s="101">
        <f t="shared" si="145"/>
        <v>7</v>
      </c>
      <c r="W116" s="161">
        <f t="shared" si="145"/>
        <v>153.72550523000001</v>
      </c>
      <c r="X116" s="101">
        <f t="shared" si="145"/>
        <v>7</v>
      </c>
      <c r="Y116" s="161">
        <f t="shared" si="145"/>
        <v>49.742607929999998</v>
      </c>
      <c r="Z116" s="101">
        <f t="shared" si="145"/>
        <v>5</v>
      </c>
      <c r="AA116" s="161">
        <f t="shared" si="145"/>
        <v>49.094444370000005</v>
      </c>
      <c r="AB116" s="101">
        <f t="shared" si="145"/>
        <v>4</v>
      </c>
      <c r="AC116" s="161">
        <f t="shared" si="145"/>
        <v>43.404454830000006</v>
      </c>
      <c r="AD116" s="152">
        <f>SUM(AD110:AD115)</f>
        <v>602</v>
      </c>
      <c r="AE116" s="161">
        <f>SUM(AE110:AE115)</f>
        <v>3691.8768210200001</v>
      </c>
      <c r="AF116" s="129">
        <f t="shared" si="144"/>
        <v>1.1756745128351309E-2</v>
      </c>
      <c r="AH116" s="151">
        <f>SUM(AH110:AH115)</f>
        <v>616</v>
      </c>
      <c r="AI116" s="161">
        <f>SUM(AI110:AI115)</f>
        <v>4188.7531438599999</v>
      </c>
    </row>
    <row r="117" spans="1:35" x14ac:dyDescent="0.2">
      <c r="A117" s="88" t="s">
        <v>41</v>
      </c>
      <c r="B117" s="23" t="s">
        <v>129</v>
      </c>
      <c r="C117" s="202">
        <v>0</v>
      </c>
      <c r="D117" s="206">
        <v>0</v>
      </c>
      <c r="E117" s="196">
        <f t="shared" si="143"/>
        <v>0</v>
      </c>
      <c r="F117" s="83">
        <v>0</v>
      </c>
      <c r="G117" s="160">
        <v>0</v>
      </c>
      <c r="H117" s="83">
        <v>0</v>
      </c>
      <c r="I117" s="160">
        <v>0</v>
      </c>
      <c r="J117" s="83">
        <v>0</v>
      </c>
      <c r="K117" s="160">
        <v>0</v>
      </c>
      <c r="L117" s="146">
        <v>0</v>
      </c>
      <c r="M117" s="160">
        <v>0</v>
      </c>
      <c r="N117" s="146">
        <v>0</v>
      </c>
      <c r="O117" s="160">
        <v>0</v>
      </c>
      <c r="P117" s="146">
        <v>0</v>
      </c>
      <c r="Q117" s="160">
        <v>0</v>
      </c>
      <c r="R117" s="83">
        <v>0</v>
      </c>
      <c r="S117" s="160">
        <v>0</v>
      </c>
      <c r="T117" s="83">
        <v>0</v>
      </c>
      <c r="U117" s="160">
        <v>0</v>
      </c>
      <c r="V117" s="83">
        <v>0</v>
      </c>
      <c r="W117" s="160">
        <v>0</v>
      </c>
      <c r="X117" s="83">
        <v>0</v>
      </c>
      <c r="Y117" s="160">
        <v>0</v>
      </c>
      <c r="Z117" s="83">
        <v>0</v>
      </c>
      <c r="AA117" s="160">
        <v>0</v>
      </c>
      <c r="AB117" s="83">
        <v>0</v>
      </c>
      <c r="AC117" s="160">
        <v>0</v>
      </c>
      <c r="AD117" s="149">
        <v>114</v>
      </c>
      <c r="AE117" s="171">
        <v>562.04867624999997</v>
      </c>
      <c r="AF117" s="126">
        <f t="shared" si="144"/>
        <v>0</v>
      </c>
      <c r="AH117" s="210">
        <v>111</v>
      </c>
      <c r="AI117" s="171">
        <v>492.69229955000009</v>
      </c>
    </row>
    <row r="118" spans="1:35" x14ac:dyDescent="0.2">
      <c r="A118" s="88" t="s">
        <v>40</v>
      </c>
      <c r="B118" s="23" t="s">
        <v>128</v>
      </c>
      <c r="C118" s="202">
        <v>3</v>
      </c>
      <c r="D118" s="206">
        <v>30.357820839999999</v>
      </c>
      <c r="E118" s="196">
        <f t="shared" si="143"/>
        <v>4.9995558249273986E-2</v>
      </c>
      <c r="F118" s="83">
        <v>3</v>
      </c>
      <c r="G118" s="160">
        <v>30.114440219999999</v>
      </c>
      <c r="H118" s="83">
        <v>3</v>
      </c>
      <c r="I118" s="160">
        <v>29.91711196</v>
      </c>
      <c r="J118" s="83">
        <v>2</v>
      </c>
      <c r="K118" s="160">
        <v>18.157709000000001</v>
      </c>
      <c r="L118" s="146">
        <v>2</v>
      </c>
      <c r="M118" s="160">
        <v>18.283266469999997</v>
      </c>
      <c r="N118" s="146">
        <v>2</v>
      </c>
      <c r="O118" s="160">
        <v>17.677937</v>
      </c>
      <c r="P118" s="146">
        <v>2</v>
      </c>
      <c r="Q118" s="160">
        <v>18.119022999999999</v>
      </c>
      <c r="R118" s="83">
        <v>1</v>
      </c>
      <c r="S118" s="160">
        <v>12.904980999999999</v>
      </c>
      <c r="T118" s="83">
        <v>1</v>
      </c>
      <c r="U118" s="160">
        <v>12.222861999999999</v>
      </c>
      <c r="V118" s="83">
        <v>2</v>
      </c>
      <c r="W118" s="160">
        <v>17.415654</v>
      </c>
      <c r="X118" s="83">
        <v>2</v>
      </c>
      <c r="Y118" s="160">
        <v>17.401625899999999</v>
      </c>
      <c r="Z118" s="83">
        <v>2</v>
      </c>
      <c r="AA118" s="160">
        <v>16.002668</v>
      </c>
      <c r="AB118" s="83">
        <v>2</v>
      </c>
      <c r="AC118" s="160">
        <v>17.219226070000001</v>
      </c>
      <c r="AD118" s="149">
        <v>130</v>
      </c>
      <c r="AE118" s="169">
        <v>592.64600633877501</v>
      </c>
      <c r="AF118" s="126">
        <f t="shared" si="144"/>
        <v>2.9054825116221154E-2</v>
      </c>
      <c r="AH118" s="210">
        <v>137</v>
      </c>
      <c r="AI118" s="169">
        <v>607.21035834100007</v>
      </c>
    </row>
    <row r="119" spans="1:35" x14ac:dyDescent="0.2">
      <c r="A119" s="88" t="s">
        <v>39</v>
      </c>
      <c r="B119" s="23" t="s">
        <v>127</v>
      </c>
      <c r="C119" s="202">
        <v>1</v>
      </c>
      <c r="D119" s="206">
        <v>587.11948834999998</v>
      </c>
      <c r="E119" s="196">
        <f t="shared" si="143"/>
        <v>0.50217478601825338</v>
      </c>
      <c r="F119" s="83">
        <v>1</v>
      </c>
      <c r="G119" s="160">
        <v>598.47090952999997</v>
      </c>
      <c r="H119" s="83">
        <v>1</v>
      </c>
      <c r="I119" s="160">
        <v>629.69209737000006</v>
      </c>
      <c r="J119" s="83">
        <v>1</v>
      </c>
      <c r="K119" s="160">
        <v>635.23139374000004</v>
      </c>
      <c r="L119" s="146">
        <v>1</v>
      </c>
      <c r="M119" s="160">
        <v>602.91259938999997</v>
      </c>
      <c r="N119" s="146">
        <v>1</v>
      </c>
      <c r="O119" s="160">
        <v>647.71550990000003</v>
      </c>
      <c r="P119" s="146">
        <v>1</v>
      </c>
      <c r="Q119" s="160">
        <v>658.06474601000002</v>
      </c>
      <c r="R119" s="83">
        <v>1</v>
      </c>
      <c r="S119" s="160">
        <v>678.65400327999998</v>
      </c>
      <c r="T119" s="83">
        <v>1</v>
      </c>
      <c r="U119" s="160">
        <v>687.6870856700001</v>
      </c>
      <c r="V119" s="83">
        <v>1</v>
      </c>
      <c r="W119" s="160">
        <v>718.10052585000005</v>
      </c>
      <c r="X119" s="83">
        <v>1</v>
      </c>
      <c r="Y119" s="160">
        <v>737.68964153999991</v>
      </c>
      <c r="Z119" s="83">
        <v>1</v>
      </c>
      <c r="AA119" s="160">
        <v>744.58317811000006</v>
      </c>
      <c r="AB119" s="83">
        <v>1</v>
      </c>
      <c r="AC119" s="160">
        <v>715.98316520000003</v>
      </c>
      <c r="AD119" s="149">
        <v>148</v>
      </c>
      <c r="AE119" s="169">
        <v>1494.3171728523653</v>
      </c>
      <c r="AF119" s="126">
        <f t="shared" si="144"/>
        <v>0.47913734661385526</v>
      </c>
      <c r="AH119" s="210">
        <v>129</v>
      </c>
      <c r="AI119" s="169">
        <v>1169.1536586399998</v>
      </c>
    </row>
    <row r="120" spans="1:35" x14ac:dyDescent="0.2">
      <c r="A120" s="88" t="s">
        <v>43</v>
      </c>
      <c r="B120" s="23" t="s">
        <v>131</v>
      </c>
      <c r="C120" s="202">
        <v>3</v>
      </c>
      <c r="D120" s="206">
        <v>22.744958059999998</v>
      </c>
      <c r="E120" s="196">
        <f t="shared" si="143"/>
        <v>3.1015830116877599E-2</v>
      </c>
      <c r="F120" s="83">
        <v>2</v>
      </c>
      <c r="G120" s="160">
        <v>16.311824820000002</v>
      </c>
      <c r="H120" s="83">
        <v>2</v>
      </c>
      <c r="I120" s="160">
        <v>16.69690555</v>
      </c>
      <c r="J120" s="83">
        <v>1</v>
      </c>
      <c r="K120" s="160">
        <v>8.628171029999999</v>
      </c>
      <c r="L120" s="146">
        <v>1</v>
      </c>
      <c r="M120" s="160">
        <v>8.2186031499999999</v>
      </c>
      <c r="N120" s="146">
        <v>1</v>
      </c>
      <c r="O120" s="160">
        <v>9.1565019000000003</v>
      </c>
      <c r="P120" s="146">
        <v>2</v>
      </c>
      <c r="Q120" s="160">
        <v>15.776233960000001</v>
      </c>
      <c r="R120" s="83">
        <v>2</v>
      </c>
      <c r="S120" s="160">
        <v>15.61039057</v>
      </c>
      <c r="T120" s="83">
        <v>2</v>
      </c>
      <c r="U120" s="160">
        <v>14.71440524</v>
      </c>
      <c r="V120" s="83">
        <v>1</v>
      </c>
      <c r="W120" s="160">
        <v>6.1114290599999999</v>
      </c>
      <c r="X120" s="83">
        <v>1</v>
      </c>
      <c r="Y120" s="160">
        <v>6.0880940800000003</v>
      </c>
      <c r="Z120" s="83">
        <v>1</v>
      </c>
      <c r="AA120" s="160">
        <v>6.0732166100000002</v>
      </c>
      <c r="AB120" s="83">
        <v>1</v>
      </c>
      <c r="AC120" s="160">
        <v>6.0037042199999995</v>
      </c>
      <c r="AD120" s="149">
        <v>100</v>
      </c>
      <c r="AE120" s="169">
        <v>734.14259698000001</v>
      </c>
      <c r="AF120" s="126">
        <f t="shared" si="144"/>
        <v>8.1778448011286774E-3</v>
      </c>
      <c r="AH120" s="210">
        <v>107</v>
      </c>
      <c r="AI120" s="169">
        <v>733.33384837000006</v>
      </c>
    </row>
    <row r="121" spans="1:35" x14ac:dyDescent="0.2">
      <c r="A121" s="88" t="s">
        <v>37</v>
      </c>
      <c r="B121" s="22" t="s">
        <v>125</v>
      </c>
      <c r="C121" s="202">
        <v>2</v>
      </c>
      <c r="D121" s="206">
        <v>28.221647050000001</v>
      </c>
      <c r="E121" s="196">
        <f t="shared" si="143"/>
        <v>4.2814570942951248E-2</v>
      </c>
      <c r="F121" s="83">
        <v>2</v>
      </c>
      <c r="G121" s="160">
        <v>28.176075609999998</v>
      </c>
      <c r="H121" s="83">
        <v>3</v>
      </c>
      <c r="I121" s="160">
        <v>29.561673819999999</v>
      </c>
      <c r="J121" s="83">
        <v>2</v>
      </c>
      <c r="K121" s="160">
        <v>26.949778100000003</v>
      </c>
      <c r="L121" s="146">
        <v>2</v>
      </c>
      <c r="M121" s="160">
        <v>27.134995460000003</v>
      </c>
      <c r="N121" s="146">
        <v>2</v>
      </c>
      <c r="O121" s="160">
        <v>27.327490060000002</v>
      </c>
      <c r="P121" s="146">
        <v>2</v>
      </c>
      <c r="Q121" s="160">
        <v>27.348809740000004</v>
      </c>
      <c r="R121" s="83">
        <v>2</v>
      </c>
      <c r="S121" s="160">
        <v>27.194472820000001</v>
      </c>
      <c r="T121" s="83">
        <v>2</v>
      </c>
      <c r="U121" s="160">
        <v>27.374549429999998</v>
      </c>
      <c r="V121" s="83">
        <v>2</v>
      </c>
      <c r="W121" s="160">
        <v>27.521816390000001</v>
      </c>
      <c r="X121" s="83">
        <v>2</v>
      </c>
      <c r="Y121" s="160">
        <v>27.210907949999999</v>
      </c>
      <c r="Z121" s="83">
        <v>2</v>
      </c>
      <c r="AA121" s="160">
        <v>27.139277449999998</v>
      </c>
      <c r="AB121" s="83">
        <v>3</v>
      </c>
      <c r="AC121" s="160">
        <v>88.256216629999997</v>
      </c>
      <c r="AD121" s="149">
        <v>74</v>
      </c>
      <c r="AE121" s="169">
        <v>678.262865207</v>
      </c>
      <c r="AF121" s="126">
        <f t="shared" si="144"/>
        <v>0.13012096217749583</v>
      </c>
      <c r="AH121" s="210">
        <v>85</v>
      </c>
      <c r="AI121" s="169">
        <v>659.15987077400007</v>
      </c>
    </row>
    <row r="122" spans="1:35" x14ac:dyDescent="0.2">
      <c r="A122" s="88" t="s">
        <v>42</v>
      </c>
      <c r="B122" s="23" t="s">
        <v>130</v>
      </c>
      <c r="C122" s="202">
        <v>1</v>
      </c>
      <c r="D122" s="206">
        <v>5.0184606199999999</v>
      </c>
      <c r="E122" s="196">
        <f t="shared" si="143"/>
        <v>1.4002862963812772E-2</v>
      </c>
      <c r="F122" s="83">
        <v>1</v>
      </c>
      <c r="G122" s="160">
        <v>5.0183842099999998</v>
      </c>
      <c r="H122" s="83">
        <v>1</v>
      </c>
      <c r="I122" s="160">
        <v>5.0162290999999994</v>
      </c>
      <c r="J122" s="83">
        <v>1</v>
      </c>
      <c r="K122" s="160">
        <v>5.0209981799999994</v>
      </c>
      <c r="L122" s="146">
        <v>1</v>
      </c>
      <c r="M122" s="160">
        <v>5.0543645100000001</v>
      </c>
      <c r="N122" s="146">
        <v>0</v>
      </c>
      <c r="O122" s="160">
        <v>0</v>
      </c>
      <c r="P122" s="146">
        <v>0</v>
      </c>
      <c r="Q122" s="160">
        <v>0</v>
      </c>
      <c r="R122" s="83">
        <v>0</v>
      </c>
      <c r="S122" s="160">
        <v>0</v>
      </c>
      <c r="T122" s="83">
        <v>0</v>
      </c>
      <c r="U122" s="160">
        <v>0</v>
      </c>
      <c r="V122" s="83">
        <v>0</v>
      </c>
      <c r="W122" s="160">
        <v>0</v>
      </c>
      <c r="X122" s="83">
        <v>0</v>
      </c>
      <c r="Y122" s="160">
        <v>0</v>
      </c>
      <c r="Z122" s="83">
        <v>0</v>
      </c>
      <c r="AA122" s="160">
        <v>0</v>
      </c>
      <c r="AB122" s="83">
        <v>0</v>
      </c>
      <c r="AC122" s="160">
        <v>0</v>
      </c>
      <c r="AD122" s="149">
        <v>89</v>
      </c>
      <c r="AE122" s="169">
        <v>433.53727104000001</v>
      </c>
      <c r="AF122" s="126">
        <f t="shared" si="144"/>
        <v>0</v>
      </c>
      <c r="AH122" s="210">
        <v>83</v>
      </c>
      <c r="AI122" s="169">
        <v>358.38818340000006</v>
      </c>
    </row>
    <row r="123" spans="1:35" x14ac:dyDescent="0.2">
      <c r="A123" s="88" t="s">
        <v>38</v>
      </c>
      <c r="B123" s="22" t="s">
        <v>126</v>
      </c>
      <c r="C123" s="202">
        <v>6</v>
      </c>
      <c r="D123" s="206">
        <v>209.30960058000002</v>
      </c>
      <c r="E123" s="196">
        <f t="shared" si="143"/>
        <v>0.12872438173741896</v>
      </c>
      <c r="F123" s="83">
        <v>6</v>
      </c>
      <c r="G123" s="160">
        <v>206.38957237</v>
      </c>
      <c r="H123" s="83">
        <v>6</v>
      </c>
      <c r="I123" s="160">
        <v>203.20856805000003</v>
      </c>
      <c r="J123" s="83">
        <v>4</v>
      </c>
      <c r="K123" s="160">
        <v>178.15071483999998</v>
      </c>
      <c r="L123" s="146">
        <v>4</v>
      </c>
      <c r="M123" s="160">
        <v>172.77458131</v>
      </c>
      <c r="N123" s="146">
        <v>4</v>
      </c>
      <c r="O123" s="160">
        <v>177.19810581999999</v>
      </c>
      <c r="P123" s="146">
        <v>3</v>
      </c>
      <c r="Q123" s="160">
        <v>115.80311898999997</v>
      </c>
      <c r="R123" s="83">
        <v>3</v>
      </c>
      <c r="S123" s="160">
        <v>114.31483057999999</v>
      </c>
      <c r="T123" s="83">
        <v>3</v>
      </c>
      <c r="U123" s="160">
        <v>114.97311033999999</v>
      </c>
      <c r="V123" s="83">
        <v>4</v>
      </c>
      <c r="W123" s="160">
        <v>160.30785711000001</v>
      </c>
      <c r="X123" s="83">
        <v>4</v>
      </c>
      <c r="Y123" s="160">
        <v>156.37537872999999</v>
      </c>
      <c r="Z123" s="83">
        <v>4</v>
      </c>
      <c r="AA123" s="160">
        <v>158.70310681999999</v>
      </c>
      <c r="AB123" s="83">
        <v>4</v>
      </c>
      <c r="AC123" s="160">
        <v>200.48560851000002</v>
      </c>
      <c r="AD123" s="149">
        <v>98</v>
      </c>
      <c r="AE123" s="170">
        <v>1839.2758010191701</v>
      </c>
      <c r="AF123" s="126">
        <f t="shared" si="144"/>
        <v>0.10900247173311799</v>
      </c>
      <c r="AH123" s="210">
        <v>103</v>
      </c>
      <c r="AI123" s="170">
        <v>1626.0291776500001</v>
      </c>
    </row>
    <row r="124" spans="1:35" s="118" customFormat="1" x14ac:dyDescent="0.2">
      <c r="A124" s="91" t="s">
        <v>159</v>
      </c>
      <c r="B124" s="94" t="s">
        <v>174</v>
      </c>
      <c r="C124" s="203">
        <f>SUM(C117:C123)</f>
        <v>16</v>
      </c>
      <c r="D124" s="207">
        <f>SUM(D117:D123)</f>
        <v>882.77197550000017</v>
      </c>
      <c r="E124" s="197">
        <f t="shared" si="143"/>
        <v>0.15635442316086715</v>
      </c>
      <c r="F124" s="101">
        <f>SUM(F117:F123)</f>
        <v>15</v>
      </c>
      <c r="G124" s="161">
        <f>SUM(G117:G123)</f>
        <v>884.48120675999996</v>
      </c>
      <c r="H124" s="101">
        <f t="shared" ref="H124:AC124" si="146">SUM(H117:H123)</f>
        <v>16</v>
      </c>
      <c r="I124" s="161">
        <f t="shared" si="146"/>
        <v>914.09258585000021</v>
      </c>
      <c r="J124" s="101">
        <f t="shared" si="146"/>
        <v>11</v>
      </c>
      <c r="K124" s="161">
        <f t="shared" si="146"/>
        <v>872.13876488999995</v>
      </c>
      <c r="L124" s="151">
        <f t="shared" si="146"/>
        <v>11</v>
      </c>
      <c r="M124" s="161">
        <f t="shared" si="146"/>
        <v>834.37841029000003</v>
      </c>
      <c r="N124" s="151">
        <f t="shared" si="146"/>
        <v>10</v>
      </c>
      <c r="O124" s="161">
        <f t="shared" si="146"/>
        <v>879.07554468000001</v>
      </c>
      <c r="P124" s="151">
        <f t="shared" si="146"/>
        <v>10</v>
      </c>
      <c r="Q124" s="161">
        <f t="shared" si="146"/>
        <v>835.11193170000001</v>
      </c>
      <c r="R124" s="101">
        <f t="shared" si="146"/>
        <v>9</v>
      </c>
      <c r="S124" s="161">
        <f t="shared" si="146"/>
        <v>848.67867825000008</v>
      </c>
      <c r="T124" s="101">
        <f t="shared" si="146"/>
        <v>9</v>
      </c>
      <c r="U124" s="161">
        <f t="shared" si="146"/>
        <v>856.97201268000003</v>
      </c>
      <c r="V124" s="101">
        <f t="shared" si="146"/>
        <v>10</v>
      </c>
      <c r="W124" s="161">
        <f t="shared" si="146"/>
        <v>929.45728241000006</v>
      </c>
      <c r="X124" s="101">
        <f t="shared" si="146"/>
        <v>10</v>
      </c>
      <c r="Y124" s="161">
        <f t="shared" si="146"/>
        <v>944.76564819999987</v>
      </c>
      <c r="Z124" s="101">
        <f t="shared" si="146"/>
        <v>10</v>
      </c>
      <c r="AA124" s="161">
        <f t="shared" si="146"/>
        <v>952.50144699000009</v>
      </c>
      <c r="AB124" s="101">
        <f t="shared" si="146"/>
        <v>11</v>
      </c>
      <c r="AC124" s="161">
        <f t="shared" si="146"/>
        <v>1027.9479206300002</v>
      </c>
      <c r="AD124" s="152">
        <f>SUM(AD117:AD123)</f>
        <v>753</v>
      </c>
      <c r="AE124" s="161">
        <f>SUM(AE117:AE123)</f>
        <v>6334.23038968731</v>
      </c>
      <c r="AF124" s="129">
        <f t="shared" si="144"/>
        <v>0.16228458034990184</v>
      </c>
      <c r="AH124" s="151">
        <f>SUM(AH117:AH123)</f>
        <v>755</v>
      </c>
      <c r="AI124" s="161">
        <f>SUM(AI117:AI123)</f>
        <v>5645.9673967250001</v>
      </c>
    </row>
    <row r="125" spans="1:35" x14ac:dyDescent="0.2">
      <c r="A125" s="88" t="s">
        <v>47</v>
      </c>
      <c r="B125" s="25" t="s">
        <v>135</v>
      </c>
      <c r="C125" s="202">
        <v>1</v>
      </c>
      <c r="D125" s="206">
        <v>15.026787689999999</v>
      </c>
      <c r="E125" s="196">
        <f t="shared" si="143"/>
        <v>4.2514379207868137E-2</v>
      </c>
      <c r="F125" s="83">
        <v>1</v>
      </c>
      <c r="G125" s="160">
        <v>14.943592000000001</v>
      </c>
      <c r="H125" s="83">
        <v>1</v>
      </c>
      <c r="I125" s="160">
        <v>14.852971</v>
      </c>
      <c r="J125" s="83">
        <v>1</v>
      </c>
      <c r="K125" s="160">
        <v>14.768632999999999</v>
      </c>
      <c r="L125" s="146">
        <v>1</v>
      </c>
      <c r="M125" s="160">
        <v>14.870029150000001</v>
      </c>
      <c r="N125" s="146">
        <v>1</v>
      </c>
      <c r="O125" s="160">
        <v>14.596140999999999</v>
      </c>
      <c r="P125" s="146">
        <v>1</v>
      </c>
      <c r="Q125" s="160">
        <v>14.506772</v>
      </c>
      <c r="R125" s="83">
        <v>1</v>
      </c>
      <c r="S125" s="160">
        <v>14.426679</v>
      </c>
      <c r="T125" s="83">
        <v>1</v>
      </c>
      <c r="U125" s="160">
        <v>14.349106000000001</v>
      </c>
      <c r="V125" s="83">
        <v>1</v>
      </c>
      <c r="W125" s="160">
        <v>14.252991</v>
      </c>
      <c r="X125" s="83">
        <v>1</v>
      </c>
      <c r="Y125" s="160">
        <v>14.001932999999999</v>
      </c>
      <c r="Z125" s="83">
        <v>1</v>
      </c>
      <c r="AA125" s="160">
        <v>13.809932999999999</v>
      </c>
      <c r="AB125" s="83">
        <v>1</v>
      </c>
      <c r="AC125" s="160">
        <v>13.617933000000001</v>
      </c>
      <c r="AD125" s="149">
        <v>71</v>
      </c>
      <c r="AE125" s="171">
        <v>398.57283480000001</v>
      </c>
      <c r="AF125" s="126">
        <f t="shared" si="144"/>
        <v>3.4166736443122993E-2</v>
      </c>
      <c r="AH125" s="210">
        <v>61</v>
      </c>
      <c r="AI125" s="171">
        <v>353.45189016000006</v>
      </c>
    </row>
    <row r="126" spans="1:35" x14ac:dyDescent="0.2">
      <c r="A126" s="88" t="s">
        <v>44</v>
      </c>
      <c r="B126" s="25" t="s">
        <v>132</v>
      </c>
      <c r="C126" s="202">
        <v>3</v>
      </c>
      <c r="D126" s="206">
        <v>26.39646179</v>
      </c>
      <c r="E126" s="196">
        <f t="shared" si="143"/>
        <v>3.1434336215909998E-2</v>
      </c>
      <c r="F126" s="83">
        <v>4</v>
      </c>
      <c r="G126" s="160">
        <v>39.125417310000003</v>
      </c>
      <c r="H126" s="83">
        <v>4</v>
      </c>
      <c r="I126" s="160">
        <v>30.388648190000001</v>
      </c>
      <c r="J126" s="83">
        <v>2</v>
      </c>
      <c r="K126" s="160">
        <v>27.218459850000002</v>
      </c>
      <c r="L126" s="146">
        <v>2</v>
      </c>
      <c r="M126" s="160">
        <v>27.059225160000004</v>
      </c>
      <c r="N126" s="146">
        <v>2</v>
      </c>
      <c r="O126" s="160">
        <v>26.907057780000002</v>
      </c>
      <c r="P126" s="146">
        <v>4</v>
      </c>
      <c r="Q126" s="160">
        <v>39.830605009999999</v>
      </c>
      <c r="R126" s="83">
        <v>3</v>
      </c>
      <c r="S126" s="160">
        <v>34.30412201</v>
      </c>
      <c r="T126" s="83">
        <v>3</v>
      </c>
      <c r="U126" s="160">
        <v>33.995944539999996</v>
      </c>
      <c r="V126" s="83">
        <v>2</v>
      </c>
      <c r="W126" s="160">
        <v>15.421845989999998</v>
      </c>
      <c r="X126" s="83">
        <v>2</v>
      </c>
      <c r="Y126" s="160">
        <v>15.440420319999999</v>
      </c>
      <c r="Z126" s="83">
        <v>2</v>
      </c>
      <c r="AA126" s="160">
        <v>7.6405442299999997</v>
      </c>
      <c r="AB126" s="83">
        <v>0</v>
      </c>
      <c r="AC126" s="160">
        <v>0</v>
      </c>
      <c r="AD126" s="149">
        <v>105</v>
      </c>
      <c r="AE126" s="169">
        <v>771.9051547900001</v>
      </c>
      <c r="AF126" s="126">
        <f t="shared" si="144"/>
        <v>0</v>
      </c>
      <c r="AH126" s="210">
        <v>108</v>
      </c>
      <c r="AI126" s="169">
        <v>839.73339245</v>
      </c>
    </row>
    <row r="127" spans="1:35" x14ac:dyDescent="0.2">
      <c r="A127" s="88" t="s">
        <v>46</v>
      </c>
      <c r="B127" s="25" t="s">
        <v>134</v>
      </c>
      <c r="C127" s="202">
        <v>0</v>
      </c>
      <c r="D127" s="206">
        <v>0</v>
      </c>
      <c r="E127" s="196">
        <f t="shared" si="143"/>
        <v>0</v>
      </c>
      <c r="F127" s="83">
        <v>0</v>
      </c>
      <c r="G127" s="160">
        <v>0</v>
      </c>
      <c r="H127" s="83">
        <v>0</v>
      </c>
      <c r="I127" s="160">
        <v>0</v>
      </c>
      <c r="J127" s="83">
        <v>0</v>
      </c>
      <c r="K127" s="160">
        <v>0</v>
      </c>
      <c r="L127" s="146">
        <v>0</v>
      </c>
      <c r="M127" s="160">
        <v>0</v>
      </c>
      <c r="N127" s="146">
        <v>0</v>
      </c>
      <c r="O127" s="160">
        <v>0</v>
      </c>
      <c r="P127" s="146">
        <v>0</v>
      </c>
      <c r="Q127" s="160">
        <v>0</v>
      </c>
      <c r="R127" s="83">
        <v>0</v>
      </c>
      <c r="S127" s="160">
        <v>0</v>
      </c>
      <c r="T127" s="83">
        <v>0</v>
      </c>
      <c r="U127" s="160">
        <v>0</v>
      </c>
      <c r="V127" s="83">
        <v>0</v>
      </c>
      <c r="W127" s="160">
        <v>0</v>
      </c>
      <c r="X127" s="83">
        <v>0</v>
      </c>
      <c r="Y127" s="160">
        <v>0</v>
      </c>
      <c r="Z127" s="83">
        <v>0</v>
      </c>
      <c r="AA127" s="160">
        <v>0</v>
      </c>
      <c r="AB127" s="83">
        <v>0</v>
      </c>
      <c r="AC127" s="160">
        <v>0</v>
      </c>
      <c r="AD127" s="149">
        <v>35</v>
      </c>
      <c r="AE127" s="169">
        <v>291.15349758999997</v>
      </c>
      <c r="AF127" s="126">
        <f t="shared" si="144"/>
        <v>0</v>
      </c>
      <c r="AH127" s="210">
        <v>39</v>
      </c>
      <c r="AI127" s="169">
        <v>335.80399305999998</v>
      </c>
    </row>
    <row r="128" spans="1:35" x14ac:dyDescent="0.2">
      <c r="A128" s="88" t="s">
        <v>49</v>
      </c>
      <c r="B128" s="25" t="s">
        <v>137</v>
      </c>
      <c r="C128" s="202">
        <v>1</v>
      </c>
      <c r="D128" s="206">
        <v>4.4065048799999991</v>
      </c>
      <c r="E128" s="196">
        <f t="shared" si="143"/>
        <v>5.9385307567399667E-3</v>
      </c>
      <c r="F128" s="83">
        <v>1</v>
      </c>
      <c r="G128" s="160">
        <v>0.33253377999999933</v>
      </c>
      <c r="H128" s="83">
        <v>0</v>
      </c>
      <c r="I128" s="160">
        <v>0</v>
      </c>
      <c r="J128" s="83">
        <v>0</v>
      </c>
      <c r="K128" s="160">
        <v>0</v>
      </c>
      <c r="L128" s="146">
        <v>0</v>
      </c>
      <c r="M128" s="160">
        <v>0</v>
      </c>
      <c r="N128" s="146">
        <v>0</v>
      </c>
      <c r="O128" s="160">
        <v>0</v>
      </c>
      <c r="P128" s="146">
        <v>0</v>
      </c>
      <c r="Q128" s="160">
        <v>0</v>
      </c>
      <c r="R128" s="83">
        <v>0</v>
      </c>
      <c r="S128" s="160">
        <v>0</v>
      </c>
      <c r="T128" s="83">
        <v>1</v>
      </c>
      <c r="U128" s="160">
        <v>1.6173606699999989</v>
      </c>
      <c r="V128" s="83">
        <v>1</v>
      </c>
      <c r="W128" s="160">
        <v>1.6287621799999996</v>
      </c>
      <c r="X128" s="83">
        <v>1</v>
      </c>
      <c r="Y128" s="160">
        <v>1.6406258599999994</v>
      </c>
      <c r="Z128" s="83">
        <v>1</v>
      </c>
      <c r="AA128" s="160">
        <v>1.6521909999999982</v>
      </c>
      <c r="AB128" s="83">
        <v>1</v>
      </c>
      <c r="AC128" s="160">
        <v>1.6642258999999995</v>
      </c>
      <c r="AD128" s="149">
        <v>142</v>
      </c>
      <c r="AE128" s="169">
        <v>858.03925433999996</v>
      </c>
      <c r="AF128" s="126">
        <f t="shared" si="144"/>
        <v>1.939568488949978E-3</v>
      </c>
      <c r="AH128" s="210">
        <v>135</v>
      </c>
      <c r="AI128" s="169">
        <v>742.0193749099999</v>
      </c>
    </row>
    <row r="129" spans="1:35" x14ac:dyDescent="0.2">
      <c r="A129" s="88" t="s">
        <v>48</v>
      </c>
      <c r="B129" s="25" t="s">
        <v>136</v>
      </c>
      <c r="C129" s="202">
        <v>0</v>
      </c>
      <c r="D129" s="206">
        <v>0</v>
      </c>
      <c r="E129" s="196">
        <f t="shared" si="143"/>
        <v>0</v>
      </c>
      <c r="F129" s="83">
        <v>0</v>
      </c>
      <c r="G129" s="160">
        <v>0</v>
      </c>
      <c r="H129" s="83">
        <v>0</v>
      </c>
      <c r="I129" s="160">
        <v>0</v>
      </c>
      <c r="J129" s="83">
        <v>0</v>
      </c>
      <c r="K129" s="160">
        <v>0</v>
      </c>
      <c r="L129" s="146">
        <v>0</v>
      </c>
      <c r="M129" s="160">
        <v>0</v>
      </c>
      <c r="N129" s="146">
        <v>0</v>
      </c>
      <c r="O129" s="160">
        <v>0</v>
      </c>
      <c r="P129" s="146">
        <v>0</v>
      </c>
      <c r="Q129" s="160">
        <v>0</v>
      </c>
      <c r="R129" s="83">
        <v>0</v>
      </c>
      <c r="S129" s="160">
        <v>0</v>
      </c>
      <c r="T129" s="83">
        <v>0</v>
      </c>
      <c r="U129" s="160">
        <v>0</v>
      </c>
      <c r="V129" s="83">
        <v>0</v>
      </c>
      <c r="W129" s="160">
        <v>0</v>
      </c>
      <c r="X129" s="83">
        <v>0</v>
      </c>
      <c r="Y129" s="160">
        <v>0</v>
      </c>
      <c r="Z129" s="83">
        <v>0</v>
      </c>
      <c r="AA129" s="160">
        <v>0</v>
      </c>
      <c r="AB129" s="83">
        <v>0</v>
      </c>
      <c r="AC129" s="160">
        <v>0</v>
      </c>
      <c r="AD129" s="149">
        <v>61</v>
      </c>
      <c r="AE129" s="169">
        <v>401.59120520999988</v>
      </c>
      <c r="AF129" s="126">
        <f t="shared" si="144"/>
        <v>0</v>
      </c>
      <c r="AH129" s="210">
        <v>63</v>
      </c>
      <c r="AI129" s="169">
        <v>313.27488935000002</v>
      </c>
    </row>
    <row r="130" spans="1:35" x14ac:dyDescent="0.2">
      <c r="A130" s="88" t="s">
        <v>45</v>
      </c>
      <c r="B130" s="25" t="s">
        <v>133</v>
      </c>
      <c r="C130" s="202">
        <v>1</v>
      </c>
      <c r="D130" s="206">
        <v>18.019551</v>
      </c>
      <c r="E130" s="196">
        <f t="shared" si="143"/>
        <v>2.8140569861154797E-2</v>
      </c>
      <c r="F130" s="83">
        <v>1</v>
      </c>
      <c r="G130" s="160">
        <v>18.119101079999997</v>
      </c>
      <c r="H130" s="83">
        <v>1</v>
      </c>
      <c r="I130" s="160">
        <v>18.223679829999998</v>
      </c>
      <c r="J130" s="83">
        <v>1</v>
      </c>
      <c r="K130" s="160">
        <v>1.5065526599999999</v>
      </c>
      <c r="L130" s="146">
        <v>1</v>
      </c>
      <c r="M130" s="160">
        <v>1.50381863</v>
      </c>
      <c r="N130" s="146">
        <v>1</v>
      </c>
      <c r="O130" s="160">
        <v>1.5034933099999988</v>
      </c>
      <c r="P130" s="146">
        <v>1</v>
      </c>
      <c r="Q130" s="160">
        <v>1.5027287100000009</v>
      </c>
      <c r="R130" s="83">
        <v>1</v>
      </c>
      <c r="S130" s="160">
        <v>1.4882328900000006</v>
      </c>
      <c r="T130" s="83">
        <v>1</v>
      </c>
      <c r="U130" s="160">
        <v>1.4878310300000013</v>
      </c>
      <c r="V130" s="83">
        <v>2</v>
      </c>
      <c r="W130" s="160">
        <v>86.063120960000006</v>
      </c>
      <c r="X130" s="83">
        <v>2</v>
      </c>
      <c r="Y130" s="160">
        <v>20.185714319999992</v>
      </c>
      <c r="Z130" s="83">
        <v>2</v>
      </c>
      <c r="AA130" s="160">
        <v>3.7129159099999929</v>
      </c>
      <c r="AB130" s="83">
        <v>2</v>
      </c>
      <c r="AC130" s="160">
        <v>3.7412041600000077</v>
      </c>
      <c r="AD130" s="149">
        <v>64</v>
      </c>
      <c r="AE130" s="170">
        <v>445.07707543000009</v>
      </c>
      <c r="AF130" s="126">
        <f t="shared" si="144"/>
        <v>8.4057444575988023E-3</v>
      </c>
      <c r="AH130" s="210">
        <v>65</v>
      </c>
      <c r="AI130" s="170">
        <v>640.34065724000004</v>
      </c>
    </row>
    <row r="131" spans="1:35" s="118" customFormat="1" x14ac:dyDescent="0.2">
      <c r="A131" s="91" t="s">
        <v>160</v>
      </c>
      <c r="B131" s="95" t="s">
        <v>175</v>
      </c>
      <c r="C131" s="203">
        <f>SUM(C125:C130)</f>
        <v>6</v>
      </c>
      <c r="D131" s="207">
        <f>SUM(D125:D130)</f>
        <v>63.849305359999995</v>
      </c>
      <c r="E131" s="197">
        <f t="shared" si="143"/>
        <v>1.9800541537843549E-2</v>
      </c>
      <c r="F131" s="101">
        <f>SUM(F125:F130)</f>
        <v>7</v>
      </c>
      <c r="G131" s="162">
        <f>SUM(G125:G130)</f>
        <v>72.520644169999997</v>
      </c>
      <c r="H131" s="101">
        <f t="shared" ref="H131:AC131" si="147">SUM(H125:H130)</f>
        <v>6</v>
      </c>
      <c r="I131" s="162">
        <f t="shared" si="147"/>
        <v>63.465299020000003</v>
      </c>
      <c r="J131" s="101">
        <f t="shared" si="147"/>
        <v>4</v>
      </c>
      <c r="K131" s="162">
        <f t="shared" si="147"/>
        <v>43.49364551</v>
      </c>
      <c r="L131" s="151">
        <f t="shared" si="147"/>
        <v>4</v>
      </c>
      <c r="M131" s="162">
        <f t="shared" si="147"/>
        <v>43.433072940000002</v>
      </c>
      <c r="N131" s="151">
        <f t="shared" si="147"/>
        <v>4</v>
      </c>
      <c r="O131" s="162">
        <f t="shared" si="147"/>
        <v>43.006692090000001</v>
      </c>
      <c r="P131" s="151">
        <f t="shared" si="147"/>
        <v>6</v>
      </c>
      <c r="Q131" s="162">
        <f t="shared" si="147"/>
        <v>55.840105719999997</v>
      </c>
      <c r="R131" s="101">
        <f t="shared" si="147"/>
        <v>5</v>
      </c>
      <c r="S131" s="162">
        <f t="shared" si="147"/>
        <v>50.219033899999999</v>
      </c>
      <c r="T131" s="101">
        <f t="shared" si="147"/>
        <v>6</v>
      </c>
      <c r="U131" s="162">
        <f t="shared" si="147"/>
        <v>51.450242239999994</v>
      </c>
      <c r="V131" s="101">
        <f t="shared" si="147"/>
        <v>6</v>
      </c>
      <c r="W131" s="162">
        <f t="shared" si="147"/>
        <v>117.36672013</v>
      </c>
      <c r="X131" s="101">
        <f t="shared" si="147"/>
        <v>6</v>
      </c>
      <c r="Y131" s="162">
        <f t="shared" si="147"/>
        <v>51.268693499999991</v>
      </c>
      <c r="Z131" s="101">
        <f t="shared" si="147"/>
        <v>6</v>
      </c>
      <c r="AA131" s="162">
        <f t="shared" si="147"/>
        <v>26.815584139999988</v>
      </c>
      <c r="AB131" s="101">
        <f t="shared" si="147"/>
        <v>4</v>
      </c>
      <c r="AC131" s="162">
        <f t="shared" si="147"/>
        <v>19.023363060000008</v>
      </c>
      <c r="AD131" s="152">
        <f>SUM(AD125:AD130)</f>
        <v>478</v>
      </c>
      <c r="AE131" s="162">
        <f>SUM(AE125:AE130)</f>
        <v>3166.3390221599998</v>
      </c>
      <c r="AF131" s="129">
        <f t="shared" si="144"/>
        <v>6.0079994362141082E-3</v>
      </c>
      <c r="AH131" s="151">
        <f>SUM(AH125:AH130)</f>
        <v>471</v>
      </c>
      <c r="AI131" s="162">
        <f>SUM(AI125:AI130)</f>
        <v>3224.6241971700001</v>
      </c>
    </row>
    <row r="132" spans="1:35" x14ac:dyDescent="0.2">
      <c r="A132" s="88" t="s">
        <v>52</v>
      </c>
      <c r="B132" s="24" t="s">
        <v>140</v>
      </c>
      <c r="C132" s="202">
        <v>1</v>
      </c>
      <c r="D132" s="206">
        <v>7.5200965999999996</v>
      </c>
      <c r="E132" s="196">
        <f t="shared" si="143"/>
        <v>1.2177264096433814E-2</v>
      </c>
      <c r="F132" s="83">
        <v>1</v>
      </c>
      <c r="G132" s="160">
        <v>7.4852267999999995</v>
      </c>
      <c r="H132" s="83">
        <v>1</v>
      </c>
      <c r="I132" s="160">
        <v>7.4472276800000001</v>
      </c>
      <c r="J132" s="83">
        <v>1</v>
      </c>
      <c r="K132" s="160">
        <v>7.4119196699999996</v>
      </c>
      <c r="L132" s="146">
        <v>1</v>
      </c>
      <c r="M132" s="160">
        <v>7.3749304599999999</v>
      </c>
      <c r="N132" s="146">
        <v>1</v>
      </c>
      <c r="O132" s="160">
        <v>7.3391411199999999</v>
      </c>
      <c r="P132" s="146">
        <v>1</v>
      </c>
      <c r="Q132" s="160">
        <v>7.3017594000000008</v>
      </c>
      <c r="R132" s="83">
        <v>1</v>
      </c>
      <c r="S132" s="160">
        <v>7.2655300399999998</v>
      </c>
      <c r="T132" s="83">
        <v>1</v>
      </c>
      <c r="U132" s="160">
        <v>7.2289276100000004</v>
      </c>
      <c r="V132" s="83">
        <v>1</v>
      </c>
      <c r="W132" s="160">
        <v>7.1909510399999998</v>
      </c>
      <c r="X132" s="83">
        <v>1</v>
      </c>
      <c r="Y132" s="160">
        <v>7.1540553099999995</v>
      </c>
      <c r="Z132" s="83">
        <v>1</v>
      </c>
      <c r="AA132" s="160">
        <v>7.1155343799999997</v>
      </c>
      <c r="AB132" s="83">
        <v>1</v>
      </c>
      <c r="AC132" s="160">
        <v>7.0782471999999999</v>
      </c>
      <c r="AD132" s="149">
        <v>138</v>
      </c>
      <c r="AE132" s="171">
        <v>707.23690682999995</v>
      </c>
      <c r="AF132" s="126">
        <f t="shared" si="144"/>
        <v>1.0008311404061684E-2</v>
      </c>
      <c r="AH132" s="210">
        <v>125</v>
      </c>
      <c r="AI132" s="171">
        <v>617.55223016000002</v>
      </c>
    </row>
    <row r="133" spans="1:35" x14ac:dyDescent="0.2">
      <c r="A133" s="88" t="s">
        <v>51</v>
      </c>
      <c r="B133" s="24" t="s">
        <v>139</v>
      </c>
      <c r="C133" s="202">
        <v>1</v>
      </c>
      <c r="D133" s="206">
        <v>11.52743755</v>
      </c>
      <c r="E133" s="196">
        <f t="shared" si="143"/>
        <v>1.4365485265850965E-2</v>
      </c>
      <c r="F133" s="83">
        <v>1</v>
      </c>
      <c r="G133" s="160">
        <v>11.515275359999999</v>
      </c>
      <c r="H133" s="83">
        <v>1</v>
      </c>
      <c r="I133" s="160">
        <v>11.51567747</v>
      </c>
      <c r="J133" s="83">
        <v>1</v>
      </c>
      <c r="K133" s="160">
        <v>11.557055109999999</v>
      </c>
      <c r="L133" s="146">
        <v>1</v>
      </c>
      <c r="M133" s="160">
        <v>11.623232079999999</v>
      </c>
      <c r="N133" s="146">
        <v>1</v>
      </c>
      <c r="O133" s="160">
        <v>11.639995019999999</v>
      </c>
      <c r="P133" s="146">
        <v>1</v>
      </c>
      <c r="Q133" s="160">
        <v>11.61852311</v>
      </c>
      <c r="R133" s="83">
        <v>1</v>
      </c>
      <c r="S133" s="160">
        <v>11.64254311</v>
      </c>
      <c r="T133" s="83">
        <v>1</v>
      </c>
      <c r="U133" s="160">
        <v>11.61390042</v>
      </c>
      <c r="V133" s="83">
        <v>2</v>
      </c>
      <c r="W133" s="160">
        <v>20.7902971</v>
      </c>
      <c r="X133" s="83">
        <v>2</v>
      </c>
      <c r="Y133" s="160">
        <v>20.844663190000002</v>
      </c>
      <c r="Z133" s="83">
        <v>2</v>
      </c>
      <c r="AA133" s="160">
        <v>20.893504750000002</v>
      </c>
      <c r="AB133" s="83">
        <v>1</v>
      </c>
      <c r="AC133" s="160">
        <v>11.60724302</v>
      </c>
      <c r="AD133" s="149">
        <v>151</v>
      </c>
      <c r="AE133" s="169">
        <v>743.30469389999996</v>
      </c>
      <c r="AF133" s="126">
        <f t="shared" si="144"/>
        <v>1.5615726787757342E-2</v>
      </c>
      <c r="AH133" s="210">
        <v>158</v>
      </c>
      <c r="AI133" s="169">
        <v>802.43982968000012</v>
      </c>
    </row>
    <row r="134" spans="1:35" x14ac:dyDescent="0.2">
      <c r="A134" s="88" t="s">
        <v>50</v>
      </c>
      <c r="B134" s="24" t="s">
        <v>138</v>
      </c>
      <c r="C134" s="202">
        <v>5</v>
      </c>
      <c r="D134" s="206">
        <v>91.210102430000006</v>
      </c>
      <c r="E134" s="196">
        <f t="shared" si="143"/>
        <v>0.11311730128630988</v>
      </c>
      <c r="F134" s="83">
        <v>7</v>
      </c>
      <c r="G134" s="160">
        <v>105.55439931999999</v>
      </c>
      <c r="H134" s="83">
        <v>6</v>
      </c>
      <c r="I134" s="160">
        <v>104.24604968</v>
      </c>
      <c r="J134" s="83">
        <v>6</v>
      </c>
      <c r="K134" s="160">
        <v>103.53953379000001</v>
      </c>
      <c r="L134" s="146">
        <v>6</v>
      </c>
      <c r="M134" s="160">
        <v>97.173633599999988</v>
      </c>
      <c r="N134" s="146">
        <v>6</v>
      </c>
      <c r="O134" s="160">
        <v>91.949969969999998</v>
      </c>
      <c r="P134" s="146">
        <v>5</v>
      </c>
      <c r="Q134" s="160">
        <v>85.415882520000011</v>
      </c>
      <c r="R134" s="83">
        <v>5</v>
      </c>
      <c r="S134" s="160">
        <v>80.761348180000013</v>
      </c>
      <c r="T134" s="83">
        <v>5</v>
      </c>
      <c r="U134" s="160">
        <v>73.188930439999993</v>
      </c>
      <c r="V134" s="83">
        <v>4</v>
      </c>
      <c r="W134" s="160">
        <v>69.429990110000006</v>
      </c>
      <c r="X134" s="83">
        <v>4</v>
      </c>
      <c r="Y134" s="160">
        <v>72.628519990000001</v>
      </c>
      <c r="Z134" s="83">
        <v>4</v>
      </c>
      <c r="AA134" s="160">
        <v>68.606932209999997</v>
      </c>
      <c r="AB134" s="83">
        <v>1</v>
      </c>
      <c r="AC134" s="160">
        <v>14.538143539999998</v>
      </c>
      <c r="AD134" s="149">
        <v>159</v>
      </c>
      <c r="AE134" s="169">
        <v>898.64440859000001</v>
      </c>
      <c r="AF134" s="126">
        <f t="shared" si="144"/>
        <v>1.6177860120234634E-2</v>
      </c>
      <c r="AH134" s="210">
        <v>132</v>
      </c>
      <c r="AI134" s="169">
        <v>806.33202341999993</v>
      </c>
    </row>
    <row r="135" spans="1:35" x14ac:dyDescent="0.2">
      <c r="A135" s="88" t="s">
        <v>53</v>
      </c>
      <c r="B135" s="24" t="s">
        <v>141</v>
      </c>
      <c r="C135" s="202">
        <v>0</v>
      </c>
      <c r="D135" s="206">
        <v>0</v>
      </c>
      <c r="E135" s="196">
        <f t="shared" si="143"/>
        <v>0</v>
      </c>
      <c r="F135" s="83">
        <v>0</v>
      </c>
      <c r="G135" s="160">
        <v>0</v>
      </c>
      <c r="H135" s="83">
        <v>0</v>
      </c>
      <c r="I135" s="160">
        <v>0</v>
      </c>
      <c r="J135" s="83">
        <v>0</v>
      </c>
      <c r="K135" s="160">
        <v>0</v>
      </c>
      <c r="L135" s="146">
        <v>0</v>
      </c>
      <c r="M135" s="160">
        <v>0</v>
      </c>
      <c r="N135" s="146">
        <v>0</v>
      </c>
      <c r="O135" s="160">
        <v>0</v>
      </c>
      <c r="P135" s="146">
        <v>0</v>
      </c>
      <c r="Q135" s="160">
        <v>0</v>
      </c>
      <c r="R135" s="83">
        <v>0</v>
      </c>
      <c r="S135" s="160">
        <v>0</v>
      </c>
      <c r="T135" s="83">
        <v>0</v>
      </c>
      <c r="U135" s="160">
        <v>0</v>
      </c>
      <c r="V135" s="83">
        <v>0</v>
      </c>
      <c r="W135" s="160">
        <v>0</v>
      </c>
      <c r="X135" s="83">
        <v>0</v>
      </c>
      <c r="Y135" s="160">
        <v>0</v>
      </c>
      <c r="Z135" s="83">
        <v>0</v>
      </c>
      <c r="AA135" s="160">
        <v>0</v>
      </c>
      <c r="AB135" s="83">
        <v>0</v>
      </c>
      <c r="AC135" s="160">
        <v>0</v>
      </c>
      <c r="AD135" s="149">
        <v>83</v>
      </c>
      <c r="AE135" s="170">
        <v>371.38935176000001</v>
      </c>
      <c r="AF135" s="126">
        <f t="shared" si="144"/>
        <v>0</v>
      </c>
      <c r="AH135" s="210">
        <v>72</v>
      </c>
      <c r="AI135" s="170">
        <v>343.06464539000001</v>
      </c>
    </row>
    <row r="136" spans="1:35" s="118" customFormat="1" x14ac:dyDescent="0.2">
      <c r="A136" s="91" t="s">
        <v>161</v>
      </c>
      <c r="B136" s="95" t="s">
        <v>176</v>
      </c>
      <c r="C136" s="203">
        <f>SUM(C132:C135)</f>
        <v>7</v>
      </c>
      <c r="D136" s="207">
        <f>SUM(D132:D135)</f>
        <v>110.25763658000001</v>
      </c>
      <c r="E136" s="197">
        <f t="shared" si="143"/>
        <v>4.2912010685876724E-2</v>
      </c>
      <c r="F136" s="101">
        <f>SUM(F132:F135)</f>
        <v>9</v>
      </c>
      <c r="G136" s="161">
        <f>SUM(G132:G135)</f>
        <v>124.55490147999998</v>
      </c>
      <c r="H136" s="101">
        <f t="shared" ref="H136:AC136" si="148">SUM(H132:H135)</f>
        <v>8</v>
      </c>
      <c r="I136" s="161">
        <f t="shared" si="148"/>
        <v>123.20895483</v>
      </c>
      <c r="J136" s="101">
        <f t="shared" si="148"/>
        <v>8</v>
      </c>
      <c r="K136" s="161">
        <f t="shared" si="148"/>
        <v>122.50850857</v>
      </c>
      <c r="L136" s="151">
        <f t="shared" si="148"/>
        <v>8</v>
      </c>
      <c r="M136" s="161">
        <f t="shared" si="148"/>
        <v>116.17179613999998</v>
      </c>
      <c r="N136" s="151">
        <f t="shared" si="148"/>
        <v>8</v>
      </c>
      <c r="O136" s="161">
        <f t="shared" si="148"/>
        <v>110.92910610999999</v>
      </c>
      <c r="P136" s="151">
        <f t="shared" si="148"/>
        <v>7</v>
      </c>
      <c r="Q136" s="161">
        <f t="shared" si="148"/>
        <v>104.33616503000002</v>
      </c>
      <c r="R136" s="101">
        <f t="shared" si="148"/>
        <v>7</v>
      </c>
      <c r="S136" s="161">
        <f t="shared" si="148"/>
        <v>99.669421330000006</v>
      </c>
      <c r="T136" s="101">
        <f t="shared" si="148"/>
        <v>7</v>
      </c>
      <c r="U136" s="161">
        <f t="shared" si="148"/>
        <v>92.03175847</v>
      </c>
      <c r="V136" s="101">
        <f t="shared" si="148"/>
        <v>7</v>
      </c>
      <c r="W136" s="161">
        <f t="shared" si="148"/>
        <v>97.411238249999997</v>
      </c>
      <c r="X136" s="101">
        <f t="shared" si="148"/>
        <v>7</v>
      </c>
      <c r="Y136" s="161">
        <f t="shared" si="148"/>
        <v>100.62723849</v>
      </c>
      <c r="Z136" s="101">
        <f t="shared" si="148"/>
        <v>7</v>
      </c>
      <c r="AA136" s="161">
        <f t="shared" si="148"/>
        <v>96.615971340000002</v>
      </c>
      <c r="AB136" s="101">
        <f t="shared" si="148"/>
        <v>3</v>
      </c>
      <c r="AC136" s="161">
        <f t="shared" si="148"/>
        <v>33.223633759999998</v>
      </c>
      <c r="AD136" s="152">
        <f>SUM(AD132:AD135)</f>
        <v>531</v>
      </c>
      <c r="AE136" s="161">
        <f>SUM(AE132:AE135)</f>
        <v>2720.5753610800002</v>
      </c>
      <c r="AF136" s="129">
        <f t="shared" si="144"/>
        <v>1.2211988035799547E-2</v>
      </c>
      <c r="AH136" s="151">
        <f>SUM(AH132:AH135)</f>
        <v>487</v>
      </c>
      <c r="AI136" s="161">
        <f>SUM(AI132:AI135)</f>
        <v>2569.3887286499998</v>
      </c>
    </row>
    <row r="137" spans="1:35" x14ac:dyDescent="0.2">
      <c r="A137" s="88" t="s">
        <v>54</v>
      </c>
      <c r="B137" s="23" t="s">
        <v>142</v>
      </c>
      <c r="C137" s="202">
        <v>4</v>
      </c>
      <c r="D137" s="206">
        <v>21.444556980000002</v>
      </c>
      <c r="E137" s="196">
        <f t="shared" si="143"/>
        <v>1.9541216862684129E-2</v>
      </c>
      <c r="F137" s="83">
        <v>4</v>
      </c>
      <c r="G137" s="160">
        <v>15.539235120000001</v>
      </c>
      <c r="H137" s="83">
        <v>4</v>
      </c>
      <c r="I137" s="160">
        <v>13.67742441</v>
      </c>
      <c r="J137" s="83">
        <v>4</v>
      </c>
      <c r="K137" s="160">
        <v>13.605879659999999</v>
      </c>
      <c r="L137" s="146">
        <v>4</v>
      </c>
      <c r="M137" s="160">
        <v>13.58041581</v>
      </c>
      <c r="N137" s="146">
        <v>3</v>
      </c>
      <c r="O137" s="160">
        <v>13.43141123</v>
      </c>
      <c r="P137" s="146">
        <v>2</v>
      </c>
      <c r="Q137" s="160">
        <v>8.1061566200000001</v>
      </c>
      <c r="R137" s="83">
        <v>2</v>
      </c>
      <c r="S137" s="160">
        <v>8.0978223000000007</v>
      </c>
      <c r="T137" s="83">
        <v>2</v>
      </c>
      <c r="U137" s="160">
        <v>8.1023213199999997</v>
      </c>
      <c r="V137" s="83">
        <v>2</v>
      </c>
      <c r="W137" s="160">
        <v>8.0221204799999999</v>
      </c>
      <c r="X137" s="83">
        <v>2</v>
      </c>
      <c r="Y137" s="160">
        <v>7.9443066799999995</v>
      </c>
      <c r="Z137" s="83">
        <v>2</v>
      </c>
      <c r="AA137" s="160">
        <v>7.8280218999999995</v>
      </c>
      <c r="AB137" s="83">
        <v>6</v>
      </c>
      <c r="AC137" s="160">
        <v>331.77488155999993</v>
      </c>
      <c r="AD137" s="149">
        <v>155</v>
      </c>
      <c r="AE137" s="171">
        <v>1104.62548035547</v>
      </c>
      <c r="AF137" s="126">
        <f t="shared" si="144"/>
        <v>0.30035055995017812</v>
      </c>
      <c r="AH137" s="210">
        <v>138</v>
      </c>
      <c r="AI137" s="171">
        <v>1097.4013097900001</v>
      </c>
    </row>
    <row r="138" spans="1:35" x14ac:dyDescent="0.2">
      <c r="A138" s="88" t="s">
        <v>56</v>
      </c>
      <c r="B138" s="23" t="s">
        <v>157</v>
      </c>
      <c r="C138" s="202">
        <v>0</v>
      </c>
      <c r="D138" s="206">
        <v>0</v>
      </c>
      <c r="E138" s="196">
        <f t="shared" si="143"/>
        <v>0</v>
      </c>
      <c r="F138" s="83">
        <v>0</v>
      </c>
      <c r="G138" s="160">
        <v>0</v>
      </c>
      <c r="H138" s="83">
        <v>1</v>
      </c>
      <c r="I138" s="160">
        <v>2.8944999999999999E-2</v>
      </c>
      <c r="J138" s="83">
        <v>1</v>
      </c>
      <c r="K138" s="160">
        <v>2.9149999999999999E-2</v>
      </c>
      <c r="L138" s="146">
        <v>1</v>
      </c>
      <c r="M138" s="160">
        <v>2.9349280000000002E-2</v>
      </c>
      <c r="N138" s="146">
        <v>1</v>
      </c>
      <c r="O138" s="160">
        <v>2.9557E-2</v>
      </c>
      <c r="P138" s="146">
        <v>1</v>
      </c>
      <c r="Q138" s="160">
        <v>2.9759000000000001E-2</v>
      </c>
      <c r="R138" s="83">
        <v>1</v>
      </c>
      <c r="S138" s="160">
        <v>2.9968999999999999E-2</v>
      </c>
      <c r="T138" s="83">
        <v>1</v>
      </c>
      <c r="U138" s="160">
        <v>3.0182E-2</v>
      </c>
      <c r="V138" s="83">
        <v>1</v>
      </c>
      <c r="W138" s="160">
        <v>3.0387999999999998E-2</v>
      </c>
      <c r="X138" s="83">
        <v>1</v>
      </c>
      <c r="Y138" s="160">
        <v>3.0603000000000002E-2</v>
      </c>
      <c r="Z138" s="83">
        <v>1</v>
      </c>
      <c r="AA138" s="160">
        <v>3.0813E-2</v>
      </c>
      <c r="AB138" s="83">
        <v>1</v>
      </c>
      <c r="AC138" s="160">
        <v>3.1031E-2</v>
      </c>
      <c r="AD138" s="149">
        <v>15</v>
      </c>
      <c r="AE138" s="169">
        <v>82.077669520000001</v>
      </c>
      <c r="AF138" s="126">
        <f t="shared" si="144"/>
        <v>3.780687266277538E-4</v>
      </c>
      <c r="AH138" s="210">
        <v>13</v>
      </c>
      <c r="AI138" s="169">
        <v>110.56617459</v>
      </c>
    </row>
    <row r="139" spans="1:35" x14ac:dyDescent="0.2">
      <c r="A139" s="88" t="s">
        <v>57</v>
      </c>
      <c r="B139" s="23" t="s">
        <v>144</v>
      </c>
      <c r="C139" s="202">
        <v>2</v>
      </c>
      <c r="D139" s="206">
        <v>2.7569414500000002</v>
      </c>
      <c r="E139" s="196">
        <f t="shared" si="143"/>
        <v>1.7080439983741948E-2</v>
      </c>
      <c r="F139" s="83">
        <v>2</v>
      </c>
      <c r="G139" s="160">
        <v>1.2335977599999999</v>
      </c>
      <c r="H139" s="83">
        <v>2</v>
      </c>
      <c r="I139" s="160">
        <v>1.2417623900000005</v>
      </c>
      <c r="J139" s="83">
        <v>1</v>
      </c>
      <c r="K139" s="160">
        <v>9.3484320000000301E-2</v>
      </c>
      <c r="L139" s="146">
        <v>1</v>
      </c>
      <c r="M139" s="160">
        <v>9.4104859999999999E-2</v>
      </c>
      <c r="N139" s="146">
        <v>0</v>
      </c>
      <c r="O139" s="160">
        <v>0</v>
      </c>
      <c r="P139" s="146">
        <v>0</v>
      </c>
      <c r="Q139" s="160">
        <v>0</v>
      </c>
      <c r="R139" s="83">
        <v>0</v>
      </c>
      <c r="S139" s="160">
        <v>0</v>
      </c>
      <c r="T139" s="83">
        <v>0</v>
      </c>
      <c r="U139" s="160">
        <v>0</v>
      </c>
      <c r="V139" s="83">
        <v>0</v>
      </c>
      <c r="W139" s="160">
        <v>0</v>
      </c>
      <c r="X139" s="83">
        <v>0</v>
      </c>
      <c r="Y139" s="160">
        <v>0</v>
      </c>
      <c r="Z139" s="83">
        <v>0</v>
      </c>
      <c r="AA139" s="160">
        <v>0</v>
      </c>
      <c r="AB139" s="83">
        <v>0</v>
      </c>
      <c r="AC139" s="160">
        <v>0</v>
      </c>
      <c r="AD139" s="149">
        <v>40</v>
      </c>
      <c r="AE139" s="169">
        <v>147.91997410000002</v>
      </c>
      <c r="AF139" s="126">
        <f t="shared" si="144"/>
        <v>0</v>
      </c>
      <c r="AH139" s="210">
        <v>35</v>
      </c>
      <c r="AI139" s="169">
        <v>161.40927591000002</v>
      </c>
    </row>
    <row r="140" spans="1:35" x14ac:dyDescent="0.2">
      <c r="A140" s="88" t="s">
        <v>55</v>
      </c>
      <c r="B140" s="23" t="s">
        <v>143</v>
      </c>
      <c r="C140" s="202">
        <v>0</v>
      </c>
      <c r="D140" s="206">
        <v>0</v>
      </c>
      <c r="E140" s="196">
        <f t="shared" si="143"/>
        <v>0</v>
      </c>
      <c r="F140" s="83">
        <v>0</v>
      </c>
      <c r="G140" s="160">
        <v>0</v>
      </c>
      <c r="H140" s="83">
        <v>0</v>
      </c>
      <c r="I140" s="160">
        <v>0</v>
      </c>
      <c r="J140" s="83">
        <v>0</v>
      </c>
      <c r="K140" s="160">
        <v>0</v>
      </c>
      <c r="L140" s="146">
        <v>0</v>
      </c>
      <c r="M140" s="160">
        <v>0</v>
      </c>
      <c r="N140" s="146">
        <v>0</v>
      </c>
      <c r="O140" s="160">
        <v>0</v>
      </c>
      <c r="P140" s="146">
        <v>0</v>
      </c>
      <c r="Q140" s="160">
        <v>0</v>
      </c>
      <c r="R140" s="83">
        <v>0</v>
      </c>
      <c r="S140" s="160">
        <v>0</v>
      </c>
      <c r="T140" s="83">
        <v>0</v>
      </c>
      <c r="U140" s="160">
        <v>0</v>
      </c>
      <c r="V140" s="83">
        <v>0</v>
      </c>
      <c r="W140" s="160">
        <v>0</v>
      </c>
      <c r="X140" s="83">
        <v>0</v>
      </c>
      <c r="Y140" s="160">
        <v>0</v>
      </c>
      <c r="Z140" s="83">
        <v>0</v>
      </c>
      <c r="AA140" s="160">
        <v>0</v>
      </c>
      <c r="AB140" s="83">
        <v>0</v>
      </c>
      <c r="AC140" s="160">
        <v>0</v>
      </c>
      <c r="AD140" s="149">
        <v>39</v>
      </c>
      <c r="AE140" s="170">
        <v>144.11802097</v>
      </c>
      <c r="AF140" s="126">
        <f t="shared" si="144"/>
        <v>0</v>
      </c>
      <c r="AH140" s="210">
        <v>40</v>
      </c>
      <c r="AI140" s="170">
        <v>161.38049096</v>
      </c>
    </row>
    <row r="141" spans="1:35" s="118" customFormat="1" x14ac:dyDescent="0.2">
      <c r="A141" s="91" t="s">
        <v>162</v>
      </c>
      <c r="B141" s="95" t="s">
        <v>177</v>
      </c>
      <c r="C141" s="203">
        <f>SUM(C137:C140)</f>
        <v>6</v>
      </c>
      <c r="D141" s="207">
        <f>SUM(D137:D140)</f>
        <v>24.201498430000001</v>
      </c>
      <c r="E141" s="197">
        <f t="shared" si="143"/>
        <v>1.5810147827317041E-2</v>
      </c>
      <c r="F141" s="101">
        <f>SUM(F137:F140)</f>
        <v>6</v>
      </c>
      <c r="G141" s="161">
        <f>SUM(G137:G140)</f>
        <v>16.772832879999999</v>
      </c>
      <c r="H141" s="101">
        <f t="shared" ref="H141:AC141" si="149">SUM(H137:H140)</f>
        <v>7</v>
      </c>
      <c r="I141" s="161">
        <f t="shared" si="149"/>
        <v>14.948131800000001</v>
      </c>
      <c r="J141" s="101">
        <f t="shared" si="149"/>
        <v>6</v>
      </c>
      <c r="K141" s="161">
        <f t="shared" si="149"/>
        <v>13.728513979999999</v>
      </c>
      <c r="L141" s="151">
        <f t="shared" si="149"/>
        <v>6</v>
      </c>
      <c r="M141" s="161">
        <f t="shared" si="149"/>
        <v>13.70386995</v>
      </c>
      <c r="N141" s="151">
        <f t="shared" si="149"/>
        <v>4</v>
      </c>
      <c r="O141" s="161">
        <f t="shared" si="149"/>
        <v>13.460968230000001</v>
      </c>
      <c r="P141" s="151">
        <f t="shared" si="149"/>
        <v>3</v>
      </c>
      <c r="Q141" s="161">
        <f t="shared" si="149"/>
        <v>8.1359156200000005</v>
      </c>
      <c r="R141" s="101">
        <f t="shared" si="149"/>
        <v>3</v>
      </c>
      <c r="S141" s="161">
        <f t="shared" si="149"/>
        <v>8.1277913000000002</v>
      </c>
      <c r="T141" s="101">
        <f t="shared" si="149"/>
        <v>3</v>
      </c>
      <c r="U141" s="161">
        <f t="shared" si="149"/>
        <v>8.1325033199999996</v>
      </c>
      <c r="V141" s="101">
        <f t="shared" si="149"/>
        <v>3</v>
      </c>
      <c r="W141" s="161">
        <f t="shared" si="149"/>
        <v>8.0525084800000002</v>
      </c>
      <c r="X141" s="101">
        <f t="shared" si="149"/>
        <v>3</v>
      </c>
      <c r="Y141" s="161">
        <f t="shared" si="149"/>
        <v>7.9749096799999997</v>
      </c>
      <c r="Z141" s="101">
        <f t="shared" si="149"/>
        <v>3</v>
      </c>
      <c r="AA141" s="161">
        <f t="shared" si="149"/>
        <v>7.8588348999999997</v>
      </c>
      <c r="AB141" s="101">
        <f t="shared" si="149"/>
        <v>7</v>
      </c>
      <c r="AC141" s="161">
        <f t="shared" si="149"/>
        <v>331.80591255999991</v>
      </c>
      <c r="AD141" s="152">
        <f>SUM(AD137:AD140)</f>
        <v>249</v>
      </c>
      <c r="AE141" s="161">
        <f>SUM(AE137:AE140)</f>
        <v>1478.7411449454701</v>
      </c>
      <c r="AF141" s="129">
        <f t="shared" si="144"/>
        <v>0.22438404023189301</v>
      </c>
      <c r="AH141" s="151">
        <f>SUM(AH137:AH140)</f>
        <v>226</v>
      </c>
      <c r="AI141" s="161">
        <f>SUM(AI137:AI140)</f>
        <v>1530.7572512500003</v>
      </c>
    </row>
    <row r="142" spans="1:35" x14ac:dyDescent="0.2">
      <c r="A142" s="88" t="s">
        <v>62</v>
      </c>
      <c r="B142" s="26" t="s">
        <v>149</v>
      </c>
      <c r="C142" s="202">
        <v>0</v>
      </c>
      <c r="D142" s="206">
        <v>0</v>
      </c>
      <c r="E142" s="196">
        <f t="shared" si="143"/>
        <v>0</v>
      </c>
      <c r="F142" s="83">
        <v>0</v>
      </c>
      <c r="G142" s="160">
        <v>0</v>
      </c>
      <c r="H142" s="83">
        <v>0</v>
      </c>
      <c r="I142" s="160">
        <v>0</v>
      </c>
      <c r="J142" s="83">
        <v>0</v>
      </c>
      <c r="K142" s="160">
        <v>0</v>
      </c>
      <c r="L142" s="146">
        <v>0</v>
      </c>
      <c r="M142" s="160">
        <v>0</v>
      </c>
      <c r="N142" s="146">
        <v>0</v>
      </c>
      <c r="O142" s="160">
        <v>0</v>
      </c>
      <c r="P142" s="146">
        <v>0</v>
      </c>
      <c r="Q142" s="160">
        <v>0</v>
      </c>
      <c r="R142" s="83">
        <v>0</v>
      </c>
      <c r="S142" s="160">
        <v>0</v>
      </c>
      <c r="T142" s="83">
        <v>0</v>
      </c>
      <c r="U142" s="160">
        <v>0</v>
      </c>
      <c r="V142" s="83">
        <v>0</v>
      </c>
      <c r="W142" s="160">
        <v>0</v>
      </c>
      <c r="X142" s="83">
        <v>0</v>
      </c>
      <c r="Y142" s="160">
        <v>0</v>
      </c>
      <c r="Z142" s="83">
        <v>0</v>
      </c>
      <c r="AA142" s="160">
        <v>0</v>
      </c>
      <c r="AB142" s="83">
        <v>0</v>
      </c>
      <c r="AC142" s="160">
        <v>0</v>
      </c>
      <c r="AD142" s="149">
        <v>50</v>
      </c>
      <c r="AE142" s="171">
        <v>316.92556751999996</v>
      </c>
      <c r="AF142" s="126">
        <f t="shared" si="144"/>
        <v>0</v>
      </c>
      <c r="AH142" s="210">
        <v>47</v>
      </c>
      <c r="AI142" s="171">
        <v>284.43006578000001</v>
      </c>
    </row>
    <row r="143" spans="1:35" x14ac:dyDescent="0.2">
      <c r="A143" s="88" t="s">
        <v>60</v>
      </c>
      <c r="B143" s="23" t="s">
        <v>147</v>
      </c>
      <c r="C143" s="202">
        <v>1</v>
      </c>
      <c r="D143" s="206">
        <v>5.5563409200000002</v>
      </c>
      <c r="E143" s="196">
        <f t="shared" si="143"/>
        <v>2.1968478865550093E-2</v>
      </c>
      <c r="F143" s="83">
        <v>1</v>
      </c>
      <c r="G143" s="160">
        <v>5.543749</v>
      </c>
      <c r="H143" s="83">
        <v>1</v>
      </c>
      <c r="I143" s="160">
        <v>5.5371800000000002</v>
      </c>
      <c r="J143" s="83">
        <v>1</v>
      </c>
      <c r="K143" s="160">
        <v>5.5243880000000001</v>
      </c>
      <c r="L143" s="146">
        <v>1</v>
      </c>
      <c r="M143" s="160">
        <v>5.5103250300000006</v>
      </c>
      <c r="N143" s="146">
        <v>1</v>
      </c>
      <c r="O143" s="160">
        <v>5.5060750000000001</v>
      </c>
      <c r="P143" s="146">
        <v>1</v>
      </c>
      <c r="Q143" s="160">
        <v>5.502078</v>
      </c>
      <c r="R143" s="83">
        <v>1</v>
      </c>
      <c r="S143" s="160">
        <v>5.4889729999999997</v>
      </c>
      <c r="T143" s="83">
        <v>1</v>
      </c>
      <c r="U143" s="160">
        <v>5.4757759999999998</v>
      </c>
      <c r="V143" s="83">
        <v>1</v>
      </c>
      <c r="W143" s="160">
        <v>5.4658379999999998</v>
      </c>
      <c r="X143" s="83">
        <v>1</v>
      </c>
      <c r="Y143" s="160">
        <v>5.4570016799999994</v>
      </c>
      <c r="Z143" s="83">
        <v>1</v>
      </c>
      <c r="AA143" s="160">
        <v>5.4469409999999998</v>
      </c>
      <c r="AB143" s="83">
        <v>0</v>
      </c>
      <c r="AC143" s="160">
        <v>0</v>
      </c>
      <c r="AD143" s="149">
        <v>76</v>
      </c>
      <c r="AE143" s="169">
        <v>307.31769120000001</v>
      </c>
      <c r="AF143" s="126">
        <f t="shared" si="144"/>
        <v>0</v>
      </c>
      <c r="AG143" s="199"/>
      <c r="AH143" s="210">
        <v>63</v>
      </c>
      <c r="AI143" s="169">
        <v>252.92333411000001</v>
      </c>
    </row>
    <row r="144" spans="1:35" x14ac:dyDescent="0.2">
      <c r="A144" s="88" t="s">
        <v>61</v>
      </c>
      <c r="B144" s="25" t="s">
        <v>148</v>
      </c>
      <c r="C144" s="202">
        <v>2</v>
      </c>
      <c r="D144" s="206">
        <v>46.667036119999999</v>
      </c>
      <c r="E144" s="196">
        <f t="shared" si="143"/>
        <v>0.31812847899049518</v>
      </c>
      <c r="F144" s="83">
        <v>2</v>
      </c>
      <c r="G144" s="160">
        <v>47.159088619999999</v>
      </c>
      <c r="H144" s="83">
        <v>2</v>
      </c>
      <c r="I144" s="160">
        <v>47.312211230000003</v>
      </c>
      <c r="J144" s="83">
        <v>2</v>
      </c>
      <c r="K144" s="160">
        <v>45.368905090000005</v>
      </c>
      <c r="L144" s="146">
        <v>2</v>
      </c>
      <c r="M144" s="160">
        <v>45.476070119999996</v>
      </c>
      <c r="N144" s="146">
        <v>2</v>
      </c>
      <c r="O144" s="160">
        <v>45.548837399999996</v>
      </c>
      <c r="P144" s="146">
        <v>2</v>
      </c>
      <c r="Q144" s="160">
        <v>45.750087060000006</v>
      </c>
      <c r="R144" s="83">
        <v>2</v>
      </c>
      <c r="S144" s="160">
        <v>45.409145240000001</v>
      </c>
      <c r="T144" s="83">
        <v>2</v>
      </c>
      <c r="U144" s="160">
        <v>45.524947249999997</v>
      </c>
      <c r="V144" s="83">
        <v>2</v>
      </c>
      <c r="W144" s="160">
        <v>45.393742680000003</v>
      </c>
      <c r="X144" s="83">
        <v>2</v>
      </c>
      <c r="Y144" s="160">
        <v>44.300916450000003</v>
      </c>
      <c r="Z144" s="83">
        <v>2</v>
      </c>
      <c r="AA144" s="160">
        <v>44.598620070000003</v>
      </c>
      <c r="AB144" s="83">
        <v>2</v>
      </c>
      <c r="AC144" s="160">
        <v>44.818198090000003</v>
      </c>
      <c r="AD144" s="149">
        <v>40</v>
      </c>
      <c r="AE144" s="169">
        <v>162.81206410999999</v>
      </c>
      <c r="AF144" s="126">
        <f t="shared" si="144"/>
        <v>0.27527565807236298</v>
      </c>
      <c r="AH144" s="210">
        <v>32</v>
      </c>
      <c r="AI144" s="169">
        <v>146.69241895000002</v>
      </c>
    </row>
    <row r="145" spans="1:35" x14ac:dyDescent="0.2">
      <c r="A145" s="88" t="s">
        <v>58</v>
      </c>
      <c r="B145" s="25" t="s">
        <v>145</v>
      </c>
      <c r="C145" s="202">
        <v>2</v>
      </c>
      <c r="D145" s="206">
        <v>16.395427309999995</v>
      </c>
      <c r="E145" s="196">
        <f t="shared" si="143"/>
        <v>5.4929921307002937E-2</v>
      </c>
      <c r="F145" s="83">
        <v>2</v>
      </c>
      <c r="G145" s="160">
        <v>16.41073025</v>
      </c>
      <c r="H145" s="83">
        <v>1</v>
      </c>
      <c r="I145" s="160">
        <v>11.135878179999999</v>
      </c>
      <c r="J145" s="83">
        <v>0</v>
      </c>
      <c r="K145" s="160">
        <v>0</v>
      </c>
      <c r="L145" s="146">
        <v>0</v>
      </c>
      <c r="M145" s="160">
        <v>0</v>
      </c>
      <c r="N145" s="146">
        <v>0</v>
      </c>
      <c r="O145" s="160">
        <v>0</v>
      </c>
      <c r="P145" s="146">
        <v>0</v>
      </c>
      <c r="Q145" s="160">
        <v>0</v>
      </c>
      <c r="R145" s="83">
        <v>0</v>
      </c>
      <c r="S145" s="160">
        <v>0</v>
      </c>
      <c r="T145" s="83">
        <v>0</v>
      </c>
      <c r="U145" s="160">
        <v>0</v>
      </c>
      <c r="V145" s="83">
        <v>0</v>
      </c>
      <c r="W145" s="160">
        <v>0</v>
      </c>
      <c r="X145" s="83">
        <v>0</v>
      </c>
      <c r="Y145" s="160">
        <v>0</v>
      </c>
      <c r="Z145" s="83">
        <v>0</v>
      </c>
      <c r="AA145" s="160">
        <v>0</v>
      </c>
      <c r="AB145" s="83">
        <v>0</v>
      </c>
      <c r="AC145" s="160">
        <v>0</v>
      </c>
      <c r="AD145" s="149">
        <v>86</v>
      </c>
      <c r="AE145" s="169">
        <v>377.26710210999994</v>
      </c>
      <c r="AF145" s="126">
        <f t="shared" si="144"/>
        <v>0</v>
      </c>
      <c r="AG145" s="199"/>
      <c r="AH145" s="210">
        <v>71</v>
      </c>
      <c r="AI145" s="169">
        <v>298.47898777000006</v>
      </c>
    </row>
    <row r="146" spans="1:35" x14ac:dyDescent="0.2">
      <c r="A146" s="88" t="s">
        <v>59</v>
      </c>
      <c r="B146" s="25" t="s">
        <v>146</v>
      </c>
      <c r="C146" s="202">
        <v>1</v>
      </c>
      <c r="D146" s="206">
        <v>6.1809964700000011</v>
      </c>
      <c r="E146" s="196">
        <f t="shared" si="143"/>
        <v>3.5663088149446326E-2</v>
      </c>
      <c r="F146" s="83">
        <v>1</v>
      </c>
      <c r="G146" s="160">
        <v>6.1993286400000001</v>
      </c>
      <c r="H146" s="83">
        <v>1</v>
      </c>
      <c r="I146" s="160">
        <v>6.1796110099999995</v>
      </c>
      <c r="J146" s="83">
        <v>1</v>
      </c>
      <c r="K146" s="160">
        <v>6.0769944499999999</v>
      </c>
      <c r="L146" s="146">
        <v>1</v>
      </c>
      <c r="M146" s="160">
        <v>6.0744440600000003</v>
      </c>
      <c r="N146" s="146">
        <v>1</v>
      </c>
      <c r="O146" s="160">
        <v>6.0002047999999997</v>
      </c>
      <c r="P146" s="146">
        <v>1</v>
      </c>
      <c r="Q146" s="160">
        <v>6.0649621900000001</v>
      </c>
      <c r="R146" s="83">
        <v>1</v>
      </c>
      <c r="S146" s="160">
        <v>6.0770669000000002</v>
      </c>
      <c r="T146" s="83">
        <v>1</v>
      </c>
      <c r="U146" s="160">
        <v>5.9778435199999995</v>
      </c>
      <c r="V146" s="83">
        <v>1</v>
      </c>
      <c r="W146" s="160">
        <v>4.915891199999999</v>
      </c>
      <c r="X146" s="83">
        <v>1</v>
      </c>
      <c r="Y146" s="160">
        <v>5.9855788299999997</v>
      </c>
      <c r="Z146" s="83">
        <v>1</v>
      </c>
      <c r="AA146" s="160">
        <v>1.018829</v>
      </c>
      <c r="AB146" s="83">
        <v>1</v>
      </c>
      <c r="AC146" s="160">
        <v>5.8850515099999994</v>
      </c>
      <c r="AD146" s="149">
        <v>76</v>
      </c>
      <c r="AE146" s="170">
        <v>188.74504006000001</v>
      </c>
      <c r="AF146" s="126">
        <f t="shared" si="144"/>
        <v>3.1179900187730522E-2</v>
      </c>
      <c r="AH146" s="210">
        <v>65</v>
      </c>
      <c r="AI146" s="170">
        <v>173.31635566999998</v>
      </c>
    </row>
    <row r="147" spans="1:35" s="118" customFormat="1" x14ac:dyDescent="0.2">
      <c r="A147" s="91" t="s">
        <v>163</v>
      </c>
      <c r="B147" s="95" t="s">
        <v>178</v>
      </c>
      <c r="C147" s="203">
        <f>SUM(C142:C146)</f>
        <v>6</v>
      </c>
      <c r="D147" s="207">
        <f>SUM(D142:D146)</f>
        <v>74.799800820000002</v>
      </c>
      <c r="E147" s="197">
        <f t="shared" si="143"/>
        <v>6.4714602024079776E-2</v>
      </c>
      <c r="F147" s="101">
        <f>SUM(F142:F146)</f>
        <v>6</v>
      </c>
      <c r="G147" s="161">
        <f>SUM(G142:G146)</f>
        <v>75.312896510000002</v>
      </c>
      <c r="H147" s="101">
        <f t="shared" ref="H147:AC147" si="150">SUM(H142:H146)</f>
        <v>5</v>
      </c>
      <c r="I147" s="161">
        <f t="shared" si="150"/>
        <v>70.164880420000003</v>
      </c>
      <c r="J147" s="101">
        <f t="shared" si="150"/>
        <v>4</v>
      </c>
      <c r="K147" s="161">
        <f t="shared" si="150"/>
        <v>56.970287540000008</v>
      </c>
      <c r="L147" s="151">
        <f t="shared" si="150"/>
        <v>4</v>
      </c>
      <c r="M147" s="161">
        <f t="shared" si="150"/>
        <v>57.06083920999999</v>
      </c>
      <c r="N147" s="151">
        <f t="shared" si="150"/>
        <v>4</v>
      </c>
      <c r="O147" s="161">
        <f t="shared" si="150"/>
        <v>57.055117199999998</v>
      </c>
      <c r="P147" s="151">
        <f t="shared" si="150"/>
        <v>4</v>
      </c>
      <c r="Q147" s="161">
        <f t="shared" si="150"/>
        <v>57.317127250000006</v>
      </c>
      <c r="R147" s="101">
        <f t="shared" si="150"/>
        <v>4</v>
      </c>
      <c r="S147" s="161">
        <f t="shared" si="150"/>
        <v>56.975185140000001</v>
      </c>
      <c r="T147" s="101">
        <f t="shared" si="150"/>
        <v>4</v>
      </c>
      <c r="U147" s="161">
        <f t="shared" si="150"/>
        <v>56.978566769999993</v>
      </c>
      <c r="V147" s="101">
        <f t="shared" si="150"/>
        <v>4</v>
      </c>
      <c r="W147" s="161">
        <f t="shared" si="150"/>
        <v>55.775471879999998</v>
      </c>
      <c r="X147" s="101">
        <f t="shared" si="150"/>
        <v>4</v>
      </c>
      <c r="Y147" s="161">
        <f t="shared" si="150"/>
        <v>55.743496960000002</v>
      </c>
      <c r="Z147" s="101">
        <f t="shared" si="150"/>
        <v>4</v>
      </c>
      <c r="AA147" s="161">
        <f t="shared" si="150"/>
        <v>51.064390070000002</v>
      </c>
      <c r="AB147" s="101">
        <f t="shared" si="150"/>
        <v>3</v>
      </c>
      <c r="AC147" s="161">
        <f t="shared" si="150"/>
        <v>50.703249599999999</v>
      </c>
      <c r="AD147" s="152">
        <f>SUM(AD142:AD146)</f>
        <v>328</v>
      </c>
      <c r="AE147" s="161">
        <f>SUM(AE142:AE146)</f>
        <v>1353.0674650000001</v>
      </c>
      <c r="AF147" s="129">
        <f t="shared" si="144"/>
        <v>3.7472817070507272E-2</v>
      </c>
      <c r="AH147" s="151">
        <f>SUM(AH142:AH146)</f>
        <v>278</v>
      </c>
      <c r="AI147" s="161">
        <f>SUM(AI142:AI146)</f>
        <v>1155.8411622799999</v>
      </c>
    </row>
    <row r="148" spans="1:35" x14ac:dyDescent="0.2">
      <c r="A148" s="88" t="s">
        <v>65</v>
      </c>
      <c r="B148" s="23" t="s">
        <v>152</v>
      </c>
      <c r="C148" s="202">
        <v>0</v>
      </c>
      <c r="D148" s="206">
        <v>0</v>
      </c>
      <c r="E148" s="196">
        <f t="shared" si="143"/>
        <v>0</v>
      </c>
      <c r="F148" s="83">
        <v>0</v>
      </c>
      <c r="G148" s="160">
        <v>0</v>
      </c>
      <c r="H148" s="83">
        <v>0</v>
      </c>
      <c r="I148" s="160">
        <v>0</v>
      </c>
      <c r="J148" s="83">
        <v>0</v>
      </c>
      <c r="K148" s="160">
        <v>0</v>
      </c>
      <c r="L148" s="146">
        <v>0</v>
      </c>
      <c r="M148" s="160">
        <v>0</v>
      </c>
      <c r="N148" s="146">
        <v>0</v>
      </c>
      <c r="O148" s="160">
        <v>0</v>
      </c>
      <c r="P148" s="146">
        <v>0</v>
      </c>
      <c r="Q148" s="160">
        <v>0</v>
      </c>
      <c r="R148" s="83">
        <v>0</v>
      </c>
      <c r="S148" s="160">
        <v>0</v>
      </c>
      <c r="T148" s="83">
        <v>0</v>
      </c>
      <c r="U148" s="160">
        <v>0</v>
      </c>
      <c r="V148" s="83">
        <v>1</v>
      </c>
      <c r="W148" s="160">
        <v>19.33600904</v>
      </c>
      <c r="X148" s="83">
        <v>1</v>
      </c>
      <c r="Y148" s="160">
        <v>18.804085820000001</v>
      </c>
      <c r="Z148" s="83">
        <v>1</v>
      </c>
      <c r="AA148" s="160">
        <v>18.057147420000003</v>
      </c>
      <c r="AB148" s="83">
        <v>1</v>
      </c>
      <c r="AC148" s="160">
        <v>16.803515780000001</v>
      </c>
      <c r="AD148" s="149">
        <v>68</v>
      </c>
      <c r="AE148" s="171">
        <v>162.88347160000001</v>
      </c>
      <c r="AF148" s="126">
        <f t="shared" si="144"/>
        <v>0.10316280476428648</v>
      </c>
      <c r="AH148" s="210">
        <v>73</v>
      </c>
      <c r="AI148" s="171">
        <v>170.73064471000001</v>
      </c>
    </row>
    <row r="149" spans="1:35" x14ac:dyDescent="0.2">
      <c r="A149" s="88" t="s">
        <v>63</v>
      </c>
      <c r="B149" s="25" t="s">
        <v>150</v>
      </c>
      <c r="C149" s="202">
        <v>1</v>
      </c>
      <c r="D149" s="206">
        <v>7.01915757</v>
      </c>
      <c r="E149" s="196">
        <f t="shared" si="143"/>
        <v>1.5664370212267419E-2</v>
      </c>
      <c r="F149" s="83">
        <v>1</v>
      </c>
      <c r="G149" s="160">
        <v>7.0191077000000002</v>
      </c>
      <c r="H149" s="83">
        <v>1</v>
      </c>
      <c r="I149" s="160">
        <v>7.01590895</v>
      </c>
      <c r="J149" s="83">
        <v>1</v>
      </c>
      <c r="K149" s="160">
        <v>3.24895611</v>
      </c>
      <c r="L149" s="146">
        <v>1</v>
      </c>
      <c r="M149" s="160">
        <v>6.70433799</v>
      </c>
      <c r="N149" s="146">
        <v>1</v>
      </c>
      <c r="O149" s="160">
        <v>6.7020414700000011</v>
      </c>
      <c r="P149" s="146">
        <v>1</v>
      </c>
      <c r="Q149" s="160">
        <v>6.6982618900000004</v>
      </c>
      <c r="R149" s="83">
        <v>0</v>
      </c>
      <c r="S149" s="160">
        <v>0</v>
      </c>
      <c r="T149" s="83">
        <v>0</v>
      </c>
      <c r="U149" s="160">
        <v>0</v>
      </c>
      <c r="V149" s="83">
        <v>0</v>
      </c>
      <c r="W149" s="160">
        <v>0</v>
      </c>
      <c r="X149" s="83">
        <v>0</v>
      </c>
      <c r="Y149" s="160">
        <v>0</v>
      </c>
      <c r="Z149" s="83">
        <v>0</v>
      </c>
      <c r="AA149" s="160">
        <v>0</v>
      </c>
      <c r="AB149" s="83">
        <v>0</v>
      </c>
      <c r="AC149" s="160">
        <v>0</v>
      </c>
      <c r="AD149" s="149">
        <v>105</v>
      </c>
      <c r="AE149" s="169">
        <v>565.85411863000002</v>
      </c>
      <c r="AF149" s="126">
        <f t="shared" si="144"/>
        <v>0</v>
      </c>
      <c r="AH149" s="210">
        <v>91</v>
      </c>
      <c r="AI149" s="169">
        <v>448.09701730000006</v>
      </c>
    </row>
    <row r="150" spans="1:35" x14ac:dyDescent="0.2">
      <c r="A150" s="88" t="s">
        <v>64</v>
      </c>
      <c r="B150" s="25" t="s">
        <v>151</v>
      </c>
      <c r="C150" s="202">
        <v>0</v>
      </c>
      <c r="D150" s="206">
        <v>0</v>
      </c>
      <c r="E150" s="196">
        <f t="shared" si="143"/>
        <v>0</v>
      </c>
      <c r="F150" s="83">
        <v>0</v>
      </c>
      <c r="G150" s="160">
        <v>0</v>
      </c>
      <c r="H150" s="83">
        <v>0</v>
      </c>
      <c r="I150" s="160">
        <v>0</v>
      </c>
      <c r="J150" s="83">
        <v>0</v>
      </c>
      <c r="K150" s="160">
        <v>0</v>
      </c>
      <c r="L150" s="146">
        <v>0</v>
      </c>
      <c r="M150" s="160">
        <v>0</v>
      </c>
      <c r="N150" s="146">
        <v>0</v>
      </c>
      <c r="O150" s="160">
        <v>0</v>
      </c>
      <c r="P150" s="146">
        <v>0</v>
      </c>
      <c r="Q150" s="160">
        <v>0</v>
      </c>
      <c r="R150" s="83">
        <v>0</v>
      </c>
      <c r="S150" s="160">
        <v>0</v>
      </c>
      <c r="T150" s="83">
        <v>0</v>
      </c>
      <c r="U150" s="160">
        <v>0</v>
      </c>
      <c r="V150" s="83">
        <v>0</v>
      </c>
      <c r="W150" s="160">
        <v>0</v>
      </c>
      <c r="X150" s="83">
        <v>0</v>
      </c>
      <c r="Y150" s="160">
        <v>0</v>
      </c>
      <c r="Z150" s="83">
        <v>0</v>
      </c>
      <c r="AA150" s="160">
        <v>0</v>
      </c>
      <c r="AB150" s="83">
        <v>0</v>
      </c>
      <c r="AC150" s="160">
        <v>0</v>
      </c>
      <c r="AD150" s="149">
        <v>89</v>
      </c>
      <c r="AE150" s="169">
        <v>582.50121643999989</v>
      </c>
      <c r="AF150" s="126">
        <f t="shared" si="144"/>
        <v>0</v>
      </c>
      <c r="AH150" s="210">
        <v>86</v>
      </c>
      <c r="AI150" s="169">
        <v>544.75154576</v>
      </c>
    </row>
    <row r="151" spans="1:35" x14ac:dyDescent="0.2">
      <c r="A151" s="88" t="s">
        <v>66</v>
      </c>
      <c r="B151" s="25" t="s">
        <v>153</v>
      </c>
      <c r="C151" s="202">
        <v>0</v>
      </c>
      <c r="D151" s="206">
        <v>0</v>
      </c>
      <c r="E151" s="196">
        <f t="shared" si="143"/>
        <v>0</v>
      </c>
      <c r="F151" s="83">
        <v>0</v>
      </c>
      <c r="G151" s="160">
        <v>0</v>
      </c>
      <c r="H151" s="83">
        <v>0</v>
      </c>
      <c r="I151" s="160">
        <v>0</v>
      </c>
      <c r="J151" s="83">
        <v>0</v>
      </c>
      <c r="K151" s="160">
        <v>0</v>
      </c>
      <c r="L151" s="146">
        <v>0</v>
      </c>
      <c r="M151" s="160">
        <v>0</v>
      </c>
      <c r="N151" s="146">
        <v>0</v>
      </c>
      <c r="O151" s="160">
        <v>0</v>
      </c>
      <c r="P151" s="146">
        <v>0</v>
      </c>
      <c r="Q151" s="160">
        <v>0</v>
      </c>
      <c r="R151" s="83">
        <v>0</v>
      </c>
      <c r="S151" s="160">
        <v>0</v>
      </c>
      <c r="T151" s="83">
        <v>0</v>
      </c>
      <c r="U151" s="160">
        <v>0</v>
      </c>
      <c r="V151" s="83">
        <v>0</v>
      </c>
      <c r="W151" s="160">
        <v>0</v>
      </c>
      <c r="X151" s="83">
        <v>0</v>
      </c>
      <c r="Y151" s="160">
        <v>0</v>
      </c>
      <c r="Z151" s="83">
        <v>0</v>
      </c>
      <c r="AA151" s="160">
        <v>0</v>
      </c>
      <c r="AB151" s="83">
        <v>0</v>
      </c>
      <c r="AC151" s="160">
        <v>0</v>
      </c>
      <c r="AD151" s="149">
        <v>76</v>
      </c>
      <c r="AE151" s="170">
        <v>209.90689974</v>
      </c>
      <c r="AF151" s="126">
        <f t="shared" si="144"/>
        <v>0</v>
      </c>
      <c r="AH151" s="210">
        <v>66</v>
      </c>
      <c r="AI151" s="170">
        <v>193.21871642000002</v>
      </c>
    </row>
    <row r="152" spans="1:35" s="118" customFormat="1" x14ac:dyDescent="0.2">
      <c r="A152" s="91" t="s">
        <v>164</v>
      </c>
      <c r="B152" s="94" t="s">
        <v>179</v>
      </c>
      <c r="C152" s="203">
        <f>SUM(C148:C151)</f>
        <v>1</v>
      </c>
      <c r="D152" s="207">
        <f>SUM(D148:D151)</f>
        <v>7.01915757</v>
      </c>
      <c r="E152" s="197">
        <f t="shared" si="143"/>
        <v>5.1733256993228326E-3</v>
      </c>
      <c r="F152" s="101">
        <f>SUM(F148:F151)</f>
        <v>1</v>
      </c>
      <c r="G152" s="161">
        <f>SUM(G148:G151)</f>
        <v>7.0191077000000002</v>
      </c>
      <c r="H152" s="101">
        <f t="shared" ref="H152:AC152" si="151">SUM(H148:H151)</f>
        <v>1</v>
      </c>
      <c r="I152" s="161">
        <f t="shared" si="151"/>
        <v>7.01590895</v>
      </c>
      <c r="J152" s="101">
        <f t="shared" si="151"/>
        <v>1</v>
      </c>
      <c r="K152" s="161">
        <f t="shared" si="151"/>
        <v>3.24895611</v>
      </c>
      <c r="L152" s="151">
        <f t="shared" si="151"/>
        <v>1</v>
      </c>
      <c r="M152" s="161">
        <f t="shared" si="151"/>
        <v>6.70433799</v>
      </c>
      <c r="N152" s="151">
        <f t="shared" si="151"/>
        <v>1</v>
      </c>
      <c r="O152" s="161">
        <f t="shared" si="151"/>
        <v>6.7020414700000011</v>
      </c>
      <c r="P152" s="151">
        <f t="shared" si="151"/>
        <v>1</v>
      </c>
      <c r="Q152" s="161">
        <f t="shared" si="151"/>
        <v>6.6982618900000004</v>
      </c>
      <c r="R152" s="101">
        <f t="shared" si="151"/>
        <v>0</v>
      </c>
      <c r="S152" s="161">
        <f t="shared" si="151"/>
        <v>0</v>
      </c>
      <c r="T152" s="101">
        <f t="shared" si="151"/>
        <v>0</v>
      </c>
      <c r="U152" s="161">
        <f t="shared" si="151"/>
        <v>0</v>
      </c>
      <c r="V152" s="101">
        <f t="shared" si="151"/>
        <v>1</v>
      </c>
      <c r="W152" s="161">
        <f t="shared" si="151"/>
        <v>19.33600904</v>
      </c>
      <c r="X152" s="101">
        <f t="shared" si="151"/>
        <v>1</v>
      </c>
      <c r="Y152" s="161">
        <f t="shared" si="151"/>
        <v>18.804085820000001</v>
      </c>
      <c r="Z152" s="101">
        <f t="shared" si="151"/>
        <v>1</v>
      </c>
      <c r="AA152" s="161">
        <f t="shared" si="151"/>
        <v>18.057147420000003</v>
      </c>
      <c r="AB152" s="101">
        <f t="shared" si="151"/>
        <v>1</v>
      </c>
      <c r="AC152" s="161">
        <f t="shared" si="151"/>
        <v>16.803515780000001</v>
      </c>
      <c r="AD152" s="152">
        <f>SUM(AD148:AD151)</f>
        <v>338</v>
      </c>
      <c r="AE152" s="161">
        <f>SUM(AE148:AE151)</f>
        <v>1521.14570641</v>
      </c>
      <c r="AF152" s="129">
        <f t="shared" si="144"/>
        <v>1.104661815708461E-2</v>
      </c>
      <c r="AH152" s="151">
        <f>SUM(AH148:AH151)</f>
        <v>316</v>
      </c>
      <c r="AI152" s="161">
        <f>SUM(AI148:AI151)</f>
        <v>1356.79792419</v>
      </c>
    </row>
    <row r="153" spans="1:35" x14ac:dyDescent="0.2">
      <c r="A153" s="88" t="s">
        <v>67</v>
      </c>
      <c r="B153" s="25" t="s">
        <v>154</v>
      </c>
      <c r="C153" s="202">
        <v>3</v>
      </c>
      <c r="D153" s="206">
        <v>15.66571091</v>
      </c>
      <c r="E153" s="196">
        <f t="shared" si="143"/>
        <v>1.6228176144538163E-2</v>
      </c>
      <c r="F153" s="83">
        <v>3</v>
      </c>
      <c r="G153" s="160">
        <v>15.613989280000002</v>
      </c>
      <c r="H153" s="83">
        <v>3</v>
      </c>
      <c r="I153" s="160">
        <v>15.48993016</v>
      </c>
      <c r="J153" s="83">
        <v>4</v>
      </c>
      <c r="K153" s="160">
        <v>17.822486920000003</v>
      </c>
      <c r="L153" s="146">
        <v>3</v>
      </c>
      <c r="M153" s="160">
        <v>12.81173841</v>
      </c>
      <c r="N153" s="146">
        <v>3</v>
      </c>
      <c r="O153" s="160">
        <v>12.749265080000002</v>
      </c>
      <c r="P153" s="146">
        <v>4</v>
      </c>
      <c r="Q153" s="160">
        <v>14.75116923</v>
      </c>
      <c r="R153" s="83">
        <v>2</v>
      </c>
      <c r="S153" s="160">
        <v>8.0543379999999996</v>
      </c>
      <c r="T153" s="83">
        <v>3</v>
      </c>
      <c r="U153" s="160">
        <v>19.015215670000003</v>
      </c>
      <c r="V153" s="83">
        <v>1</v>
      </c>
      <c r="W153" s="160">
        <v>6.8518861500000003</v>
      </c>
      <c r="X153" s="83">
        <v>1</v>
      </c>
      <c r="Y153" s="160">
        <v>6.4010463</v>
      </c>
      <c r="Z153" s="83">
        <v>1</v>
      </c>
      <c r="AA153" s="160">
        <v>6.4269957</v>
      </c>
      <c r="AB153" s="83">
        <v>3</v>
      </c>
      <c r="AC153" s="160">
        <v>21.78031859</v>
      </c>
      <c r="AD153" s="149">
        <v>219</v>
      </c>
      <c r="AE153" s="171">
        <v>1042.7137194099998</v>
      </c>
      <c r="AF153" s="126">
        <f t="shared" si="144"/>
        <v>2.0888109731906076E-2</v>
      </c>
      <c r="AH153" s="210">
        <v>214</v>
      </c>
      <c r="AI153" s="171">
        <v>965.34020647000011</v>
      </c>
    </row>
    <row r="154" spans="1:35" x14ac:dyDescent="0.2">
      <c r="A154" s="88" t="s">
        <v>68</v>
      </c>
      <c r="B154" s="23" t="s">
        <v>155</v>
      </c>
      <c r="C154" s="202">
        <v>2</v>
      </c>
      <c r="D154" s="206">
        <v>74.714797390000001</v>
      </c>
      <c r="E154" s="196">
        <f t="shared" si="143"/>
        <v>0.32683056762150031</v>
      </c>
      <c r="F154" s="83">
        <v>2</v>
      </c>
      <c r="G154" s="160">
        <v>74.841737819999992</v>
      </c>
      <c r="H154" s="83">
        <v>2</v>
      </c>
      <c r="I154" s="160">
        <v>74.720033620000009</v>
      </c>
      <c r="J154" s="83">
        <v>2</v>
      </c>
      <c r="K154" s="160">
        <v>74.99257725999999</v>
      </c>
      <c r="L154" s="146">
        <v>2</v>
      </c>
      <c r="M154" s="160">
        <v>73.411253299999998</v>
      </c>
      <c r="N154" s="146">
        <v>2</v>
      </c>
      <c r="O154" s="160">
        <v>73.717855489999991</v>
      </c>
      <c r="P154" s="146">
        <v>2</v>
      </c>
      <c r="Q154" s="160">
        <v>80.360260310000001</v>
      </c>
      <c r="R154" s="83">
        <v>2</v>
      </c>
      <c r="S154" s="160">
        <v>80.339792950000003</v>
      </c>
      <c r="T154" s="83">
        <v>2</v>
      </c>
      <c r="U154" s="160">
        <v>77.072205049999994</v>
      </c>
      <c r="V154" s="83">
        <v>2</v>
      </c>
      <c r="W154" s="160">
        <v>71.987525449999993</v>
      </c>
      <c r="X154" s="83">
        <v>2</v>
      </c>
      <c r="Y154" s="160">
        <v>71.960542819999986</v>
      </c>
      <c r="Z154" s="83">
        <v>2</v>
      </c>
      <c r="AA154" s="160">
        <v>72.332593629999991</v>
      </c>
      <c r="AB154" s="83">
        <v>1</v>
      </c>
      <c r="AC154" s="160">
        <v>10.65282642</v>
      </c>
      <c r="AD154" s="149">
        <v>56</v>
      </c>
      <c r="AE154" s="169">
        <v>349.26964776</v>
      </c>
      <c r="AF154" s="126">
        <f t="shared" si="144"/>
        <v>3.0500292505577439E-2</v>
      </c>
      <c r="AH154" s="210">
        <v>53</v>
      </c>
      <c r="AI154" s="169">
        <v>228.60406825999999</v>
      </c>
    </row>
    <row r="155" spans="1:35" x14ac:dyDescent="0.2">
      <c r="A155" s="88" t="s">
        <v>69</v>
      </c>
      <c r="B155" s="23" t="s">
        <v>156</v>
      </c>
      <c r="C155" s="204">
        <v>3</v>
      </c>
      <c r="D155" s="208">
        <v>13.056701669999994</v>
      </c>
      <c r="E155" s="196">
        <f t="shared" si="143"/>
        <v>2.6185229962584579E-2</v>
      </c>
      <c r="F155" s="85">
        <v>2</v>
      </c>
      <c r="G155" s="163">
        <v>12.903997179999999</v>
      </c>
      <c r="H155" s="85">
        <v>2</v>
      </c>
      <c r="I155" s="163">
        <v>12.607680909999996</v>
      </c>
      <c r="J155" s="85">
        <v>1</v>
      </c>
      <c r="K155" s="163">
        <v>11.204203010000001</v>
      </c>
      <c r="L155" s="154">
        <v>1</v>
      </c>
      <c r="M155" s="163">
        <v>11.242567960000001</v>
      </c>
      <c r="N155" s="154">
        <v>1</v>
      </c>
      <c r="O155" s="163">
        <v>11.199802459999999</v>
      </c>
      <c r="P155" s="154">
        <v>1</v>
      </c>
      <c r="Q155" s="163">
        <v>11.097115199999999</v>
      </c>
      <c r="R155" s="85">
        <v>1</v>
      </c>
      <c r="S155" s="163">
        <v>11.00902436</v>
      </c>
      <c r="T155" s="85">
        <v>1</v>
      </c>
      <c r="U155" s="163">
        <v>10.8900215</v>
      </c>
      <c r="V155" s="85">
        <v>1</v>
      </c>
      <c r="W155" s="163">
        <v>10.632720300000001</v>
      </c>
      <c r="X155" s="85">
        <v>1</v>
      </c>
      <c r="Y155" s="163">
        <v>10.476994809999999</v>
      </c>
      <c r="Z155" s="85">
        <v>1</v>
      </c>
      <c r="AA155" s="163">
        <v>10.63571228</v>
      </c>
      <c r="AB155" s="85">
        <v>1</v>
      </c>
      <c r="AC155" s="163">
        <v>10.504520969999998</v>
      </c>
      <c r="AD155" s="149">
        <v>92</v>
      </c>
      <c r="AE155" s="170">
        <v>533.89437535999991</v>
      </c>
      <c r="AF155" s="126">
        <f t="shared" si="144"/>
        <v>1.9675279333888653E-2</v>
      </c>
      <c r="AH155" s="210">
        <v>81</v>
      </c>
      <c r="AI155" s="170">
        <v>498.62848974999986</v>
      </c>
    </row>
    <row r="156" spans="1:35" s="118" customFormat="1" x14ac:dyDescent="0.2">
      <c r="A156" s="91" t="s">
        <v>165</v>
      </c>
      <c r="B156" s="98" t="s">
        <v>180</v>
      </c>
      <c r="C156" s="101">
        <f>SUM(C153:C155)</f>
        <v>8</v>
      </c>
      <c r="D156" s="191">
        <f>SUM(D153:D155)</f>
        <v>103.43720997</v>
      </c>
      <c r="E156" s="197">
        <f t="shared" si="143"/>
        <v>6.1112415454574832E-2</v>
      </c>
      <c r="F156" s="101">
        <f>SUM(F153:F155)</f>
        <v>7</v>
      </c>
      <c r="G156" s="161">
        <f>SUM(G153:G155)</f>
        <v>103.35972427999999</v>
      </c>
      <c r="H156" s="101">
        <f t="shared" ref="H156:AA156" si="152">SUM(H153:H155)</f>
        <v>7</v>
      </c>
      <c r="I156" s="161">
        <f t="shared" si="152"/>
        <v>102.81764469000001</v>
      </c>
      <c r="J156" s="101">
        <f t="shared" si="152"/>
        <v>7</v>
      </c>
      <c r="K156" s="161">
        <f t="shared" si="152"/>
        <v>104.01926718999999</v>
      </c>
      <c r="L156" s="151">
        <f t="shared" si="152"/>
        <v>6</v>
      </c>
      <c r="M156" s="161">
        <f t="shared" si="152"/>
        <v>97.465559670000005</v>
      </c>
      <c r="N156" s="151">
        <f t="shared" si="152"/>
        <v>6</v>
      </c>
      <c r="O156" s="161">
        <f t="shared" si="152"/>
        <v>97.666923029999992</v>
      </c>
      <c r="P156" s="151">
        <f t="shared" si="152"/>
        <v>7</v>
      </c>
      <c r="Q156" s="161">
        <f t="shared" si="152"/>
        <v>106.20854474000001</v>
      </c>
      <c r="R156" s="128">
        <f t="shared" si="152"/>
        <v>5</v>
      </c>
      <c r="S156" s="232">
        <f t="shared" si="152"/>
        <v>99.403155310000002</v>
      </c>
      <c r="T156" s="128">
        <f t="shared" si="152"/>
        <v>6</v>
      </c>
      <c r="U156" s="232">
        <f t="shared" si="152"/>
        <v>106.97744222</v>
      </c>
      <c r="V156" s="128">
        <f t="shared" si="152"/>
        <v>4</v>
      </c>
      <c r="W156" s="232">
        <f t="shared" si="152"/>
        <v>89.472131899999994</v>
      </c>
      <c r="X156" s="127">
        <f t="shared" si="152"/>
        <v>4</v>
      </c>
      <c r="Y156" s="232">
        <f t="shared" si="152"/>
        <v>88.838583929999984</v>
      </c>
      <c r="Z156" s="128">
        <f t="shared" si="152"/>
        <v>4</v>
      </c>
      <c r="AA156" s="232">
        <f t="shared" si="152"/>
        <v>89.39530160999999</v>
      </c>
      <c r="AB156" s="128">
        <f>SUM(AB153:AB155)</f>
        <v>5</v>
      </c>
      <c r="AC156" s="232">
        <f>SUM(AC153:AC155)</f>
        <v>42.937665980000006</v>
      </c>
      <c r="AD156" s="151">
        <f>SUM(AD153:AD155)</f>
        <v>367</v>
      </c>
      <c r="AE156" s="161">
        <f>SUM(AE153:AE155)</f>
        <v>1925.8777425299998</v>
      </c>
      <c r="AF156" s="129">
        <f t="shared" si="144"/>
        <v>2.2295115121686474E-2</v>
      </c>
      <c r="AH156" s="151">
        <f>SUM(AH153:AH155)</f>
        <v>348</v>
      </c>
      <c r="AI156" s="161">
        <f>SUM(AI153:AI155)</f>
        <v>1692.5727644799999</v>
      </c>
    </row>
    <row r="157" spans="1:35" ht="13.5" thickBot="1" x14ac:dyDescent="0.25">
      <c r="A157" s="144" t="s">
        <v>110</v>
      </c>
      <c r="B157" s="5" t="s">
        <v>118</v>
      </c>
      <c r="C157" s="68">
        <f>C124+C136+C141+C131+C147+C152+C116+C156</f>
        <v>63</v>
      </c>
      <c r="D157" s="193">
        <f>D124+D136+D141+D131+D147+D152+D116+D156</f>
        <v>1465.0777158300002</v>
      </c>
      <c r="E157" s="198">
        <f t="shared" si="143"/>
        <v>6.8574683458636237E-2</v>
      </c>
      <c r="F157" s="68">
        <f t="shared" ref="F157:AA157" si="153">F124+F136+F141+F131+F147+F152+F116+F156</f>
        <v>64</v>
      </c>
      <c r="G157" s="164">
        <f t="shared" si="153"/>
        <v>1481.7312712499997</v>
      </c>
      <c r="H157" s="68">
        <f t="shared" si="153"/>
        <v>62</v>
      </c>
      <c r="I157" s="164">
        <f t="shared" si="153"/>
        <v>1487.6843151900002</v>
      </c>
      <c r="J157" s="68">
        <f t="shared" si="153"/>
        <v>49</v>
      </c>
      <c r="K157" s="164">
        <f t="shared" si="153"/>
        <v>1352.1893485000001</v>
      </c>
      <c r="L157" s="156">
        <f t="shared" si="153"/>
        <v>50</v>
      </c>
      <c r="M157" s="164">
        <f t="shared" si="153"/>
        <v>1331.24274158</v>
      </c>
      <c r="N157" s="156">
        <f t="shared" si="153"/>
        <v>46</v>
      </c>
      <c r="O157" s="164">
        <f t="shared" si="153"/>
        <v>1355.7851967300003</v>
      </c>
      <c r="P157" s="156">
        <f t="shared" si="153"/>
        <v>47</v>
      </c>
      <c r="Q157" s="164">
        <f t="shared" si="153"/>
        <v>1323.94356681</v>
      </c>
      <c r="R157" s="120">
        <f t="shared" si="153"/>
        <v>41</v>
      </c>
      <c r="S157" s="233">
        <f t="shared" si="153"/>
        <v>1306.4634095700001</v>
      </c>
      <c r="T157" s="120">
        <f t="shared" si="153"/>
        <v>41</v>
      </c>
      <c r="U157" s="233">
        <f t="shared" si="153"/>
        <v>1288.01874176</v>
      </c>
      <c r="V157" s="120">
        <f t="shared" si="153"/>
        <v>42</v>
      </c>
      <c r="W157" s="233">
        <f t="shared" si="153"/>
        <v>1470.5968673199998</v>
      </c>
      <c r="X157" s="119">
        <f t="shared" si="153"/>
        <v>42</v>
      </c>
      <c r="Y157" s="233">
        <f t="shared" si="153"/>
        <v>1317.7652645099997</v>
      </c>
      <c r="Z157" s="120">
        <f t="shared" si="153"/>
        <v>40</v>
      </c>
      <c r="AA157" s="233">
        <f t="shared" si="153"/>
        <v>1291.4031208400002</v>
      </c>
      <c r="AB157" s="120">
        <f>AB124+AB136+AB141+AB131+AB147+AB152+AB116+AB156</f>
        <v>38</v>
      </c>
      <c r="AC157" s="233">
        <f>AC124+AC136+AC141+AC131+AC147+AC152+AC116+AC156</f>
        <v>1565.8497162000003</v>
      </c>
      <c r="AD157" s="156">
        <f>AD124+AD136+AD141+AD131+AD147+AD152+AD116+AD156</f>
        <v>3646</v>
      </c>
      <c r="AE157" s="172">
        <f>AE124+AE136+AE141+AE131+AE147+AE152+AE116+AE156</f>
        <v>22191.853652832782</v>
      </c>
      <c r="AF157" s="121">
        <f t="shared" si="144"/>
        <v>7.0559663050054414E-2</v>
      </c>
      <c r="AH157" s="156">
        <f>AH124+AH136+AH141+AH131+AH147+AH152+AH116+AH156</f>
        <v>3497</v>
      </c>
      <c r="AI157" s="172">
        <f>AI124+AI136+AI141+AI131+AI147+AI152+AI116+AI156</f>
        <v>21364.702568604996</v>
      </c>
    </row>
    <row r="160" spans="1:35" ht="12.75" customHeight="1" x14ac:dyDescent="0.2">
      <c r="A160" s="408" t="s">
        <v>187</v>
      </c>
      <c r="B160" s="410" t="s">
        <v>172</v>
      </c>
      <c r="C160" s="412">
        <v>40878</v>
      </c>
      <c r="D160" s="413"/>
      <c r="E160" s="414"/>
      <c r="F160" s="402">
        <v>40909</v>
      </c>
      <c r="G160" s="403"/>
      <c r="H160" s="402">
        <v>40940</v>
      </c>
      <c r="I160" s="403"/>
      <c r="J160" s="402">
        <v>40969</v>
      </c>
      <c r="K160" s="403"/>
      <c r="L160" s="402">
        <v>41000</v>
      </c>
      <c r="M160" s="403"/>
      <c r="N160" s="402">
        <v>41030</v>
      </c>
      <c r="O160" s="403"/>
      <c r="P160" s="402">
        <v>41061</v>
      </c>
      <c r="Q160" s="403"/>
      <c r="R160" s="402">
        <v>41091</v>
      </c>
      <c r="S160" s="403"/>
      <c r="T160" s="402">
        <v>41122</v>
      </c>
      <c r="U160" s="403"/>
      <c r="V160" s="402">
        <v>41153</v>
      </c>
      <c r="W160" s="403"/>
      <c r="X160" s="402">
        <v>41183</v>
      </c>
      <c r="Y160" s="403"/>
      <c r="Z160" s="402">
        <v>41214</v>
      </c>
      <c r="AA160" s="403"/>
      <c r="AB160" s="402">
        <v>41244</v>
      </c>
      <c r="AC160" s="403"/>
      <c r="AD160" s="404" t="s">
        <v>189</v>
      </c>
      <c r="AE160" s="405"/>
      <c r="AF160" s="406" t="s">
        <v>190</v>
      </c>
      <c r="AH160" s="381" t="s">
        <v>184</v>
      </c>
      <c r="AI160" s="382"/>
    </row>
    <row r="161" spans="1:35" x14ac:dyDescent="0.2">
      <c r="A161" s="409"/>
      <c r="B161" s="411"/>
      <c r="C161" s="213" t="s">
        <v>166</v>
      </c>
      <c r="D161" s="214" t="s">
        <v>167</v>
      </c>
      <c r="E161" s="214" t="s">
        <v>11</v>
      </c>
      <c r="F161" s="213" t="s">
        <v>166</v>
      </c>
      <c r="G161" s="215" t="s">
        <v>167</v>
      </c>
      <c r="H161" s="213" t="s">
        <v>166</v>
      </c>
      <c r="I161" s="215" t="s">
        <v>167</v>
      </c>
      <c r="J161" s="213" t="s">
        <v>166</v>
      </c>
      <c r="K161" s="215" t="s">
        <v>167</v>
      </c>
      <c r="L161" s="213" t="s">
        <v>166</v>
      </c>
      <c r="M161" s="215" t="s">
        <v>167</v>
      </c>
      <c r="N161" s="213" t="s">
        <v>166</v>
      </c>
      <c r="O161" s="215" t="s">
        <v>167</v>
      </c>
      <c r="P161" s="213" t="s">
        <v>166</v>
      </c>
      <c r="Q161" s="215" t="s">
        <v>167</v>
      </c>
      <c r="R161" s="213" t="s">
        <v>166</v>
      </c>
      <c r="S161" s="234" t="s">
        <v>5</v>
      </c>
      <c r="T161" s="213" t="s">
        <v>166</v>
      </c>
      <c r="U161" s="236" t="s">
        <v>5</v>
      </c>
      <c r="V161" s="213" t="s">
        <v>166</v>
      </c>
      <c r="W161" s="236" t="s">
        <v>5</v>
      </c>
      <c r="X161" s="213" t="s">
        <v>166</v>
      </c>
      <c r="Y161" s="217" t="s">
        <v>5</v>
      </c>
      <c r="Z161" s="213" t="s">
        <v>166</v>
      </c>
      <c r="AA161" s="236" t="s">
        <v>5</v>
      </c>
      <c r="AB161" s="213" t="s">
        <v>166</v>
      </c>
      <c r="AC161" s="236" t="s">
        <v>5</v>
      </c>
      <c r="AD161" s="213" t="s">
        <v>166</v>
      </c>
      <c r="AE161" s="215" t="s">
        <v>167</v>
      </c>
      <c r="AF161" s="407"/>
      <c r="AH161" s="61" t="s">
        <v>166</v>
      </c>
      <c r="AI161" s="158" t="s">
        <v>167</v>
      </c>
    </row>
    <row r="162" spans="1:35" x14ac:dyDescent="0.2">
      <c r="A162" s="88" t="s">
        <v>31</v>
      </c>
      <c r="B162" s="25" t="s">
        <v>119</v>
      </c>
      <c r="C162" s="147">
        <v>2</v>
      </c>
      <c r="D162" s="200">
        <v>0.38757687000000002</v>
      </c>
      <c r="E162" s="196">
        <v>1.708709991593955E-3</v>
      </c>
      <c r="F162" s="81">
        <f t="shared" ref="F162:I167" si="154">F214+F266</f>
        <v>0</v>
      </c>
      <c r="G162" s="159">
        <f t="shared" si="154"/>
        <v>0</v>
      </c>
      <c r="H162" s="81">
        <f t="shared" si="154"/>
        <v>0</v>
      </c>
      <c r="I162" s="159">
        <f t="shared" si="154"/>
        <v>0</v>
      </c>
      <c r="J162" s="81">
        <f t="shared" ref="J162:K167" si="155">J214+J266</f>
        <v>1</v>
      </c>
      <c r="K162" s="159">
        <f t="shared" si="155"/>
        <v>2.7618833899999999</v>
      </c>
      <c r="L162" s="148">
        <f t="shared" ref="L162:M167" si="156">L214+L266</f>
        <v>1</v>
      </c>
      <c r="M162" s="159">
        <f t="shared" si="156"/>
        <v>0.27745284000000003</v>
      </c>
      <c r="N162" s="148">
        <f t="shared" ref="N162:O167" si="157">N214+N266</f>
        <v>1</v>
      </c>
      <c r="O162" s="159">
        <f t="shared" si="157"/>
        <v>3.2826070499999997</v>
      </c>
      <c r="P162" s="148">
        <f t="shared" ref="P162:Q167" si="158">P214+P266</f>
        <v>2</v>
      </c>
      <c r="Q162" s="159">
        <f t="shared" si="158"/>
        <v>7.5262188600000002</v>
      </c>
      <c r="R162" s="81">
        <f t="shared" ref="R162:S167" si="159">R214+R266</f>
        <v>1</v>
      </c>
      <c r="S162" s="159">
        <f t="shared" si="159"/>
        <v>2.9368162600000001</v>
      </c>
      <c r="T162" s="81">
        <f t="shared" ref="T162:U167" si="160">T214+T266</f>
        <v>0</v>
      </c>
      <c r="U162" s="159">
        <f t="shared" si="160"/>
        <v>0.45028884000000002</v>
      </c>
      <c r="V162" s="81">
        <f t="shared" ref="V162:W167" si="161">V214+V266</f>
        <v>1</v>
      </c>
      <c r="W162" s="159">
        <f t="shared" si="161"/>
        <v>2.4991238099999999</v>
      </c>
      <c r="X162" s="81">
        <f t="shared" ref="X162:Y167" si="162">X214+X266</f>
        <v>0</v>
      </c>
      <c r="Y162" s="159">
        <f t="shared" si="162"/>
        <v>0</v>
      </c>
      <c r="Z162" s="81">
        <f t="shared" ref="Z162:AA167" si="163">Z214+Z266</f>
        <v>-1</v>
      </c>
      <c r="AA162" s="159">
        <f t="shared" si="163"/>
        <v>-2.7618833899999999</v>
      </c>
      <c r="AB162" s="81">
        <f t="shared" ref="AB162:AC167" si="164">AB214+AB266</f>
        <v>0</v>
      </c>
      <c r="AC162" s="159">
        <f t="shared" si="164"/>
        <v>0</v>
      </c>
      <c r="AD162" s="149">
        <f t="shared" ref="AD162:AE167" si="165">F162+H162+J162+L162+N162+P162+R162+T162+V162+X162+Z162+AB162</f>
        <v>6</v>
      </c>
      <c r="AE162" s="169">
        <f t="shared" si="165"/>
        <v>16.972507659999998</v>
      </c>
      <c r="AF162" s="126">
        <f>AE162*12/($AG$1*AI162)</f>
        <v>2.7808373614256213E-2</v>
      </c>
      <c r="AH162" s="209">
        <v>105</v>
      </c>
      <c r="AI162" s="169">
        <v>610.33801887999982</v>
      </c>
    </row>
    <row r="163" spans="1:35" x14ac:dyDescent="0.2">
      <c r="A163" s="88" t="s">
        <v>35</v>
      </c>
      <c r="B163" s="25" t="s">
        <v>123</v>
      </c>
      <c r="C163" s="179">
        <v>4</v>
      </c>
      <c r="D163" s="200">
        <v>11.025449640000001</v>
      </c>
      <c r="E163" s="196">
        <v>2.7680693822405192E-2</v>
      </c>
      <c r="F163" s="83">
        <f t="shared" si="154"/>
        <v>0</v>
      </c>
      <c r="G163" s="160">
        <f t="shared" si="154"/>
        <v>0</v>
      </c>
      <c r="H163" s="83">
        <f t="shared" si="154"/>
        <v>0</v>
      </c>
      <c r="I163" s="160">
        <f t="shared" si="154"/>
        <v>0</v>
      </c>
      <c r="J163" s="83">
        <f t="shared" si="155"/>
        <v>0</v>
      </c>
      <c r="K163" s="160">
        <f t="shared" si="155"/>
        <v>0</v>
      </c>
      <c r="L163" s="146">
        <f t="shared" si="156"/>
        <v>0</v>
      </c>
      <c r="M163" s="160">
        <f t="shared" si="156"/>
        <v>0</v>
      </c>
      <c r="N163" s="146">
        <f t="shared" si="157"/>
        <v>0</v>
      </c>
      <c r="O163" s="160">
        <f t="shared" si="157"/>
        <v>0</v>
      </c>
      <c r="P163" s="146">
        <f t="shared" si="158"/>
        <v>0</v>
      </c>
      <c r="Q163" s="160">
        <f t="shared" si="158"/>
        <v>0</v>
      </c>
      <c r="R163" s="83">
        <f t="shared" si="159"/>
        <v>0</v>
      </c>
      <c r="S163" s="160">
        <f t="shared" si="159"/>
        <v>0</v>
      </c>
      <c r="T163" s="83">
        <f t="shared" si="160"/>
        <v>0</v>
      </c>
      <c r="U163" s="160">
        <f t="shared" si="160"/>
        <v>0</v>
      </c>
      <c r="V163" s="83">
        <f t="shared" si="161"/>
        <v>0</v>
      </c>
      <c r="W163" s="160">
        <f t="shared" si="161"/>
        <v>0</v>
      </c>
      <c r="X163" s="83">
        <f t="shared" si="162"/>
        <v>0</v>
      </c>
      <c r="Y163" s="160">
        <f t="shared" si="162"/>
        <v>0</v>
      </c>
      <c r="Z163" s="83">
        <f t="shared" si="163"/>
        <v>0</v>
      </c>
      <c r="AA163" s="160">
        <f t="shared" si="163"/>
        <v>0</v>
      </c>
      <c r="AB163" s="83">
        <f t="shared" si="164"/>
        <v>0</v>
      </c>
      <c r="AC163" s="160">
        <f t="shared" si="164"/>
        <v>0</v>
      </c>
      <c r="AD163" s="149">
        <f t="shared" si="165"/>
        <v>0</v>
      </c>
      <c r="AE163" s="169">
        <f t="shared" si="165"/>
        <v>0</v>
      </c>
      <c r="AF163" s="126">
        <f t="shared" ref="AF163:AF209" si="166">AE163*12/($AG$1*AI163)</f>
        <v>0</v>
      </c>
      <c r="AH163" s="210">
        <v>105</v>
      </c>
      <c r="AI163" s="169">
        <v>862.29526035999993</v>
      </c>
    </row>
    <row r="164" spans="1:35" x14ac:dyDescent="0.2">
      <c r="A164" s="88" t="s">
        <v>33</v>
      </c>
      <c r="B164" s="25" t="s">
        <v>121</v>
      </c>
      <c r="C164" s="147">
        <v>2</v>
      </c>
      <c r="D164" s="200">
        <v>0.80111094999999999</v>
      </c>
      <c r="E164" s="196">
        <v>1.5719767779725151E-3</v>
      </c>
      <c r="F164" s="83">
        <f t="shared" si="154"/>
        <v>1</v>
      </c>
      <c r="G164" s="160">
        <f t="shared" si="154"/>
        <v>0.56257360999999995</v>
      </c>
      <c r="H164" s="83">
        <f t="shared" si="154"/>
        <v>0</v>
      </c>
      <c r="I164" s="160">
        <f t="shared" si="154"/>
        <v>0</v>
      </c>
      <c r="J164" s="83">
        <f t="shared" si="155"/>
        <v>0</v>
      </c>
      <c r="K164" s="160">
        <f t="shared" si="155"/>
        <v>0</v>
      </c>
      <c r="L164" s="146">
        <f t="shared" si="156"/>
        <v>0</v>
      </c>
      <c r="M164" s="160">
        <f t="shared" si="156"/>
        <v>0</v>
      </c>
      <c r="N164" s="146">
        <f t="shared" si="157"/>
        <v>1</v>
      </c>
      <c r="O164" s="160">
        <f t="shared" si="157"/>
        <v>1.5375E-4</v>
      </c>
      <c r="P164" s="146">
        <f t="shared" si="158"/>
        <v>0</v>
      </c>
      <c r="Q164" s="160">
        <f t="shared" si="158"/>
        <v>0</v>
      </c>
      <c r="R164" s="83">
        <f t="shared" si="159"/>
        <v>0</v>
      </c>
      <c r="S164" s="160">
        <f t="shared" si="159"/>
        <v>0.28739226000000001</v>
      </c>
      <c r="T164" s="83">
        <f t="shared" si="160"/>
        <v>0</v>
      </c>
      <c r="U164" s="160">
        <f t="shared" si="160"/>
        <v>2.7512148299999994</v>
      </c>
      <c r="V164" s="83">
        <f t="shared" si="161"/>
        <v>2</v>
      </c>
      <c r="W164" s="160">
        <f t="shared" si="161"/>
        <v>22.017931309999998</v>
      </c>
      <c r="X164" s="83">
        <f t="shared" si="162"/>
        <v>1</v>
      </c>
      <c r="Y164" s="160">
        <f t="shared" si="162"/>
        <v>2.3433023900000003</v>
      </c>
      <c r="Z164" s="83">
        <f t="shared" si="163"/>
        <v>-1</v>
      </c>
      <c r="AA164" s="160">
        <f t="shared" si="163"/>
        <v>-0.4342549</v>
      </c>
      <c r="AB164" s="83">
        <f t="shared" si="164"/>
        <v>0</v>
      </c>
      <c r="AC164" s="160">
        <f t="shared" si="164"/>
        <v>0</v>
      </c>
      <c r="AD164" s="149">
        <f t="shared" si="165"/>
        <v>4</v>
      </c>
      <c r="AE164" s="169">
        <f t="shared" si="165"/>
        <v>27.52831325</v>
      </c>
      <c r="AF164" s="126">
        <f t="shared" si="166"/>
        <v>1.894171783745181E-2</v>
      </c>
      <c r="AH164" s="210">
        <v>153</v>
      </c>
      <c r="AI164" s="169">
        <v>1453.3166150099999</v>
      </c>
    </row>
    <row r="165" spans="1:35" x14ac:dyDescent="0.2">
      <c r="A165" s="88" t="s">
        <v>34</v>
      </c>
      <c r="B165" s="25" t="s">
        <v>122</v>
      </c>
      <c r="C165" s="147">
        <v>0</v>
      </c>
      <c r="D165" s="200">
        <v>0</v>
      </c>
      <c r="E165" s="196">
        <v>0</v>
      </c>
      <c r="F165" s="83">
        <f t="shared" si="154"/>
        <v>0</v>
      </c>
      <c r="G165" s="160">
        <f t="shared" si="154"/>
        <v>0</v>
      </c>
      <c r="H165" s="83">
        <f t="shared" si="154"/>
        <v>0</v>
      </c>
      <c r="I165" s="160">
        <f t="shared" si="154"/>
        <v>0</v>
      </c>
      <c r="J165" s="83">
        <f t="shared" si="155"/>
        <v>1</v>
      </c>
      <c r="K165" s="160">
        <f t="shared" si="155"/>
        <v>1.7661590700000001</v>
      </c>
      <c r="L165" s="146">
        <f t="shared" si="156"/>
        <v>-1</v>
      </c>
      <c r="M165" s="160">
        <f t="shared" si="156"/>
        <v>-1.7661590700000001</v>
      </c>
      <c r="N165" s="146">
        <f t="shared" si="157"/>
        <v>0</v>
      </c>
      <c r="O165" s="160">
        <f t="shared" si="157"/>
        <v>0</v>
      </c>
      <c r="P165" s="146">
        <f t="shared" si="158"/>
        <v>0</v>
      </c>
      <c r="Q165" s="160">
        <f t="shared" si="158"/>
        <v>0</v>
      </c>
      <c r="R165" s="83">
        <f t="shared" si="159"/>
        <v>0</v>
      </c>
      <c r="S165" s="160">
        <f t="shared" si="159"/>
        <v>0</v>
      </c>
      <c r="T165" s="83">
        <f t="shared" si="160"/>
        <v>1</v>
      </c>
      <c r="U165" s="160">
        <f t="shared" si="160"/>
        <v>0.18073013000000002</v>
      </c>
      <c r="V165" s="83">
        <f t="shared" si="161"/>
        <v>0</v>
      </c>
      <c r="W165" s="160">
        <f t="shared" si="161"/>
        <v>0</v>
      </c>
      <c r="X165" s="83">
        <f t="shared" si="162"/>
        <v>0</v>
      </c>
      <c r="Y165" s="160">
        <f t="shared" si="162"/>
        <v>0</v>
      </c>
      <c r="Z165" s="83">
        <f t="shared" si="163"/>
        <v>0</v>
      </c>
      <c r="AA165" s="160">
        <f t="shared" si="163"/>
        <v>0</v>
      </c>
      <c r="AB165" s="83">
        <f t="shared" si="164"/>
        <v>0</v>
      </c>
      <c r="AC165" s="160">
        <f t="shared" si="164"/>
        <v>0</v>
      </c>
      <c r="AD165" s="149">
        <f t="shared" si="165"/>
        <v>1</v>
      </c>
      <c r="AE165" s="169">
        <f t="shared" si="165"/>
        <v>0.18073013000000002</v>
      </c>
      <c r="AF165" s="126">
        <f t="shared" si="166"/>
        <v>4.4623628786288747E-4</v>
      </c>
      <c r="AH165" s="210">
        <v>95</v>
      </c>
      <c r="AI165" s="169">
        <v>405.00993512999992</v>
      </c>
    </row>
    <row r="166" spans="1:35" x14ac:dyDescent="0.2">
      <c r="A166" s="88" t="s">
        <v>32</v>
      </c>
      <c r="B166" s="25" t="s">
        <v>120</v>
      </c>
      <c r="C166" s="147">
        <v>0</v>
      </c>
      <c r="D166" s="200">
        <v>0</v>
      </c>
      <c r="E166" s="196">
        <v>0</v>
      </c>
      <c r="F166" s="83">
        <f t="shared" si="154"/>
        <v>0</v>
      </c>
      <c r="G166" s="160">
        <f t="shared" si="154"/>
        <v>0</v>
      </c>
      <c r="H166" s="83">
        <f t="shared" si="154"/>
        <v>0</v>
      </c>
      <c r="I166" s="160">
        <f t="shared" si="154"/>
        <v>0</v>
      </c>
      <c r="J166" s="83">
        <f t="shared" si="155"/>
        <v>1</v>
      </c>
      <c r="K166" s="160">
        <f t="shared" si="155"/>
        <v>2.2032630600000003</v>
      </c>
      <c r="L166" s="146">
        <f t="shared" si="156"/>
        <v>0</v>
      </c>
      <c r="M166" s="160">
        <f t="shared" si="156"/>
        <v>0</v>
      </c>
      <c r="N166" s="146">
        <f t="shared" si="157"/>
        <v>0</v>
      </c>
      <c r="O166" s="160">
        <f t="shared" si="157"/>
        <v>-1.4562131700000001</v>
      </c>
      <c r="P166" s="146">
        <f t="shared" si="158"/>
        <v>0</v>
      </c>
      <c r="Q166" s="160">
        <f t="shared" si="158"/>
        <v>0</v>
      </c>
      <c r="R166" s="83">
        <f t="shared" si="159"/>
        <v>0</v>
      </c>
      <c r="S166" s="160">
        <f t="shared" si="159"/>
        <v>0</v>
      </c>
      <c r="T166" s="83">
        <f t="shared" si="160"/>
        <v>0</v>
      </c>
      <c r="U166" s="160">
        <f t="shared" si="160"/>
        <v>0</v>
      </c>
      <c r="V166" s="83">
        <f t="shared" si="161"/>
        <v>0</v>
      </c>
      <c r="W166" s="160">
        <f t="shared" si="161"/>
        <v>0</v>
      </c>
      <c r="X166" s="83">
        <f t="shared" si="162"/>
        <v>0</v>
      </c>
      <c r="Y166" s="160">
        <f t="shared" si="162"/>
        <v>0</v>
      </c>
      <c r="Z166" s="83">
        <f t="shared" si="163"/>
        <v>0</v>
      </c>
      <c r="AA166" s="160">
        <f t="shared" si="163"/>
        <v>0</v>
      </c>
      <c r="AB166" s="83">
        <f t="shared" si="164"/>
        <v>1</v>
      </c>
      <c r="AC166" s="160">
        <f t="shared" si="164"/>
        <v>4.7872000000000002E-4</v>
      </c>
      <c r="AD166" s="149">
        <f t="shared" si="165"/>
        <v>2</v>
      </c>
      <c r="AE166" s="169">
        <f t="shared" si="165"/>
        <v>0.74752861000000026</v>
      </c>
      <c r="AF166" s="126">
        <f t="shared" si="166"/>
        <v>1.3079875037531065E-3</v>
      </c>
      <c r="AH166" s="210">
        <v>87</v>
      </c>
      <c r="AI166" s="169">
        <v>571.51051355999994</v>
      </c>
    </row>
    <row r="167" spans="1:35" x14ac:dyDescent="0.2">
      <c r="A167" s="88" t="s">
        <v>36</v>
      </c>
      <c r="B167" s="25" t="s">
        <v>124</v>
      </c>
      <c r="C167" s="147">
        <v>0</v>
      </c>
      <c r="D167" s="200">
        <v>0</v>
      </c>
      <c r="E167" s="196">
        <v>0</v>
      </c>
      <c r="F167" s="83">
        <f t="shared" si="154"/>
        <v>0</v>
      </c>
      <c r="G167" s="160">
        <f t="shared" si="154"/>
        <v>0</v>
      </c>
      <c r="H167" s="83">
        <f t="shared" si="154"/>
        <v>0</v>
      </c>
      <c r="I167" s="160">
        <f t="shared" si="154"/>
        <v>0</v>
      </c>
      <c r="J167" s="83">
        <f t="shared" si="155"/>
        <v>0</v>
      </c>
      <c r="K167" s="160">
        <f t="shared" si="155"/>
        <v>0</v>
      </c>
      <c r="L167" s="146">
        <f t="shared" si="156"/>
        <v>0</v>
      </c>
      <c r="M167" s="160">
        <f t="shared" si="156"/>
        <v>0</v>
      </c>
      <c r="N167" s="146">
        <f t="shared" si="157"/>
        <v>0</v>
      </c>
      <c r="O167" s="160">
        <f t="shared" si="157"/>
        <v>0</v>
      </c>
      <c r="P167" s="146">
        <f t="shared" si="158"/>
        <v>0</v>
      </c>
      <c r="Q167" s="160">
        <f t="shared" si="158"/>
        <v>0</v>
      </c>
      <c r="R167" s="83">
        <f t="shared" si="159"/>
        <v>0</v>
      </c>
      <c r="S167" s="160">
        <f t="shared" si="159"/>
        <v>0</v>
      </c>
      <c r="T167" s="83">
        <f t="shared" si="160"/>
        <v>0</v>
      </c>
      <c r="U167" s="160">
        <f t="shared" si="160"/>
        <v>0</v>
      </c>
      <c r="V167" s="83">
        <f t="shared" si="161"/>
        <v>0</v>
      </c>
      <c r="W167" s="160">
        <f t="shared" si="161"/>
        <v>0</v>
      </c>
      <c r="X167" s="83">
        <f t="shared" si="162"/>
        <v>1</v>
      </c>
      <c r="Y167" s="160">
        <f t="shared" si="162"/>
        <v>0.44544982</v>
      </c>
      <c r="Z167" s="83">
        <f t="shared" si="163"/>
        <v>0</v>
      </c>
      <c r="AA167" s="160">
        <f t="shared" si="163"/>
        <v>0</v>
      </c>
      <c r="AB167" s="83">
        <f t="shared" si="164"/>
        <v>-1</v>
      </c>
      <c r="AC167" s="160">
        <f t="shared" si="164"/>
        <v>-0.44544982</v>
      </c>
      <c r="AD167" s="149">
        <f t="shared" si="165"/>
        <v>0</v>
      </c>
      <c r="AE167" s="170">
        <f t="shared" si="165"/>
        <v>0</v>
      </c>
      <c r="AF167" s="126">
        <f t="shared" si="166"/>
        <v>0</v>
      </c>
      <c r="AH167" s="210">
        <v>71</v>
      </c>
      <c r="AI167" s="170">
        <v>286.28280091999994</v>
      </c>
    </row>
    <row r="168" spans="1:35" s="118" customFormat="1" x14ac:dyDescent="0.2">
      <c r="A168" s="91" t="s">
        <v>158</v>
      </c>
      <c r="B168" s="92" t="s">
        <v>173</v>
      </c>
      <c r="C168" s="151">
        <f>SUM(C162:C167)</f>
        <v>8</v>
      </c>
      <c r="D168" s="191">
        <f>SUM(D162:D167)</f>
        <v>12.214137460000002</v>
      </c>
      <c r="E168" s="197">
        <v>7.4359247109131105E-3</v>
      </c>
      <c r="F168" s="101">
        <f>SUM(F162:F167)</f>
        <v>1</v>
      </c>
      <c r="G168" s="161">
        <f>SUM(G162:G167)</f>
        <v>0.56257360999999995</v>
      </c>
      <c r="H168" s="101">
        <f t="shared" ref="H168:M168" si="167">SUM(H162:H167)</f>
        <v>0</v>
      </c>
      <c r="I168" s="161">
        <f t="shared" si="167"/>
        <v>0</v>
      </c>
      <c r="J168" s="101">
        <f t="shared" si="167"/>
        <v>3</v>
      </c>
      <c r="K168" s="161">
        <f t="shared" si="167"/>
        <v>6.7313055200000003</v>
      </c>
      <c r="L168" s="151">
        <f t="shared" si="167"/>
        <v>0</v>
      </c>
      <c r="M168" s="161">
        <f t="shared" si="167"/>
        <v>-1.48870623</v>
      </c>
      <c r="N168" s="151">
        <f t="shared" ref="N168:S168" si="168">SUM(N162:N167)</f>
        <v>2</v>
      </c>
      <c r="O168" s="161">
        <f t="shared" si="168"/>
        <v>1.8265476299999996</v>
      </c>
      <c r="P168" s="151">
        <f t="shared" si="168"/>
        <v>2</v>
      </c>
      <c r="Q168" s="161">
        <f t="shared" si="168"/>
        <v>7.5262188600000002</v>
      </c>
      <c r="R168" s="101">
        <f t="shared" si="168"/>
        <v>1</v>
      </c>
      <c r="S168" s="161">
        <f t="shared" si="168"/>
        <v>3.2242085199999999</v>
      </c>
      <c r="T168" s="101">
        <f>SUM(T162:T167)</f>
        <v>1</v>
      </c>
      <c r="U168" s="161">
        <f>SUM(U162:U167)</f>
        <v>3.3822337999999994</v>
      </c>
      <c r="V168" s="101">
        <f t="shared" ref="V168:AA168" si="169">SUM(V162:V167)</f>
        <v>3</v>
      </c>
      <c r="W168" s="161">
        <f t="shared" si="169"/>
        <v>24.517055119999998</v>
      </c>
      <c r="X168" s="101">
        <f t="shared" si="169"/>
        <v>2</v>
      </c>
      <c r="Y168" s="161">
        <f t="shared" si="169"/>
        <v>2.7887522100000002</v>
      </c>
      <c r="Z168" s="101">
        <f t="shared" si="169"/>
        <v>-2</v>
      </c>
      <c r="AA168" s="161">
        <f t="shared" si="169"/>
        <v>-3.1961382899999999</v>
      </c>
      <c r="AB168" s="101">
        <f>SUM(AB162:AB167)</f>
        <v>0</v>
      </c>
      <c r="AC168" s="161">
        <f>SUM(AC162:AC167)</f>
        <v>-0.44497110000000001</v>
      </c>
      <c r="AD168" s="152">
        <f>SUM(AD162:AD167)</f>
        <v>13</v>
      </c>
      <c r="AE168" s="161">
        <f>SUM(AE162:AE167)</f>
        <v>45.429079650000006</v>
      </c>
      <c r="AF168" s="129">
        <f t="shared" si="166"/>
        <v>1.0845489836657314E-2</v>
      </c>
      <c r="AH168" s="151">
        <f>SUM(AH162:AH167)</f>
        <v>616</v>
      </c>
      <c r="AI168" s="161">
        <f>SUM(AI162:AI167)</f>
        <v>4188.7531438599999</v>
      </c>
    </row>
    <row r="169" spans="1:35" x14ac:dyDescent="0.2">
      <c r="A169" s="88" t="s">
        <v>41</v>
      </c>
      <c r="B169" s="23" t="s">
        <v>129</v>
      </c>
      <c r="C169" s="147">
        <v>0</v>
      </c>
      <c r="D169" s="200">
        <v>0</v>
      </c>
      <c r="E169" s="196">
        <v>0</v>
      </c>
      <c r="F169" s="83">
        <f t="shared" ref="F169:I175" si="170">F221+F273</f>
        <v>0</v>
      </c>
      <c r="G169" s="160">
        <f t="shared" si="170"/>
        <v>0</v>
      </c>
      <c r="H169" s="83">
        <f t="shared" si="170"/>
        <v>0</v>
      </c>
      <c r="I169" s="160">
        <f t="shared" si="170"/>
        <v>0</v>
      </c>
      <c r="J169" s="83">
        <f t="shared" ref="J169:K175" si="171">J221+J273</f>
        <v>0</v>
      </c>
      <c r="K169" s="160">
        <f t="shared" si="171"/>
        <v>0</v>
      </c>
      <c r="L169" s="146">
        <f t="shared" ref="L169:M175" si="172">L221+L273</f>
        <v>0</v>
      </c>
      <c r="M169" s="160">
        <f t="shared" si="172"/>
        <v>0</v>
      </c>
      <c r="N169" s="146">
        <f t="shared" ref="N169:O175" si="173">N221+N273</f>
        <v>0</v>
      </c>
      <c r="O169" s="160">
        <f t="shared" si="173"/>
        <v>0</v>
      </c>
      <c r="P169" s="146">
        <f t="shared" ref="P169:Q175" si="174">P221+P273</f>
        <v>0</v>
      </c>
      <c r="Q169" s="160">
        <f t="shared" si="174"/>
        <v>0</v>
      </c>
      <c r="R169" s="83">
        <f t="shared" ref="R169:S175" si="175">R221+R273</f>
        <v>0</v>
      </c>
      <c r="S169" s="160">
        <f t="shared" si="175"/>
        <v>0</v>
      </c>
      <c r="T169" s="83">
        <f t="shared" ref="T169:U175" si="176">T221+T273</f>
        <v>0</v>
      </c>
      <c r="U169" s="160">
        <f t="shared" si="176"/>
        <v>0</v>
      </c>
      <c r="V169" s="83">
        <f t="shared" ref="V169:W175" si="177">V221+V273</f>
        <v>0</v>
      </c>
      <c r="W169" s="160">
        <f t="shared" si="177"/>
        <v>0</v>
      </c>
      <c r="X169" s="83">
        <f t="shared" ref="X169:Y175" si="178">X221+X273</f>
        <v>0</v>
      </c>
      <c r="Y169" s="160">
        <f t="shared" si="178"/>
        <v>0</v>
      </c>
      <c r="Z169" s="83">
        <f t="shared" ref="Z169:AA175" si="179">Z221+Z273</f>
        <v>0</v>
      </c>
      <c r="AA169" s="160">
        <f t="shared" si="179"/>
        <v>0</v>
      </c>
      <c r="AB169" s="83">
        <f t="shared" ref="AB169:AC175" si="180">AB221+AB273</f>
        <v>0</v>
      </c>
      <c r="AC169" s="160">
        <f t="shared" si="180"/>
        <v>0</v>
      </c>
      <c r="AD169" s="149">
        <f t="shared" ref="AD169:AD175" si="181">F169+H169+J169+L169+N169+P169+R169+T169+V169+X169+Z169+AB169</f>
        <v>0</v>
      </c>
      <c r="AE169" s="171">
        <f t="shared" ref="AE169:AE175" si="182">G169+I169+K169+M169+O169+Q169+S169+U169+W169+Y169+AA169+AC169</f>
        <v>0</v>
      </c>
      <c r="AF169" s="126">
        <f t="shared" si="166"/>
        <v>0</v>
      </c>
      <c r="AH169" s="210">
        <v>111</v>
      </c>
      <c r="AI169" s="171">
        <v>492.69229955000009</v>
      </c>
    </row>
    <row r="170" spans="1:35" x14ac:dyDescent="0.2">
      <c r="A170" s="88" t="s">
        <v>40</v>
      </c>
      <c r="B170" s="23" t="s">
        <v>128</v>
      </c>
      <c r="C170" s="147">
        <v>6</v>
      </c>
      <c r="D170" s="200">
        <v>14.684984230000001</v>
      </c>
      <c r="E170" s="196">
        <v>5.532787353680544E-2</v>
      </c>
      <c r="F170" s="83">
        <f t="shared" si="170"/>
        <v>0</v>
      </c>
      <c r="G170" s="160">
        <f t="shared" si="170"/>
        <v>0</v>
      </c>
      <c r="H170" s="83">
        <f t="shared" si="170"/>
        <v>0</v>
      </c>
      <c r="I170" s="160">
        <f t="shared" si="170"/>
        <v>0</v>
      </c>
      <c r="J170" s="83">
        <f t="shared" si="171"/>
        <v>0</v>
      </c>
      <c r="K170" s="160">
        <f t="shared" si="171"/>
        <v>0</v>
      </c>
      <c r="L170" s="146">
        <f t="shared" si="172"/>
        <v>0</v>
      </c>
      <c r="M170" s="160">
        <f t="shared" si="172"/>
        <v>0</v>
      </c>
      <c r="N170" s="146">
        <f t="shared" si="173"/>
        <v>0</v>
      </c>
      <c r="O170" s="160">
        <f t="shared" si="173"/>
        <v>0</v>
      </c>
      <c r="P170" s="146">
        <f t="shared" si="174"/>
        <v>0</v>
      </c>
      <c r="Q170" s="160">
        <f t="shared" si="174"/>
        <v>0</v>
      </c>
      <c r="R170" s="83">
        <f t="shared" si="175"/>
        <v>0</v>
      </c>
      <c r="S170" s="160">
        <f t="shared" si="175"/>
        <v>0</v>
      </c>
      <c r="T170" s="83">
        <f t="shared" si="176"/>
        <v>0</v>
      </c>
      <c r="U170" s="160">
        <f t="shared" si="176"/>
        <v>0</v>
      </c>
      <c r="V170" s="83">
        <f t="shared" si="177"/>
        <v>1</v>
      </c>
      <c r="W170" s="160">
        <f t="shared" si="177"/>
        <v>3.2205600800000003</v>
      </c>
      <c r="X170" s="83">
        <f t="shared" si="178"/>
        <v>0</v>
      </c>
      <c r="Y170" s="160">
        <f t="shared" si="178"/>
        <v>0</v>
      </c>
      <c r="Z170" s="83">
        <f t="shared" si="179"/>
        <v>0</v>
      </c>
      <c r="AA170" s="160">
        <f t="shared" si="179"/>
        <v>0</v>
      </c>
      <c r="AB170" s="83">
        <f t="shared" si="180"/>
        <v>0</v>
      </c>
      <c r="AC170" s="160">
        <f t="shared" si="180"/>
        <v>0</v>
      </c>
      <c r="AD170" s="149">
        <f t="shared" si="181"/>
        <v>1</v>
      </c>
      <c r="AE170" s="169">
        <f t="shared" si="182"/>
        <v>3.2205600800000003</v>
      </c>
      <c r="AF170" s="126">
        <f t="shared" si="166"/>
        <v>5.3038622213216315E-3</v>
      </c>
      <c r="AH170" s="210">
        <v>137</v>
      </c>
      <c r="AI170" s="169">
        <v>607.21035834100007</v>
      </c>
    </row>
    <row r="171" spans="1:35" x14ac:dyDescent="0.2">
      <c r="A171" s="88" t="s">
        <v>39</v>
      </c>
      <c r="B171" s="23" t="s">
        <v>127</v>
      </c>
      <c r="C171" s="179">
        <v>1</v>
      </c>
      <c r="D171" s="200">
        <v>0.92997307000000007</v>
      </c>
      <c r="E171" s="196">
        <v>3.5636803462573328E-3</v>
      </c>
      <c r="F171" s="83">
        <f t="shared" si="170"/>
        <v>0</v>
      </c>
      <c r="G171" s="160">
        <f t="shared" si="170"/>
        <v>0</v>
      </c>
      <c r="H171" s="83">
        <f t="shared" si="170"/>
        <v>0</v>
      </c>
      <c r="I171" s="160">
        <f t="shared" si="170"/>
        <v>0</v>
      </c>
      <c r="J171" s="83">
        <f t="shared" si="171"/>
        <v>0</v>
      </c>
      <c r="K171" s="160">
        <f t="shared" si="171"/>
        <v>0</v>
      </c>
      <c r="L171" s="146">
        <f t="shared" si="172"/>
        <v>1</v>
      </c>
      <c r="M171" s="160">
        <f t="shared" si="172"/>
        <v>3.8470660000000004E-2</v>
      </c>
      <c r="N171" s="146">
        <f t="shared" si="173"/>
        <v>1</v>
      </c>
      <c r="O171" s="160">
        <f t="shared" si="173"/>
        <v>1.2665000000000002E-4</v>
      </c>
      <c r="P171" s="146">
        <f t="shared" si="174"/>
        <v>-1</v>
      </c>
      <c r="Q171" s="160">
        <f t="shared" si="174"/>
        <v>-1.2665000000000002E-4</v>
      </c>
      <c r="R171" s="83">
        <f t="shared" si="175"/>
        <v>0</v>
      </c>
      <c r="S171" s="160">
        <f t="shared" si="175"/>
        <v>0</v>
      </c>
      <c r="T171" s="83">
        <f t="shared" si="176"/>
        <v>0</v>
      </c>
      <c r="U171" s="160">
        <f t="shared" si="176"/>
        <v>0</v>
      </c>
      <c r="V171" s="83">
        <f t="shared" si="177"/>
        <v>0</v>
      </c>
      <c r="W171" s="160">
        <f t="shared" si="177"/>
        <v>0</v>
      </c>
      <c r="X171" s="83">
        <f t="shared" si="178"/>
        <v>0</v>
      </c>
      <c r="Y171" s="160">
        <f t="shared" si="178"/>
        <v>0</v>
      </c>
      <c r="Z171" s="83">
        <f t="shared" si="179"/>
        <v>0</v>
      </c>
      <c r="AA171" s="160">
        <f t="shared" si="179"/>
        <v>0</v>
      </c>
      <c r="AB171" s="83">
        <f t="shared" si="180"/>
        <v>0</v>
      </c>
      <c r="AC171" s="160">
        <f t="shared" si="180"/>
        <v>0</v>
      </c>
      <c r="AD171" s="149">
        <f t="shared" si="181"/>
        <v>1</v>
      </c>
      <c r="AE171" s="169">
        <f t="shared" si="182"/>
        <v>3.8470660000000004E-2</v>
      </c>
      <c r="AF171" s="126">
        <f t="shared" si="166"/>
        <v>3.2904708218379451E-5</v>
      </c>
      <c r="AH171" s="210">
        <v>129</v>
      </c>
      <c r="AI171" s="169">
        <v>1169.1536586399998</v>
      </c>
    </row>
    <row r="172" spans="1:35" x14ac:dyDescent="0.2">
      <c r="A172" s="88" t="s">
        <v>43</v>
      </c>
      <c r="B172" s="23" t="s">
        <v>131</v>
      </c>
      <c r="C172" s="147">
        <v>0</v>
      </c>
      <c r="D172" s="200">
        <v>0</v>
      </c>
      <c r="E172" s="196">
        <v>0</v>
      </c>
      <c r="F172" s="83">
        <f t="shared" si="170"/>
        <v>3</v>
      </c>
      <c r="G172" s="160">
        <f t="shared" si="170"/>
        <v>2.6644005900000001</v>
      </c>
      <c r="H172" s="83">
        <f t="shared" si="170"/>
        <v>1</v>
      </c>
      <c r="I172" s="160">
        <f t="shared" si="170"/>
        <v>6.2016160000000001E-2</v>
      </c>
      <c r="J172" s="83">
        <f t="shared" si="171"/>
        <v>0</v>
      </c>
      <c r="K172" s="160">
        <f t="shared" si="171"/>
        <v>0</v>
      </c>
      <c r="L172" s="146">
        <f t="shared" si="172"/>
        <v>1</v>
      </c>
      <c r="M172" s="160">
        <f t="shared" si="172"/>
        <v>0.37382230000000005</v>
      </c>
      <c r="N172" s="146">
        <f t="shared" si="173"/>
        <v>-2</v>
      </c>
      <c r="O172" s="160">
        <f t="shared" si="173"/>
        <v>-0.37648113</v>
      </c>
      <c r="P172" s="146">
        <f t="shared" si="174"/>
        <v>1</v>
      </c>
      <c r="Q172" s="160">
        <f t="shared" si="174"/>
        <v>6.2399492699999994</v>
      </c>
      <c r="R172" s="83">
        <f t="shared" si="175"/>
        <v>0</v>
      </c>
      <c r="S172" s="160">
        <f t="shared" si="175"/>
        <v>0</v>
      </c>
      <c r="T172" s="83">
        <f t="shared" si="176"/>
        <v>0</v>
      </c>
      <c r="U172" s="160">
        <f t="shared" si="176"/>
        <v>0</v>
      </c>
      <c r="V172" s="83">
        <f t="shared" si="177"/>
        <v>0</v>
      </c>
      <c r="W172" s="160">
        <f t="shared" si="177"/>
        <v>0</v>
      </c>
      <c r="X172" s="83">
        <f t="shared" si="178"/>
        <v>0</v>
      </c>
      <c r="Y172" s="160">
        <f t="shared" si="178"/>
        <v>0</v>
      </c>
      <c r="Z172" s="83">
        <f t="shared" si="179"/>
        <v>0</v>
      </c>
      <c r="AA172" s="160">
        <f t="shared" si="179"/>
        <v>0</v>
      </c>
      <c r="AB172" s="83">
        <f t="shared" si="180"/>
        <v>0</v>
      </c>
      <c r="AC172" s="160">
        <f t="shared" si="180"/>
        <v>0</v>
      </c>
      <c r="AD172" s="149">
        <f t="shared" si="181"/>
        <v>4</v>
      </c>
      <c r="AE172" s="169">
        <f t="shared" si="182"/>
        <v>8.9637071899999992</v>
      </c>
      <c r="AF172" s="126">
        <f t="shared" si="166"/>
        <v>1.2223228492621552E-2</v>
      </c>
      <c r="AH172" s="210">
        <v>107</v>
      </c>
      <c r="AI172" s="169">
        <v>733.33384837000006</v>
      </c>
    </row>
    <row r="173" spans="1:35" x14ac:dyDescent="0.2">
      <c r="A173" s="88" t="s">
        <v>37</v>
      </c>
      <c r="B173" s="22" t="s">
        <v>125</v>
      </c>
      <c r="C173" s="179">
        <v>2</v>
      </c>
      <c r="D173" s="200">
        <v>4.9251434999999999</v>
      </c>
      <c r="E173" s="196">
        <v>2.3361796555977546E-2</v>
      </c>
      <c r="F173" s="83">
        <f t="shared" si="170"/>
        <v>0</v>
      </c>
      <c r="G173" s="160">
        <f t="shared" si="170"/>
        <v>0</v>
      </c>
      <c r="H173" s="83">
        <f t="shared" si="170"/>
        <v>1</v>
      </c>
      <c r="I173" s="160">
        <f t="shared" si="170"/>
        <v>5.6017154100000006</v>
      </c>
      <c r="J173" s="83">
        <f t="shared" si="171"/>
        <v>0</v>
      </c>
      <c r="K173" s="160">
        <f t="shared" si="171"/>
        <v>0</v>
      </c>
      <c r="L173" s="146">
        <f t="shared" si="172"/>
        <v>0</v>
      </c>
      <c r="M173" s="160">
        <f t="shared" si="172"/>
        <v>0</v>
      </c>
      <c r="N173" s="146">
        <f t="shared" si="173"/>
        <v>1</v>
      </c>
      <c r="O173" s="160">
        <f t="shared" si="173"/>
        <v>0.36950019000000001</v>
      </c>
      <c r="P173" s="146">
        <f t="shared" si="174"/>
        <v>0</v>
      </c>
      <c r="Q173" s="160">
        <f t="shared" si="174"/>
        <v>0</v>
      </c>
      <c r="R173" s="83">
        <f t="shared" si="175"/>
        <v>0</v>
      </c>
      <c r="S173" s="160">
        <f t="shared" si="175"/>
        <v>0</v>
      </c>
      <c r="T173" s="83">
        <f t="shared" si="176"/>
        <v>0</v>
      </c>
      <c r="U173" s="160">
        <f t="shared" si="176"/>
        <v>0</v>
      </c>
      <c r="V173" s="83">
        <f t="shared" si="177"/>
        <v>1</v>
      </c>
      <c r="W173" s="160">
        <f t="shared" si="177"/>
        <v>0.16611651999999999</v>
      </c>
      <c r="X173" s="83">
        <f t="shared" si="178"/>
        <v>0</v>
      </c>
      <c r="Y173" s="160">
        <f t="shared" si="178"/>
        <v>-2.78948083</v>
      </c>
      <c r="Z173" s="83">
        <f t="shared" si="179"/>
        <v>0</v>
      </c>
      <c r="AA173" s="160">
        <f t="shared" si="179"/>
        <v>2.5384656099999998</v>
      </c>
      <c r="AB173" s="83">
        <f t="shared" si="180"/>
        <v>1</v>
      </c>
      <c r="AC173" s="160">
        <f t="shared" si="180"/>
        <v>58.610328970000005</v>
      </c>
      <c r="AD173" s="149">
        <f t="shared" si="181"/>
        <v>4</v>
      </c>
      <c r="AE173" s="169">
        <f t="shared" si="182"/>
        <v>64.496645870000009</v>
      </c>
      <c r="AF173" s="126">
        <f t="shared" si="166"/>
        <v>9.7846742087418975E-2</v>
      </c>
      <c r="AH173" s="210">
        <v>85</v>
      </c>
      <c r="AI173" s="169">
        <v>659.15987077400007</v>
      </c>
    </row>
    <row r="174" spans="1:35" x14ac:dyDescent="0.2">
      <c r="A174" s="88" t="s">
        <v>42</v>
      </c>
      <c r="B174" s="23" t="s">
        <v>130</v>
      </c>
      <c r="C174" s="147">
        <v>1</v>
      </c>
      <c r="D174" s="200">
        <v>5.0174896900000006</v>
      </c>
      <c r="E174" s="196">
        <v>3.6461894292983472E-2</v>
      </c>
      <c r="F174" s="83">
        <f t="shared" si="170"/>
        <v>1</v>
      </c>
      <c r="G174" s="160">
        <f t="shared" si="170"/>
        <v>2.1179849800000001</v>
      </c>
      <c r="H174" s="83">
        <f t="shared" si="170"/>
        <v>0</v>
      </c>
      <c r="I174" s="160">
        <f t="shared" si="170"/>
        <v>0</v>
      </c>
      <c r="J174" s="83">
        <f t="shared" si="171"/>
        <v>0</v>
      </c>
      <c r="K174" s="160">
        <f t="shared" si="171"/>
        <v>0</v>
      </c>
      <c r="L174" s="146">
        <f t="shared" si="172"/>
        <v>2</v>
      </c>
      <c r="M174" s="160">
        <f t="shared" si="172"/>
        <v>0.44181360999999997</v>
      </c>
      <c r="N174" s="146">
        <f t="shared" si="173"/>
        <v>0</v>
      </c>
      <c r="O174" s="160">
        <f t="shared" si="173"/>
        <v>0</v>
      </c>
      <c r="P174" s="146">
        <f t="shared" si="174"/>
        <v>0</v>
      </c>
      <c r="Q174" s="160">
        <f t="shared" si="174"/>
        <v>0</v>
      </c>
      <c r="R174" s="83">
        <f t="shared" si="175"/>
        <v>0</v>
      </c>
      <c r="S174" s="160">
        <f t="shared" si="175"/>
        <v>0</v>
      </c>
      <c r="T174" s="83">
        <f t="shared" si="176"/>
        <v>0</v>
      </c>
      <c r="U174" s="160">
        <f t="shared" si="176"/>
        <v>0</v>
      </c>
      <c r="V174" s="83">
        <f t="shared" si="177"/>
        <v>0</v>
      </c>
      <c r="W174" s="160">
        <f t="shared" si="177"/>
        <v>0</v>
      </c>
      <c r="X174" s="83">
        <f t="shared" si="178"/>
        <v>0</v>
      </c>
      <c r="Y174" s="160">
        <f t="shared" si="178"/>
        <v>0</v>
      </c>
      <c r="Z174" s="83">
        <f t="shared" si="179"/>
        <v>0</v>
      </c>
      <c r="AA174" s="160">
        <f t="shared" si="179"/>
        <v>0</v>
      </c>
      <c r="AB174" s="83">
        <f t="shared" si="180"/>
        <v>0</v>
      </c>
      <c r="AC174" s="160">
        <f t="shared" si="180"/>
        <v>0.86685629000000008</v>
      </c>
      <c r="AD174" s="149">
        <f t="shared" si="181"/>
        <v>3</v>
      </c>
      <c r="AE174" s="169">
        <f t="shared" si="182"/>
        <v>3.4266548800000001</v>
      </c>
      <c r="AF174" s="126">
        <f t="shared" si="166"/>
        <v>9.5612942577838339E-3</v>
      </c>
      <c r="AH174" s="210">
        <v>83</v>
      </c>
      <c r="AI174" s="169">
        <v>358.38818340000006</v>
      </c>
    </row>
    <row r="175" spans="1:35" x14ac:dyDescent="0.2">
      <c r="A175" s="88" t="s">
        <v>38</v>
      </c>
      <c r="B175" s="22" t="s">
        <v>126</v>
      </c>
      <c r="C175" s="147">
        <v>3</v>
      </c>
      <c r="D175" s="200">
        <v>9.810990180000001</v>
      </c>
      <c r="E175" s="196">
        <v>1.5270775138024847E-2</v>
      </c>
      <c r="F175" s="83">
        <f t="shared" si="170"/>
        <v>0</v>
      </c>
      <c r="G175" s="160">
        <f t="shared" si="170"/>
        <v>0</v>
      </c>
      <c r="H175" s="83">
        <f t="shared" si="170"/>
        <v>1</v>
      </c>
      <c r="I175" s="160">
        <f t="shared" si="170"/>
        <v>1.90642896</v>
      </c>
      <c r="J175" s="83">
        <f t="shared" si="171"/>
        <v>0</v>
      </c>
      <c r="K175" s="160">
        <f t="shared" si="171"/>
        <v>0</v>
      </c>
      <c r="L175" s="146">
        <f t="shared" si="172"/>
        <v>0</v>
      </c>
      <c r="M175" s="160">
        <f t="shared" si="172"/>
        <v>0</v>
      </c>
      <c r="N175" s="146">
        <f t="shared" si="173"/>
        <v>0</v>
      </c>
      <c r="O175" s="160">
        <f t="shared" si="173"/>
        <v>0</v>
      </c>
      <c r="P175" s="146">
        <f t="shared" si="174"/>
        <v>0</v>
      </c>
      <c r="Q175" s="160">
        <f t="shared" si="174"/>
        <v>0</v>
      </c>
      <c r="R175" s="83">
        <f t="shared" si="175"/>
        <v>0</v>
      </c>
      <c r="S175" s="160">
        <f t="shared" si="175"/>
        <v>0</v>
      </c>
      <c r="T175" s="83">
        <f t="shared" si="176"/>
        <v>0</v>
      </c>
      <c r="U175" s="160">
        <f t="shared" si="176"/>
        <v>0</v>
      </c>
      <c r="V175" s="83">
        <f t="shared" si="177"/>
        <v>0</v>
      </c>
      <c r="W175" s="160">
        <f t="shared" si="177"/>
        <v>0</v>
      </c>
      <c r="X175" s="83">
        <f t="shared" si="178"/>
        <v>0</v>
      </c>
      <c r="Y175" s="160">
        <f t="shared" si="178"/>
        <v>0</v>
      </c>
      <c r="Z175" s="83">
        <f t="shared" si="179"/>
        <v>0</v>
      </c>
      <c r="AA175" s="160">
        <f t="shared" si="179"/>
        <v>0</v>
      </c>
      <c r="AB175" s="83">
        <f t="shared" si="180"/>
        <v>1</v>
      </c>
      <c r="AC175" s="160">
        <f t="shared" si="180"/>
        <v>58.09358409</v>
      </c>
      <c r="AD175" s="149">
        <f t="shared" si="181"/>
        <v>2</v>
      </c>
      <c r="AE175" s="170">
        <f t="shared" si="182"/>
        <v>60.00001305</v>
      </c>
      <c r="AF175" s="126">
        <f t="shared" si="166"/>
        <v>3.6899714885014749E-2</v>
      </c>
      <c r="AH175" s="210">
        <v>103</v>
      </c>
      <c r="AI175" s="170">
        <v>1626.0291776500001</v>
      </c>
    </row>
    <row r="176" spans="1:35" s="118" customFormat="1" x14ac:dyDescent="0.2">
      <c r="A176" s="91" t="s">
        <v>159</v>
      </c>
      <c r="B176" s="94" t="s">
        <v>174</v>
      </c>
      <c r="C176" s="151">
        <f>SUM(C169:C175)</f>
        <v>13</v>
      </c>
      <c r="D176" s="191">
        <f>SUM(D169:D175)</f>
        <v>35.36858067</v>
      </c>
      <c r="E176" s="197">
        <v>1.776370950364628E-2</v>
      </c>
      <c r="F176" s="101">
        <f>SUM(F169:F175)</f>
        <v>4</v>
      </c>
      <c r="G176" s="161">
        <f>SUM(G169:G175)</f>
        <v>4.7823855700000006</v>
      </c>
      <c r="H176" s="101">
        <f t="shared" ref="H176:M176" si="183">SUM(H169:H175)</f>
        <v>3</v>
      </c>
      <c r="I176" s="161">
        <f t="shared" si="183"/>
        <v>7.5701605300000008</v>
      </c>
      <c r="J176" s="101">
        <f t="shared" si="183"/>
        <v>0</v>
      </c>
      <c r="K176" s="161">
        <f t="shared" si="183"/>
        <v>0</v>
      </c>
      <c r="L176" s="151">
        <f t="shared" si="183"/>
        <v>4</v>
      </c>
      <c r="M176" s="161">
        <f t="shared" si="183"/>
        <v>0.85410657000000001</v>
      </c>
      <c r="N176" s="151">
        <f t="shared" ref="N176:S176" si="184">SUM(N169:N175)</f>
        <v>0</v>
      </c>
      <c r="O176" s="161">
        <f t="shared" si="184"/>
        <v>-6.8542899999999851E-3</v>
      </c>
      <c r="P176" s="151">
        <f t="shared" si="184"/>
        <v>0</v>
      </c>
      <c r="Q176" s="161">
        <f t="shared" si="184"/>
        <v>6.2398226199999991</v>
      </c>
      <c r="R176" s="101">
        <f t="shared" si="184"/>
        <v>0</v>
      </c>
      <c r="S176" s="161">
        <f t="shared" si="184"/>
        <v>0</v>
      </c>
      <c r="T176" s="101">
        <f>SUM(T169:T175)</f>
        <v>0</v>
      </c>
      <c r="U176" s="161">
        <f>SUM(U169:U175)</f>
        <v>0</v>
      </c>
      <c r="V176" s="101">
        <f t="shared" ref="V176:AA176" si="185">SUM(V169:V175)</f>
        <v>2</v>
      </c>
      <c r="W176" s="161">
        <f t="shared" si="185"/>
        <v>3.3866766000000004</v>
      </c>
      <c r="X176" s="101">
        <f t="shared" si="185"/>
        <v>0</v>
      </c>
      <c r="Y176" s="161">
        <f t="shared" si="185"/>
        <v>-2.78948083</v>
      </c>
      <c r="Z176" s="101">
        <f t="shared" si="185"/>
        <v>0</v>
      </c>
      <c r="AA176" s="161">
        <f t="shared" si="185"/>
        <v>2.5384656099999998</v>
      </c>
      <c r="AB176" s="101">
        <f>SUM(AB169:AB175)</f>
        <v>2</v>
      </c>
      <c r="AC176" s="161">
        <f>SUM(AC169:AC175)</f>
        <v>117.57076935000001</v>
      </c>
      <c r="AD176" s="152">
        <f>SUM(AD169:AD175)</f>
        <v>15</v>
      </c>
      <c r="AE176" s="161">
        <f>SUM(AE169:AE175)</f>
        <v>140.14605173000001</v>
      </c>
      <c r="AF176" s="129">
        <f t="shared" si="166"/>
        <v>2.4822327491882634E-2</v>
      </c>
      <c r="AH176" s="151">
        <f>SUM(AH169:AH175)</f>
        <v>755</v>
      </c>
      <c r="AI176" s="161">
        <f>SUM(AI169:AI175)</f>
        <v>5645.9673967250001</v>
      </c>
    </row>
    <row r="177" spans="1:35" x14ac:dyDescent="0.2">
      <c r="A177" s="88" t="s">
        <v>47</v>
      </c>
      <c r="B177" s="25" t="s">
        <v>135</v>
      </c>
      <c r="C177" s="147">
        <v>1</v>
      </c>
      <c r="D177" s="200">
        <v>5.0887784000000007</v>
      </c>
      <c r="E177" s="196">
        <v>3.9829271008091943E-2</v>
      </c>
      <c r="F177" s="83">
        <f t="shared" ref="F177:I182" si="186">F229+F281</f>
        <v>0</v>
      </c>
      <c r="G177" s="160">
        <f t="shared" si="186"/>
        <v>0</v>
      </c>
      <c r="H177" s="83">
        <f t="shared" si="186"/>
        <v>0</v>
      </c>
      <c r="I177" s="160">
        <f t="shared" si="186"/>
        <v>0</v>
      </c>
      <c r="J177" s="83">
        <f t="shared" ref="J177:K182" si="187">J229+J281</f>
        <v>0</v>
      </c>
      <c r="K177" s="160">
        <f t="shared" si="187"/>
        <v>0</v>
      </c>
      <c r="L177" s="146">
        <f t="shared" ref="L177:M182" si="188">L229+L281</f>
        <v>0</v>
      </c>
      <c r="M177" s="160">
        <f t="shared" si="188"/>
        <v>0</v>
      </c>
      <c r="N177" s="146">
        <f t="shared" ref="N177:O182" si="189">N229+N281</f>
        <v>0</v>
      </c>
      <c r="O177" s="160">
        <f t="shared" si="189"/>
        <v>0</v>
      </c>
      <c r="P177" s="146">
        <f t="shared" ref="P177:Q182" si="190">P229+P281</f>
        <v>0</v>
      </c>
      <c r="Q177" s="160">
        <f t="shared" si="190"/>
        <v>0</v>
      </c>
      <c r="R177" s="83">
        <f t="shared" ref="R177:S182" si="191">R229+R281</f>
        <v>0</v>
      </c>
      <c r="S177" s="160">
        <f t="shared" si="191"/>
        <v>0</v>
      </c>
      <c r="T177" s="83">
        <f t="shared" ref="T177:U182" si="192">T229+T281</f>
        <v>0</v>
      </c>
      <c r="U177" s="160">
        <f t="shared" si="192"/>
        <v>0</v>
      </c>
      <c r="V177" s="83">
        <f t="shared" ref="V177:W182" si="193">V229+V281</f>
        <v>0</v>
      </c>
      <c r="W177" s="160">
        <f t="shared" si="193"/>
        <v>0</v>
      </c>
      <c r="X177" s="83">
        <f t="shared" ref="X177:Y182" si="194">X229+X281</f>
        <v>0</v>
      </c>
      <c r="Y177" s="160">
        <f t="shared" si="194"/>
        <v>0</v>
      </c>
      <c r="Z177" s="83">
        <f t="shared" ref="Z177:AA182" si="195">Z229+Z281</f>
        <v>0</v>
      </c>
      <c r="AA177" s="160">
        <f t="shared" si="195"/>
        <v>0</v>
      </c>
      <c r="AB177" s="83">
        <f t="shared" ref="AB177:AC182" si="196">AB229+AB281</f>
        <v>0</v>
      </c>
      <c r="AC177" s="160">
        <f t="shared" si="196"/>
        <v>0</v>
      </c>
      <c r="AD177" s="149">
        <f t="shared" ref="AD177:AD182" si="197">F177+H177+J177+L177+N177+P177+R177+T177+V177+X177+Z177+AB177</f>
        <v>0</v>
      </c>
      <c r="AE177" s="171">
        <f t="shared" ref="AE177:AE182" si="198">G177+I177+K177+M177+O177+Q177+S177+U177+W177+Y177+AA177+AC177</f>
        <v>0</v>
      </c>
      <c r="AF177" s="126">
        <f t="shared" si="166"/>
        <v>0</v>
      </c>
      <c r="AH177" s="210">
        <v>61</v>
      </c>
      <c r="AI177" s="171">
        <v>353.45189016000006</v>
      </c>
    </row>
    <row r="178" spans="1:35" x14ac:dyDescent="0.2">
      <c r="A178" s="88" t="s">
        <v>44</v>
      </c>
      <c r="B178" s="25" t="s">
        <v>132</v>
      </c>
      <c r="C178" s="179">
        <v>4</v>
      </c>
      <c r="D178" s="200">
        <v>20.999839999999999</v>
      </c>
      <c r="E178" s="196">
        <v>5.9789893153444795E-2</v>
      </c>
      <c r="F178" s="83">
        <f t="shared" si="186"/>
        <v>1</v>
      </c>
      <c r="G178" s="160">
        <f t="shared" si="186"/>
        <v>19.63220239</v>
      </c>
      <c r="H178" s="83">
        <f t="shared" si="186"/>
        <v>0</v>
      </c>
      <c r="I178" s="160">
        <f t="shared" si="186"/>
        <v>0</v>
      </c>
      <c r="J178" s="83">
        <f t="shared" si="187"/>
        <v>0</v>
      </c>
      <c r="K178" s="160">
        <f t="shared" si="187"/>
        <v>0</v>
      </c>
      <c r="L178" s="146">
        <f t="shared" si="188"/>
        <v>0</v>
      </c>
      <c r="M178" s="160">
        <f t="shared" si="188"/>
        <v>0</v>
      </c>
      <c r="N178" s="146">
        <f t="shared" si="189"/>
        <v>0</v>
      </c>
      <c r="O178" s="160">
        <f t="shared" si="189"/>
        <v>0</v>
      </c>
      <c r="P178" s="146">
        <f t="shared" si="190"/>
        <v>3</v>
      </c>
      <c r="Q178" s="160">
        <f t="shared" si="190"/>
        <v>13.098596580000001</v>
      </c>
      <c r="R178" s="83">
        <f t="shared" si="191"/>
        <v>0</v>
      </c>
      <c r="S178" s="160">
        <f t="shared" si="191"/>
        <v>-3.256923</v>
      </c>
      <c r="T178" s="83">
        <f t="shared" si="192"/>
        <v>0</v>
      </c>
      <c r="U178" s="160">
        <f t="shared" si="192"/>
        <v>0</v>
      </c>
      <c r="V178" s="83">
        <f t="shared" si="193"/>
        <v>1</v>
      </c>
      <c r="W178" s="160">
        <f t="shared" si="193"/>
        <v>-17.636500359999999</v>
      </c>
      <c r="X178" s="83">
        <f t="shared" si="194"/>
        <v>0</v>
      </c>
      <c r="Y178" s="160">
        <f t="shared" si="194"/>
        <v>0.20450897000000001</v>
      </c>
      <c r="Z178" s="83">
        <f t="shared" si="195"/>
        <v>-1</v>
      </c>
      <c r="AA178" s="160">
        <f t="shared" si="195"/>
        <v>-2.2002248299999998</v>
      </c>
      <c r="AB178" s="83">
        <f t="shared" si="196"/>
        <v>-1</v>
      </c>
      <c r="AC178" s="160">
        <f t="shared" si="196"/>
        <v>-7.7842709299999999</v>
      </c>
      <c r="AD178" s="149">
        <f t="shared" si="197"/>
        <v>3</v>
      </c>
      <c r="AE178" s="169">
        <f t="shared" si="198"/>
        <v>2.0573888200000017</v>
      </c>
      <c r="AF178" s="126">
        <f t="shared" si="166"/>
        <v>2.4500500259938204E-3</v>
      </c>
      <c r="AH178" s="210">
        <v>108</v>
      </c>
      <c r="AI178" s="169">
        <v>839.73339245</v>
      </c>
    </row>
    <row r="179" spans="1:35" x14ac:dyDescent="0.2">
      <c r="A179" s="88" t="s">
        <v>46</v>
      </c>
      <c r="B179" s="25" t="s">
        <v>134</v>
      </c>
      <c r="C179" s="147">
        <v>0</v>
      </c>
      <c r="D179" s="200">
        <v>0</v>
      </c>
      <c r="E179" s="196">
        <v>0</v>
      </c>
      <c r="F179" s="83">
        <f t="shared" si="186"/>
        <v>0</v>
      </c>
      <c r="G179" s="160">
        <f t="shared" si="186"/>
        <v>0</v>
      </c>
      <c r="H179" s="83">
        <f t="shared" si="186"/>
        <v>0</v>
      </c>
      <c r="I179" s="160">
        <f t="shared" si="186"/>
        <v>0</v>
      </c>
      <c r="J179" s="83">
        <f t="shared" si="187"/>
        <v>0</v>
      </c>
      <c r="K179" s="160">
        <f t="shared" si="187"/>
        <v>0</v>
      </c>
      <c r="L179" s="146">
        <f t="shared" si="188"/>
        <v>0</v>
      </c>
      <c r="M179" s="160">
        <f t="shared" si="188"/>
        <v>0</v>
      </c>
      <c r="N179" s="146">
        <f t="shared" si="189"/>
        <v>0</v>
      </c>
      <c r="O179" s="160">
        <f t="shared" si="189"/>
        <v>0</v>
      </c>
      <c r="P179" s="146">
        <f t="shared" si="190"/>
        <v>0</v>
      </c>
      <c r="Q179" s="160">
        <f t="shared" si="190"/>
        <v>0</v>
      </c>
      <c r="R179" s="83">
        <f t="shared" si="191"/>
        <v>0</v>
      </c>
      <c r="S179" s="160">
        <f t="shared" si="191"/>
        <v>0</v>
      </c>
      <c r="T179" s="83">
        <f t="shared" si="192"/>
        <v>0</v>
      </c>
      <c r="U179" s="160">
        <f t="shared" si="192"/>
        <v>0</v>
      </c>
      <c r="V179" s="83">
        <f t="shared" si="193"/>
        <v>0</v>
      </c>
      <c r="W179" s="160">
        <f t="shared" si="193"/>
        <v>0</v>
      </c>
      <c r="X179" s="83">
        <f t="shared" si="194"/>
        <v>0</v>
      </c>
      <c r="Y179" s="160">
        <f t="shared" si="194"/>
        <v>0</v>
      </c>
      <c r="Z179" s="83">
        <f t="shared" si="195"/>
        <v>0</v>
      </c>
      <c r="AA179" s="160">
        <f t="shared" si="195"/>
        <v>0</v>
      </c>
      <c r="AB179" s="83">
        <f t="shared" si="196"/>
        <v>0</v>
      </c>
      <c r="AC179" s="160">
        <f t="shared" si="196"/>
        <v>0</v>
      </c>
      <c r="AD179" s="149">
        <f t="shared" si="197"/>
        <v>0</v>
      </c>
      <c r="AE179" s="169">
        <f t="shared" si="198"/>
        <v>0</v>
      </c>
      <c r="AF179" s="126">
        <f t="shared" si="166"/>
        <v>0</v>
      </c>
      <c r="AH179" s="210">
        <v>39</v>
      </c>
      <c r="AI179" s="169">
        <v>335.80399305999998</v>
      </c>
    </row>
    <row r="180" spans="1:35" x14ac:dyDescent="0.2">
      <c r="A180" s="88" t="s">
        <v>49</v>
      </c>
      <c r="B180" s="25" t="s">
        <v>137</v>
      </c>
      <c r="C180" s="147">
        <v>2</v>
      </c>
      <c r="D180" s="200">
        <v>12.388548849999999</v>
      </c>
      <c r="E180" s="196">
        <v>3.8024631046136695E-2</v>
      </c>
      <c r="F180" s="83">
        <f t="shared" si="186"/>
        <v>0</v>
      </c>
      <c r="G180" s="160">
        <f t="shared" si="186"/>
        <v>0</v>
      </c>
      <c r="H180" s="83">
        <f t="shared" si="186"/>
        <v>0</v>
      </c>
      <c r="I180" s="160">
        <f t="shared" si="186"/>
        <v>0</v>
      </c>
      <c r="J180" s="83">
        <f t="shared" si="187"/>
        <v>0</v>
      </c>
      <c r="K180" s="160">
        <f t="shared" si="187"/>
        <v>0</v>
      </c>
      <c r="L180" s="146">
        <f t="shared" si="188"/>
        <v>0</v>
      </c>
      <c r="M180" s="160">
        <f t="shared" si="188"/>
        <v>0</v>
      </c>
      <c r="N180" s="146">
        <f t="shared" si="189"/>
        <v>0</v>
      </c>
      <c r="O180" s="160">
        <f t="shared" si="189"/>
        <v>0</v>
      </c>
      <c r="P180" s="146">
        <f t="shared" si="190"/>
        <v>0</v>
      </c>
      <c r="Q180" s="160">
        <f t="shared" si="190"/>
        <v>0</v>
      </c>
      <c r="R180" s="83">
        <f t="shared" si="191"/>
        <v>0</v>
      </c>
      <c r="S180" s="160">
        <f t="shared" si="191"/>
        <v>0</v>
      </c>
      <c r="T180" s="83">
        <f t="shared" si="192"/>
        <v>0</v>
      </c>
      <c r="U180" s="160">
        <f t="shared" si="192"/>
        <v>0</v>
      </c>
      <c r="V180" s="83">
        <f t="shared" si="193"/>
        <v>0</v>
      </c>
      <c r="W180" s="160">
        <f t="shared" si="193"/>
        <v>0</v>
      </c>
      <c r="X180" s="83">
        <f t="shared" si="194"/>
        <v>0</v>
      </c>
      <c r="Y180" s="160">
        <f t="shared" si="194"/>
        <v>0</v>
      </c>
      <c r="Z180" s="83">
        <f t="shared" si="195"/>
        <v>0</v>
      </c>
      <c r="AA180" s="160">
        <f t="shared" si="195"/>
        <v>0</v>
      </c>
      <c r="AB180" s="83">
        <f t="shared" si="196"/>
        <v>0</v>
      </c>
      <c r="AC180" s="160">
        <f t="shared" si="196"/>
        <v>0</v>
      </c>
      <c r="AD180" s="149">
        <f t="shared" si="197"/>
        <v>0</v>
      </c>
      <c r="AE180" s="169">
        <f t="shared" si="198"/>
        <v>0</v>
      </c>
      <c r="AF180" s="126">
        <f t="shared" si="166"/>
        <v>0</v>
      </c>
      <c r="AH180" s="210">
        <v>135</v>
      </c>
      <c r="AI180" s="169">
        <v>742.0193749099999</v>
      </c>
    </row>
    <row r="181" spans="1:35" x14ac:dyDescent="0.2">
      <c r="A181" s="88" t="s">
        <v>48</v>
      </c>
      <c r="B181" s="25" t="s">
        <v>136</v>
      </c>
      <c r="C181" s="147">
        <v>0</v>
      </c>
      <c r="D181" s="200">
        <v>0</v>
      </c>
      <c r="E181" s="196">
        <v>0</v>
      </c>
      <c r="F181" s="83">
        <f t="shared" si="186"/>
        <v>0</v>
      </c>
      <c r="G181" s="160">
        <f t="shared" si="186"/>
        <v>0</v>
      </c>
      <c r="H181" s="83">
        <f t="shared" si="186"/>
        <v>0</v>
      </c>
      <c r="I181" s="160">
        <f t="shared" si="186"/>
        <v>0</v>
      </c>
      <c r="J181" s="83">
        <f t="shared" si="187"/>
        <v>0</v>
      </c>
      <c r="K181" s="160">
        <f t="shared" si="187"/>
        <v>0</v>
      </c>
      <c r="L181" s="146">
        <f t="shared" si="188"/>
        <v>0</v>
      </c>
      <c r="M181" s="160">
        <f t="shared" si="188"/>
        <v>0</v>
      </c>
      <c r="N181" s="146">
        <f t="shared" si="189"/>
        <v>0</v>
      </c>
      <c r="O181" s="160">
        <f t="shared" si="189"/>
        <v>0</v>
      </c>
      <c r="P181" s="146">
        <f t="shared" si="190"/>
        <v>0</v>
      </c>
      <c r="Q181" s="160">
        <f t="shared" si="190"/>
        <v>0</v>
      </c>
      <c r="R181" s="83">
        <f t="shared" si="191"/>
        <v>0</v>
      </c>
      <c r="S181" s="160">
        <f t="shared" si="191"/>
        <v>0</v>
      </c>
      <c r="T181" s="83">
        <f t="shared" si="192"/>
        <v>0</v>
      </c>
      <c r="U181" s="160">
        <f t="shared" si="192"/>
        <v>0</v>
      </c>
      <c r="V181" s="83">
        <f t="shared" si="193"/>
        <v>0</v>
      </c>
      <c r="W181" s="160">
        <f t="shared" si="193"/>
        <v>0</v>
      </c>
      <c r="X181" s="83">
        <f t="shared" si="194"/>
        <v>0</v>
      </c>
      <c r="Y181" s="160">
        <f t="shared" si="194"/>
        <v>0</v>
      </c>
      <c r="Z181" s="83">
        <f t="shared" si="195"/>
        <v>0</v>
      </c>
      <c r="AA181" s="160">
        <f t="shared" si="195"/>
        <v>0</v>
      </c>
      <c r="AB181" s="83">
        <f t="shared" si="196"/>
        <v>0</v>
      </c>
      <c r="AC181" s="160">
        <f t="shared" si="196"/>
        <v>0</v>
      </c>
      <c r="AD181" s="149">
        <f t="shared" si="197"/>
        <v>0</v>
      </c>
      <c r="AE181" s="169">
        <f t="shared" si="198"/>
        <v>0</v>
      </c>
      <c r="AF181" s="126">
        <f t="shared" si="166"/>
        <v>0</v>
      </c>
      <c r="AH181" s="210">
        <v>63</v>
      </c>
      <c r="AI181" s="169">
        <v>313.27488935000002</v>
      </c>
    </row>
    <row r="182" spans="1:35" x14ac:dyDescent="0.2">
      <c r="A182" s="88" t="s">
        <v>45</v>
      </c>
      <c r="B182" s="25" t="s">
        <v>133</v>
      </c>
      <c r="C182" s="179">
        <v>3</v>
      </c>
      <c r="D182" s="200">
        <v>19.304557339999999</v>
      </c>
      <c r="E182" s="196">
        <v>0.12351272369908112</v>
      </c>
      <c r="F182" s="83">
        <f t="shared" si="186"/>
        <v>1</v>
      </c>
      <c r="G182" s="160">
        <f t="shared" si="186"/>
        <v>0.29869978999999997</v>
      </c>
      <c r="H182" s="83">
        <f t="shared" si="186"/>
        <v>0</v>
      </c>
      <c r="I182" s="160">
        <f t="shared" si="186"/>
        <v>0</v>
      </c>
      <c r="J182" s="83">
        <f t="shared" si="187"/>
        <v>0</v>
      </c>
      <c r="K182" s="160">
        <f t="shared" si="187"/>
        <v>0</v>
      </c>
      <c r="L182" s="146">
        <f t="shared" si="188"/>
        <v>0</v>
      </c>
      <c r="M182" s="160">
        <f t="shared" si="188"/>
        <v>0</v>
      </c>
      <c r="N182" s="146">
        <f t="shared" si="189"/>
        <v>0</v>
      </c>
      <c r="O182" s="160">
        <f t="shared" si="189"/>
        <v>0</v>
      </c>
      <c r="P182" s="146">
        <f t="shared" si="190"/>
        <v>0</v>
      </c>
      <c r="Q182" s="160">
        <f t="shared" si="190"/>
        <v>0</v>
      </c>
      <c r="R182" s="83">
        <f t="shared" si="191"/>
        <v>0</v>
      </c>
      <c r="S182" s="160">
        <f t="shared" si="191"/>
        <v>0</v>
      </c>
      <c r="T182" s="83">
        <f t="shared" si="192"/>
        <v>0</v>
      </c>
      <c r="U182" s="160">
        <f t="shared" si="192"/>
        <v>0</v>
      </c>
      <c r="V182" s="83">
        <f t="shared" si="193"/>
        <v>1</v>
      </c>
      <c r="W182" s="160">
        <f t="shared" si="193"/>
        <v>84.56309478</v>
      </c>
      <c r="X182" s="83">
        <f t="shared" si="194"/>
        <v>1</v>
      </c>
      <c r="Y182" s="160">
        <f t="shared" si="194"/>
        <v>0.99875141000000001</v>
      </c>
      <c r="Z182" s="83">
        <f t="shared" si="195"/>
        <v>0</v>
      </c>
      <c r="AA182" s="160">
        <f t="shared" si="195"/>
        <v>0</v>
      </c>
      <c r="AB182" s="83">
        <f t="shared" si="196"/>
        <v>1</v>
      </c>
      <c r="AC182" s="160">
        <f t="shared" si="196"/>
        <v>0.50000476000000005</v>
      </c>
      <c r="AD182" s="149">
        <f t="shared" si="197"/>
        <v>4</v>
      </c>
      <c r="AE182" s="170">
        <f t="shared" si="198"/>
        <v>86.360550739999994</v>
      </c>
      <c r="AF182" s="126">
        <f t="shared" si="166"/>
        <v>0.13486657416418274</v>
      </c>
      <c r="AH182" s="210">
        <v>65</v>
      </c>
      <c r="AI182" s="170">
        <v>640.34065724000004</v>
      </c>
    </row>
    <row r="183" spans="1:35" s="118" customFormat="1" x14ac:dyDescent="0.2">
      <c r="A183" s="91" t="s">
        <v>160</v>
      </c>
      <c r="B183" s="95" t="s">
        <v>175</v>
      </c>
      <c r="C183" s="153">
        <f>SUM(C177:C182)</f>
        <v>10</v>
      </c>
      <c r="D183" s="191">
        <f>SUM(D177:D182)</f>
        <v>57.781724589999996</v>
      </c>
      <c r="E183" s="197">
        <v>4.5196680038307201E-2</v>
      </c>
      <c r="F183" s="101">
        <f>SUM(F177:F182)</f>
        <v>2</v>
      </c>
      <c r="G183" s="162">
        <f>SUM(G177:G182)</f>
        <v>19.93090218</v>
      </c>
      <c r="H183" s="101">
        <f t="shared" ref="H183:M183" si="199">SUM(H177:H182)</f>
        <v>0</v>
      </c>
      <c r="I183" s="162">
        <f t="shared" si="199"/>
        <v>0</v>
      </c>
      <c r="J183" s="101">
        <f t="shared" si="199"/>
        <v>0</v>
      </c>
      <c r="K183" s="162">
        <f t="shared" si="199"/>
        <v>0</v>
      </c>
      <c r="L183" s="151">
        <f t="shared" si="199"/>
        <v>0</v>
      </c>
      <c r="M183" s="162">
        <f t="shared" si="199"/>
        <v>0</v>
      </c>
      <c r="N183" s="151">
        <f t="shared" ref="N183:S183" si="200">SUM(N177:N182)</f>
        <v>0</v>
      </c>
      <c r="O183" s="162">
        <f t="shared" si="200"/>
        <v>0</v>
      </c>
      <c r="P183" s="151">
        <f t="shared" si="200"/>
        <v>3</v>
      </c>
      <c r="Q183" s="162">
        <f t="shared" si="200"/>
        <v>13.098596580000001</v>
      </c>
      <c r="R183" s="101">
        <f t="shared" si="200"/>
        <v>0</v>
      </c>
      <c r="S183" s="162">
        <f t="shared" si="200"/>
        <v>-3.256923</v>
      </c>
      <c r="T183" s="101">
        <f>SUM(T177:T182)</f>
        <v>0</v>
      </c>
      <c r="U183" s="162">
        <f>SUM(U177:U182)</f>
        <v>0</v>
      </c>
      <c r="V183" s="101">
        <f t="shared" ref="V183:AA183" si="201">SUM(V177:V182)</f>
        <v>2</v>
      </c>
      <c r="W183" s="162">
        <f t="shared" si="201"/>
        <v>66.926594420000001</v>
      </c>
      <c r="X183" s="101">
        <f t="shared" si="201"/>
        <v>1</v>
      </c>
      <c r="Y183" s="162">
        <f t="shared" si="201"/>
        <v>1.2032603800000001</v>
      </c>
      <c r="Z183" s="101">
        <f t="shared" si="201"/>
        <v>-1</v>
      </c>
      <c r="AA183" s="162">
        <f t="shared" si="201"/>
        <v>-2.2002248299999998</v>
      </c>
      <c r="AB183" s="101">
        <f>SUM(AB177:AB182)</f>
        <v>0</v>
      </c>
      <c r="AC183" s="162">
        <f>SUM(AC177:AC182)</f>
        <v>-7.2842661699999995</v>
      </c>
      <c r="AD183" s="152">
        <f>SUM(AD177:AD182)</f>
        <v>7</v>
      </c>
      <c r="AE183" s="162">
        <f>SUM(AE177:AE182)</f>
        <v>88.417939559999994</v>
      </c>
      <c r="AF183" s="129">
        <f t="shared" si="166"/>
        <v>2.7419610520071608E-2</v>
      </c>
      <c r="AH183" s="151">
        <f>SUM(AH177:AH182)</f>
        <v>471</v>
      </c>
      <c r="AI183" s="162">
        <f>SUM(AI177:AI182)</f>
        <v>3224.6241971700001</v>
      </c>
    </row>
    <row r="184" spans="1:35" x14ac:dyDescent="0.2">
      <c r="A184" s="88" t="s">
        <v>52</v>
      </c>
      <c r="B184" s="24" t="s">
        <v>140</v>
      </c>
      <c r="C184" s="147">
        <v>0</v>
      </c>
      <c r="D184" s="200">
        <v>0</v>
      </c>
      <c r="E184" s="196">
        <v>0</v>
      </c>
      <c r="F184" s="83">
        <f t="shared" ref="F184:I187" si="202">F236+F288</f>
        <v>0</v>
      </c>
      <c r="G184" s="160">
        <f t="shared" si="202"/>
        <v>0</v>
      </c>
      <c r="H184" s="83">
        <f t="shared" si="202"/>
        <v>0</v>
      </c>
      <c r="I184" s="160">
        <f t="shared" si="202"/>
        <v>0</v>
      </c>
      <c r="J184" s="83">
        <f t="shared" ref="J184:K187" si="203">J236+J288</f>
        <v>0</v>
      </c>
      <c r="K184" s="160">
        <f t="shared" si="203"/>
        <v>0</v>
      </c>
      <c r="L184" s="146">
        <f t="shared" ref="L184:M187" si="204">L236+L288</f>
        <v>0</v>
      </c>
      <c r="M184" s="160">
        <f t="shared" si="204"/>
        <v>0</v>
      </c>
      <c r="N184" s="146">
        <f t="shared" ref="N184:O187" si="205">N236+N288</f>
        <v>0</v>
      </c>
      <c r="O184" s="160">
        <f t="shared" si="205"/>
        <v>0</v>
      </c>
      <c r="P184" s="146">
        <f t="shared" ref="P184:Q187" si="206">P236+P288</f>
        <v>0</v>
      </c>
      <c r="Q184" s="160">
        <f t="shared" si="206"/>
        <v>0</v>
      </c>
      <c r="R184" s="83">
        <f t="shared" ref="R184:S187" si="207">R236+R288</f>
        <v>0</v>
      </c>
      <c r="S184" s="160">
        <f t="shared" si="207"/>
        <v>0</v>
      </c>
      <c r="T184" s="83">
        <f t="shared" ref="T184:U187" si="208">T236+T288</f>
        <v>0</v>
      </c>
      <c r="U184" s="160">
        <f t="shared" si="208"/>
        <v>0</v>
      </c>
      <c r="V184" s="83">
        <f t="shared" ref="V184:W187" si="209">V236+V288</f>
        <v>0</v>
      </c>
      <c r="W184" s="160">
        <f t="shared" si="209"/>
        <v>0</v>
      </c>
      <c r="X184" s="83">
        <f t="shared" ref="X184:Y187" si="210">X236+X288</f>
        <v>2</v>
      </c>
      <c r="Y184" s="160">
        <f t="shared" si="210"/>
        <v>0.73232136000000003</v>
      </c>
      <c r="Z184" s="83">
        <f t="shared" ref="Z184:AA187" si="211">Z236+Z288</f>
        <v>-1</v>
      </c>
      <c r="AA184" s="160">
        <f t="shared" si="211"/>
        <v>-0.50356411000000001</v>
      </c>
      <c r="AB184" s="83">
        <f t="shared" ref="AB184:AC187" si="212">AB236+AB288</f>
        <v>-1</v>
      </c>
      <c r="AC184" s="160">
        <f t="shared" si="212"/>
        <v>-0.22875725</v>
      </c>
      <c r="AD184" s="149">
        <f t="shared" ref="AD184:AE187" si="213">F184+H184+J184+L184+N184+P184+R184+T184+V184+X184+Z184+AB184</f>
        <v>0</v>
      </c>
      <c r="AE184" s="171">
        <f t="shared" si="213"/>
        <v>0</v>
      </c>
      <c r="AF184" s="126">
        <f t="shared" si="166"/>
        <v>0</v>
      </c>
      <c r="AH184" s="210">
        <v>125</v>
      </c>
      <c r="AI184" s="171">
        <v>617.55223016000002</v>
      </c>
    </row>
    <row r="185" spans="1:35" x14ac:dyDescent="0.2">
      <c r="A185" s="88" t="s">
        <v>51</v>
      </c>
      <c r="B185" s="24" t="s">
        <v>139</v>
      </c>
      <c r="C185" s="147">
        <v>1</v>
      </c>
      <c r="D185" s="200">
        <v>0.40636865</v>
      </c>
      <c r="E185" s="196">
        <v>1.0266031617612748E-3</v>
      </c>
      <c r="F185" s="83">
        <f t="shared" si="202"/>
        <v>0</v>
      </c>
      <c r="G185" s="160">
        <f t="shared" si="202"/>
        <v>0</v>
      </c>
      <c r="H185" s="83">
        <f t="shared" si="202"/>
        <v>0</v>
      </c>
      <c r="I185" s="160">
        <f t="shared" si="202"/>
        <v>0</v>
      </c>
      <c r="J185" s="83">
        <f t="shared" si="203"/>
        <v>0</v>
      </c>
      <c r="K185" s="160">
        <f t="shared" si="203"/>
        <v>0</v>
      </c>
      <c r="L185" s="146">
        <f t="shared" si="204"/>
        <v>0</v>
      </c>
      <c r="M185" s="160">
        <f t="shared" si="204"/>
        <v>0</v>
      </c>
      <c r="N185" s="146">
        <f t="shared" si="205"/>
        <v>0</v>
      </c>
      <c r="O185" s="160">
        <f t="shared" si="205"/>
        <v>0</v>
      </c>
      <c r="P185" s="146">
        <f t="shared" si="206"/>
        <v>0</v>
      </c>
      <c r="Q185" s="160">
        <f t="shared" si="206"/>
        <v>0</v>
      </c>
      <c r="R185" s="83">
        <f t="shared" si="207"/>
        <v>0</v>
      </c>
      <c r="S185" s="160">
        <f t="shared" si="207"/>
        <v>0</v>
      </c>
      <c r="T185" s="83">
        <f t="shared" si="208"/>
        <v>0</v>
      </c>
      <c r="U185" s="160">
        <f t="shared" si="208"/>
        <v>0</v>
      </c>
      <c r="V185" s="83">
        <f t="shared" si="209"/>
        <v>1</v>
      </c>
      <c r="W185" s="160">
        <f t="shared" si="209"/>
        <v>9.190288859999999</v>
      </c>
      <c r="X185" s="83">
        <f t="shared" si="210"/>
        <v>1</v>
      </c>
      <c r="Y185" s="160">
        <f t="shared" si="210"/>
        <v>1.1007804299999999</v>
      </c>
      <c r="Z185" s="83">
        <f t="shared" si="211"/>
        <v>0</v>
      </c>
      <c r="AA185" s="160">
        <f t="shared" si="211"/>
        <v>0</v>
      </c>
      <c r="AB185" s="83">
        <f t="shared" si="212"/>
        <v>-1</v>
      </c>
      <c r="AC185" s="160">
        <f t="shared" si="212"/>
        <v>-9.190288859999999</v>
      </c>
      <c r="AD185" s="149">
        <f t="shared" si="213"/>
        <v>1</v>
      </c>
      <c r="AE185" s="169">
        <f t="shared" si="213"/>
        <v>1.1007804300000004</v>
      </c>
      <c r="AF185" s="126">
        <f t="shared" si="166"/>
        <v>1.3717918643681652E-3</v>
      </c>
      <c r="AH185" s="210">
        <v>158</v>
      </c>
      <c r="AI185" s="169">
        <v>802.43982968000012</v>
      </c>
    </row>
    <row r="186" spans="1:35" x14ac:dyDescent="0.2">
      <c r="A186" s="88" t="s">
        <v>50</v>
      </c>
      <c r="B186" s="24" t="s">
        <v>138</v>
      </c>
      <c r="C186" s="147">
        <v>1</v>
      </c>
      <c r="D186" s="200">
        <v>1.4530737499999999</v>
      </c>
      <c r="E186" s="196">
        <v>3.8397173045288955E-3</v>
      </c>
      <c r="F186" s="83">
        <f t="shared" si="202"/>
        <v>1</v>
      </c>
      <c r="G186" s="160">
        <f t="shared" si="202"/>
        <v>12.67735566</v>
      </c>
      <c r="H186" s="83">
        <f t="shared" si="202"/>
        <v>0</v>
      </c>
      <c r="I186" s="160">
        <f t="shared" si="202"/>
        <v>0</v>
      </c>
      <c r="J186" s="83">
        <f t="shared" si="203"/>
        <v>1</v>
      </c>
      <c r="K186" s="160">
        <f t="shared" si="203"/>
        <v>21.647110640000001</v>
      </c>
      <c r="L186" s="146">
        <f t="shared" si="204"/>
        <v>0</v>
      </c>
      <c r="M186" s="160">
        <f t="shared" si="204"/>
        <v>0</v>
      </c>
      <c r="N186" s="146">
        <f t="shared" si="205"/>
        <v>0</v>
      </c>
      <c r="O186" s="160">
        <f t="shared" si="205"/>
        <v>0</v>
      </c>
      <c r="P186" s="146">
        <f t="shared" si="206"/>
        <v>0</v>
      </c>
      <c r="Q186" s="160">
        <f t="shared" si="206"/>
        <v>0</v>
      </c>
      <c r="R186" s="83">
        <f t="shared" si="207"/>
        <v>0</v>
      </c>
      <c r="S186" s="160">
        <f t="shared" si="207"/>
        <v>0</v>
      </c>
      <c r="T186" s="83">
        <f t="shared" si="208"/>
        <v>0</v>
      </c>
      <c r="U186" s="160">
        <f t="shared" si="208"/>
        <v>0</v>
      </c>
      <c r="V186" s="83">
        <f t="shared" si="209"/>
        <v>-1</v>
      </c>
      <c r="W186" s="160">
        <f t="shared" si="209"/>
        <v>-12.67735566</v>
      </c>
      <c r="X186" s="83">
        <f t="shared" si="210"/>
        <v>0</v>
      </c>
      <c r="Y186" s="160">
        <f t="shared" si="210"/>
        <v>0</v>
      </c>
      <c r="Z186" s="83">
        <f t="shared" si="211"/>
        <v>0</v>
      </c>
      <c r="AA186" s="160">
        <f t="shared" si="211"/>
        <v>0</v>
      </c>
      <c r="AB186" s="83">
        <f t="shared" si="212"/>
        <v>1</v>
      </c>
      <c r="AC186" s="160">
        <f t="shared" si="212"/>
        <v>2.5486484900000002</v>
      </c>
      <c r="AD186" s="149">
        <f t="shared" si="213"/>
        <v>2</v>
      </c>
      <c r="AE186" s="169">
        <f t="shared" si="213"/>
        <v>24.195759129999999</v>
      </c>
      <c r="AF186" s="126">
        <f t="shared" si="166"/>
        <v>3.0007191116353544E-2</v>
      </c>
      <c r="AH186" s="210">
        <v>132</v>
      </c>
      <c r="AI186" s="169">
        <v>806.33202341999993</v>
      </c>
    </row>
    <row r="187" spans="1:35" x14ac:dyDescent="0.2">
      <c r="A187" s="88" t="s">
        <v>53</v>
      </c>
      <c r="B187" s="24" t="s">
        <v>141</v>
      </c>
      <c r="C187" s="147">
        <v>0</v>
      </c>
      <c r="D187" s="200">
        <v>0</v>
      </c>
      <c r="E187" s="196">
        <v>0</v>
      </c>
      <c r="F187" s="83">
        <f t="shared" si="202"/>
        <v>0</v>
      </c>
      <c r="G187" s="160">
        <f t="shared" si="202"/>
        <v>0</v>
      </c>
      <c r="H187" s="83">
        <f t="shared" si="202"/>
        <v>0</v>
      </c>
      <c r="I187" s="160">
        <f t="shared" si="202"/>
        <v>0</v>
      </c>
      <c r="J187" s="83">
        <f t="shared" si="203"/>
        <v>0</v>
      </c>
      <c r="K187" s="160">
        <f t="shared" si="203"/>
        <v>0</v>
      </c>
      <c r="L187" s="146">
        <f t="shared" si="204"/>
        <v>0</v>
      </c>
      <c r="M187" s="160">
        <f t="shared" si="204"/>
        <v>0</v>
      </c>
      <c r="N187" s="146">
        <f t="shared" si="205"/>
        <v>0</v>
      </c>
      <c r="O187" s="160">
        <f t="shared" si="205"/>
        <v>0</v>
      </c>
      <c r="P187" s="146">
        <f t="shared" si="206"/>
        <v>0</v>
      </c>
      <c r="Q187" s="160">
        <f t="shared" si="206"/>
        <v>0</v>
      </c>
      <c r="R187" s="83">
        <f t="shared" si="207"/>
        <v>0</v>
      </c>
      <c r="S187" s="160">
        <f t="shared" si="207"/>
        <v>0</v>
      </c>
      <c r="T187" s="83">
        <f t="shared" si="208"/>
        <v>0</v>
      </c>
      <c r="U187" s="160">
        <f t="shared" si="208"/>
        <v>0</v>
      </c>
      <c r="V187" s="83">
        <f t="shared" si="209"/>
        <v>0</v>
      </c>
      <c r="W187" s="160">
        <f t="shared" si="209"/>
        <v>0</v>
      </c>
      <c r="X187" s="83">
        <f t="shared" si="210"/>
        <v>0</v>
      </c>
      <c r="Y187" s="160">
        <f t="shared" si="210"/>
        <v>0</v>
      </c>
      <c r="Z187" s="83">
        <f t="shared" si="211"/>
        <v>0</v>
      </c>
      <c r="AA187" s="160">
        <f t="shared" si="211"/>
        <v>0</v>
      </c>
      <c r="AB187" s="83">
        <f t="shared" si="212"/>
        <v>0</v>
      </c>
      <c r="AC187" s="160">
        <f t="shared" si="212"/>
        <v>0</v>
      </c>
      <c r="AD187" s="149">
        <f t="shared" si="213"/>
        <v>0</v>
      </c>
      <c r="AE187" s="170">
        <f t="shared" si="213"/>
        <v>0</v>
      </c>
      <c r="AF187" s="126">
        <f t="shared" si="166"/>
        <v>0</v>
      </c>
      <c r="AH187" s="210">
        <v>72</v>
      </c>
      <c r="AI187" s="170">
        <v>343.06464539000001</v>
      </c>
    </row>
    <row r="188" spans="1:35" s="118" customFormat="1" x14ac:dyDescent="0.2">
      <c r="A188" s="91" t="s">
        <v>161</v>
      </c>
      <c r="B188" s="95" t="s">
        <v>176</v>
      </c>
      <c r="C188" s="153">
        <f>SUM(C184:C187)</f>
        <v>2</v>
      </c>
      <c r="D188" s="191">
        <f>SUM(D184:D187)</f>
        <v>1.8594423999999998</v>
      </c>
      <c r="E188" s="197">
        <v>1.5296596505107066E-3</v>
      </c>
      <c r="F188" s="101">
        <f>SUM(F184:F187)</f>
        <v>1</v>
      </c>
      <c r="G188" s="161">
        <f>SUM(G184:G187)</f>
        <v>12.67735566</v>
      </c>
      <c r="H188" s="101">
        <f t="shared" ref="H188:M188" si="214">SUM(H184:H187)</f>
        <v>0</v>
      </c>
      <c r="I188" s="161">
        <f t="shared" si="214"/>
        <v>0</v>
      </c>
      <c r="J188" s="101">
        <f t="shared" si="214"/>
        <v>1</v>
      </c>
      <c r="K188" s="161">
        <f t="shared" si="214"/>
        <v>21.647110640000001</v>
      </c>
      <c r="L188" s="151">
        <f t="shared" si="214"/>
        <v>0</v>
      </c>
      <c r="M188" s="161">
        <f t="shared" si="214"/>
        <v>0</v>
      </c>
      <c r="N188" s="151">
        <f t="shared" ref="N188:S188" si="215">SUM(N184:N187)</f>
        <v>0</v>
      </c>
      <c r="O188" s="161">
        <f t="shared" si="215"/>
        <v>0</v>
      </c>
      <c r="P188" s="151">
        <f t="shared" si="215"/>
        <v>0</v>
      </c>
      <c r="Q188" s="161">
        <f t="shared" si="215"/>
        <v>0</v>
      </c>
      <c r="R188" s="101">
        <f t="shared" si="215"/>
        <v>0</v>
      </c>
      <c r="S188" s="161">
        <f t="shared" si="215"/>
        <v>0</v>
      </c>
      <c r="T188" s="101">
        <f>SUM(T184:T187)</f>
        <v>0</v>
      </c>
      <c r="U188" s="161">
        <f>SUM(U184:U187)</f>
        <v>0</v>
      </c>
      <c r="V188" s="101">
        <f t="shared" ref="V188:AA188" si="216">SUM(V184:V187)</f>
        <v>0</v>
      </c>
      <c r="W188" s="161">
        <f t="shared" si="216"/>
        <v>-3.4870668000000009</v>
      </c>
      <c r="X188" s="101">
        <f t="shared" si="216"/>
        <v>3</v>
      </c>
      <c r="Y188" s="161">
        <f t="shared" si="216"/>
        <v>1.83310179</v>
      </c>
      <c r="Z188" s="101">
        <f t="shared" si="216"/>
        <v>-1</v>
      </c>
      <c r="AA188" s="161">
        <f t="shared" si="216"/>
        <v>-0.50356411000000001</v>
      </c>
      <c r="AB188" s="101">
        <f>SUM(AB184:AB187)</f>
        <v>-1</v>
      </c>
      <c r="AC188" s="161">
        <f>SUM(AC184:AC187)</f>
        <v>-6.8703976199999985</v>
      </c>
      <c r="AD188" s="152">
        <f>SUM(AD184:AD187)</f>
        <v>3</v>
      </c>
      <c r="AE188" s="161">
        <f>SUM(AE184:AE187)</f>
        <v>25.296539559999999</v>
      </c>
      <c r="AF188" s="129">
        <f t="shared" si="166"/>
        <v>9.8453532071385817E-3</v>
      </c>
      <c r="AH188" s="151">
        <f>SUM(AH184:AH187)</f>
        <v>487</v>
      </c>
      <c r="AI188" s="161">
        <f>SUM(AI184:AI187)</f>
        <v>2569.3887286499998</v>
      </c>
    </row>
    <row r="189" spans="1:35" x14ac:dyDescent="0.2">
      <c r="A189" s="88" t="s">
        <v>54</v>
      </c>
      <c r="B189" s="23" t="s">
        <v>142</v>
      </c>
      <c r="C189" s="179">
        <v>3</v>
      </c>
      <c r="D189" s="200">
        <v>18.856537020000001</v>
      </c>
      <c r="E189" s="196">
        <v>3.8097730514605591E-2</v>
      </c>
      <c r="F189" s="83">
        <f t="shared" ref="F189:I192" si="217">F241+F293</f>
        <v>0</v>
      </c>
      <c r="G189" s="160">
        <f t="shared" si="217"/>
        <v>0</v>
      </c>
      <c r="H189" s="83">
        <f t="shared" si="217"/>
        <v>0</v>
      </c>
      <c r="I189" s="160">
        <f t="shared" si="217"/>
        <v>0</v>
      </c>
      <c r="J189" s="83">
        <f t="shared" ref="J189:K192" si="218">J241+J293</f>
        <v>0</v>
      </c>
      <c r="K189" s="160">
        <f t="shared" si="218"/>
        <v>0</v>
      </c>
      <c r="L189" s="146">
        <f t="shared" ref="L189:M192" si="219">L241+L293</f>
        <v>0</v>
      </c>
      <c r="M189" s="160">
        <f t="shared" si="219"/>
        <v>0</v>
      </c>
      <c r="N189" s="146">
        <f t="shared" ref="N189:O192" si="220">N241+N293</f>
        <v>0</v>
      </c>
      <c r="O189" s="160">
        <f t="shared" si="220"/>
        <v>0</v>
      </c>
      <c r="P189" s="146">
        <f t="shared" ref="P189:Q192" si="221">P241+P293</f>
        <v>1</v>
      </c>
      <c r="Q189" s="160">
        <f t="shared" si="221"/>
        <v>2.2292380000000001E-2</v>
      </c>
      <c r="R189" s="83">
        <f t="shared" ref="R189:S192" si="222">R241+R293</f>
        <v>0</v>
      </c>
      <c r="S189" s="160">
        <f t="shared" si="222"/>
        <v>0</v>
      </c>
      <c r="T189" s="83">
        <f t="shared" ref="T189:U192" si="223">T241+T293</f>
        <v>-1</v>
      </c>
      <c r="U189" s="160">
        <f t="shared" si="223"/>
        <v>-2.2292380000000001E-2</v>
      </c>
      <c r="V189" s="83">
        <f t="shared" ref="V189:W192" si="224">V241+V293</f>
        <v>0</v>
      </c>
      <c r="W189" s="160">
        <f t="shared" si="224"/>
        <v>0</v>
      </c>
      <c r="X189" s="83">
        <f t="shared" ref="X189:Y192" si="225">X241+X293</f>
        <v>0</v>
      </c>
      <c r="Y189" s="160">
        <f t="shared" si="225"/>
        <v>0</v>
      </c>
      <c r="Z189" s="83">
        <f t="shared" ref="Z189:AA192" si="226">Z241+Z293</f>
        <v>0</v>
      </c>
      <c r="AA189" s="160">
        <f t="shared" si="226"/>
        <v>0</v>
      </c>
      <c r="AB189" s="83">
        <f t="shared" ref="AB189:AC192" si="227">AB241+AB293</f>
        <v>4</v>
      </c>
      <c r="AC189" s="160">
        <f t="shared" si="227"/>
        <v>323.96025797000004</v>
      </c>
      <c r="AD189" s="149">
        <f t="shared" ref="AD189:AE192" si="228">F189+H189+J189+L189+N189+P189+R189+T189+V189+X189+Z189+AB189</f>
        <v>4</v>
      </c>
      <c r="AE189" s="171">
        <f t="shared" si="228"/>
        <v>323.96025797000004</v>
      </c>
      <c r="AF189" s="126">
        <f t="shared" si="166"/>
        <v>0.29520673529357588</v>
      </c>
      <c r="AH189" s="210">
        <v>138</v>
      </c>
      <c r="AI189" s="171">
        <v>1097.4013097900001</v>
      </c>
    </row>
    <row r="190" spans="1:35" x14ac:dyDescent="0.2">
      <c r="A190" s="88" t="s">
        <v>56</v>
      </c>
      <c r="B190" s="23" t="s">
        <v>157</v>
      </c>
      <c r="C190" s="147">
        <v>0</v>
      </c>
      <c r="D190" s="200">
        <v>0</v>
      </c>
      <c r="E190" s="196">
        <v>0</v>
      </c>
      <c r="F190" s="83">
        <f t="shared" si="217"/>
        <v>0</v>
      </c>
      <c r="G190" s="160">
        <f t="shared" si="217"/>
        <v>0</v>
      </c>
      <c r="H190" s="83">
        <f t="shared" si="217"/>
        <v>0</v>
      </c>
      <c r="I190" s="160">
        <f t="shared" si="217"/>
        <v>0</v>
      </c>
      <c r="J190" s="83">
        <f t="shared" si="218"/>
        <v>0</v>
      </c>
      <c r="K190" s="160">
        <f t="shared" si="218"/>
        <v>0</v>
      </c>
      <c r="L190" s="146">
        <f t="shared" si="219"/>
        <v>0</v>
      </c>
      <c r="M190" s="160">
        <f t="shared" si="219"/>
        <v>0</v>
      </c>
      <c r="N190" s="146">
        <f t="shared" si="220"/>
        <v>0</v>
      </c>
      <c r="O190" s="160">
        <f t="shared" si="220"/>
        <v>0</v>
      </c>
      <c r="P190" s="146">
        <f t="shared" si="221"/>
        <v>0</v>
      </c>
      <c r="Q190" s="160">
        <f t="shared" si="221"/>
        <v>0</v>
      </c>
      <c r="R190" s="83">
        <f t="shared" si="222"/>
        <v>0</v>
      </c>
      <c r="S190" s="160">
        <f t="shared" si="222"/>
        <v>0</v>
      </c>
      <c r="T190" s="83">
        <f t="shared" si="223"/>
        <v>0</v>
      </c>
      <c r="U190" s="160">
        <f t="shared" si="223"/>
        <v>0</v>
      </c>
      <c r="V190" s="83">
        <f t="shared" si="224"/>
        <v>0</v>
      </c>
      <c r="W190" s="160">
        <f t="shared" si="224"/>
        <v>0</v>
      </c>
      <c r="X190" s="83">
        <f t="shared" si="225"/>
        <v>0</v>
      </c>
      <c r="Y190" s="160">
        <f t="shared" si="225"/>
        <v>0</v>
      </c>
      <c r="Z190" s="83">
        <f t="shared" si="226"/>
        <v>0</v>
      </c>
      <c r="AA190" s="160">
        <f t="shared" si="226"/>
        <v>0</v>
      </c>
      <c r="AB190" s="83">
        <f t="shared" si="227"/>
        <v>0</v>
      </c>
      <c r="AC190" s="160">
        <f t="shared" si="227"/>
        <v>0</v>
      </c>
      <c r="AD190" s="149">
        <f t="shared" si="228"/>
        <v>0</v>
      </c>
      <c r="AE190" s="169">
        <f t="shared" si="228"/>
        <v>0</v>
      </c>
      <c r="AF190" s="126">
        <f t="shared" si="166"/>
        <v>0</v>
      </c>
      <c r="AH190" s="210">
        <v>13</v>
      </c>
      <c r="AI190" s="169">
        <v>110.56617459</v>
      </c>
    </row>
    <row r="191" spans="1:35" x14ac:dyDescent="0.2">
      <c r="A191" s="88" t="s">
        <v>57</v>
      </c>
      <c r="B191" s="23" t="s">
        <v>144</v>
      </c>
      <c r="C191" s="147">
        <v>2</v>
      </c>
      <c r="D191" s="200">
        <v>6.6403554099999997</v>
      </c>
      <c r="E191" s="196">
        <v>9.0313854122789416E-2</v>
      </c>
      <c r="F191" s="83">
        <f t="shared" si="217"/>
        <v>0</v>
      </c>
      <c r="G191" s="160">
        <f t="shared" si="217"/>
        <v>0</v>
      </c>
      <c r="H191" s="83">
        <f t="shared" si="217"/>
        <v>0</v>
      </c>
      <c r="I191" s="160">
        <f t="shared" si="217"/>
        <v>0</v>
      </c>
      <c r="J191" s="83">
        <f t="shared" si="218"/>
        <v>0</v>
      </c>
      <c r="K191" s="160">
        <f t="shared" si="218"/>
        <v>0</v>
      </c>
      <c r="L191" s="146">
        <f t="shared" si="219"/>
        <v>0</v>
      </c>
      <c r="M191" s="160">
        <f t="shared" si="219"/>
        <v>0</v>
      </c>
      <c r="N191" s="146">
        <f t="shared" si="220"/>
        <v>0</v>
      </c>
      <c r="O191" s="160">
        <f t="shared" si="220"/>
        <v>0</v>
      </c>
      <c r="P191" s="146">
        <f t="shared" si="221"/>
        <v>1</v>
      </c>
      <c r="Q191" s="160">
        <f t="shared" si="221"/>
        <v>9.5379560000000002E-2</v>
      </c>
      <c r="R191" s="83">
        <f t="shared" si="222"/>
        <v>0</v>
      </c>
      <c r="S191" s="160">
        <f t="shared" si="222"/>
        <v>0</v>
      </c>
      <c r="T191" s="83">
        <f t="shared" si="223"/>
        <v>0</v>
      </c>
      <c r="U191" s="160">
        <f t="shared" si="223"/>
        <v>0</v>
      </c>
      <c r="V191" s="83">
        <f t="shared" si="224"/>
        <v>0</v>
      </c>
      <c r="W191" s="160">
        <f t="shared" si="224"/>
        <v>0</v>
      </c>
      <c r="X191" s="83">
        <f t="shared" si="225"/>
        <v>0</v>
      </c>
      <c r="Y191" s="160">
        <f t="shared" si="225"/>
        <v>0</v>
      </c>
      <c r="Z191" s="83">
        <f t="shared" si="226"/>
        <v>0</v>
      </c>
      <c r="AA191" s="160">
        <f t="shared" si="226"/>
        <v>0</v>
      </c>
      <c r="AB191" s="83">
        <f t="shared" si="227"/>
        <v>0</v>
      </c>
      <c r="AC191" s="160">
        <f t="shared" si="227"/>
        <v>0</v>
      </c>
      <c r="AD191" s="149">
        <f t="shared" si="228"/>
        <v>1</v>
      </c>
      <c r="AE191" s="169">
        <f t="shared" si="228"/>
        <v>9.5379560000000002E-2</v>
      </c>
      <c r="AF191" s="126">
        <f t="shared" si="166"/>
        <v>5.9091746408169597E-4</v>
      </c>
      <c r="AH191" s="210">
        <v>35</v>
      </c>
      <c r="AI191" s="169">
        <v>161.40927591000002</v>
      </c>
    </row>
    <row r="192" spans="1:35" x14ac:dyDescent="0.2">
      <c r="A192" s="88" t="s">
        <v>55</v>
      </c>
      <c r="B192" s="23" t="s">
        <v>143</v>
      </c>
      <c r="C192" s="147">
        <v>0</v>
      </c>
      <c r="D192" s="200">
        <v>0</v>
      </c>
      <c r="E192" s="196">
        <v>0</v>
      </c>
      <c r="F192" s="83">
        <f t="shared" si="217"/>
        <v>0</v>
      </c>
      <c r="G192" s="160">
        <f t="shared" si="217"/>
        <v>0</v>
      </c>
      <c r="H192" s="83">
        <f t="shared" si="217"/>
        <v>0</v>
      </c>
      <c r="I192" s="160">
        <f t="shared" si="217"/>
        <v>0</v>
      </c>
      <c r="J192" s="83">
        <f t="shared" si="218"/>
        <v>0</v>
      </c>
      <c r="K192" s="160">
        <f t="shared" si="218"/>
        <v>0</v>
      </c>
      <c r="L192" s="146">
        <f t="shared" si="219"/>
        <v>0</v>
      </c>
      <c r="M192" s="160">
        <f t="shared" si="219"/>
        <v>0</v>
      </c>
      <c r="N192" s="146">
        <f t="shared" si="220"/>
        <v>0</v>
      </c>
      <c r="O192" s="160">
        <f t="shared" si="220"/>
        <v>0</v>
      </c>
      <c r="P192" s="146">
        <f t="shared" si="221"/>
        <v>0</v>
      </c>
      <c r="Q192" s="160">
        <f t="shared" si="221"/>
        <v>0</v>
      </c>
      <c r="R192" s="83">
        <f t="shared" si="222"/>
        <v>0</v>
      </c>
      <c r="S192" s="160">
        <f t="shared" si="222"/>
        <v>0</v>
      </c>
      <c r="T192" s="83">
        <f t="shared" si="223"/>
        <v>0</v>
      </c>
      <c r="U192" s="160">
        <f t="shared" si="223"/>
        <v>0</v>
      </c>
      <c r="V192" s="83">
        <f t="shared" si="224"/>
        <v>0</v>
      </c>
      <c r="W192" s="160">
        <f t="shared" si="224"/>
        <v>0</v>
      </c>
      <c r="X192" s="83">
        <f t="shared" si="225"/>
        <v>0</v>
      </c>
      <c r="Y192" s="160">
        <f t="shared" si="225"/>
        <v>0</v>
      </c>
      <c r="Z192" s="83">
        <f t="shared" si="226"/>
        <v>0</v>
      </c>
      <c r="AA192" s="160">
        <f t="shared" si="226"/>
        <v>0</v>
      </c>
      <c r="AB192" s="83">
        <f t="shared" si="227"/>
        <v>0</v>
      </c>
      <c r="AC192" s="160">
        <f t="shared" si="227"/>
        <v>0</v>
      </c>
      <c r="AD192" s="149">
        <f t="shared" si="228"/>
        <v>0</v>
      </c>
      <c r="AE192" s="170">
        <f t="shared" si="228"/>
        <v>0</v>
      </c>
      <c r="AF192" s="126">
        <f t="shared" si="166"/>
        <v>0</v>
      </c>
      <c r="AH192" s="210">
        <v>40</v>
      </c>
      <c r="AI192" s="170">
        <v>161.38049096</v>
      </c>
    </row>
    <row r="193" spans="1:35" s="118" customFormat="1" x14ac:dyDescent="0.2">
      <c r="A193" s="91" t="s">
        <v>162</v>
      </c>
      <c r="B193" s="95" t="s">
        <v>177</v>
      </c>
      <c r="C193" s="153">
        <f>SUM(C189:C192)</f>
        <v>5</v>
      </c>
      <c r="D193" s="191">
        <f>SUM(D189:D192)</f>
        <v>25.496892430000003</v>
      </c>
      <c r="E193" s="197">
        <v>3.7064842815609525E-2</v>
      </c>
      <c r="F193" s="101">
        <f>SUM(F189:F192)</f>
        <v>0</v>
      </c>
      <c r="G193" s="161">
        <f>SUM(G189:G192)</f>
        <v>0</v>
      </c>
      <c r="H193" s="101">
        <f t="shared" ref="H193:M193" si="229">SUM(H189:H192)</f>
        <v>0</v>
      </c>
      <c r="I193" s="161">
        <f t="shared" si="229"/>
        <v>0</v>
      </c>
      <c r="J193" s="101">
        <f t="shared" si="229"/>
        <v>0</v>
      </c>
      <c r="K193" s="161">
        <f t="shared" si="229"/>
        <v>0</v>
      </c>
      <c r="L193" s="151">
        <f t="shared" si="229"/>
        <v>0</v>
      </c>
      <c r="M193" s="161">
        <f t="shared" si="229"/>
        <v>0</v>
      </c>
      <c r="N193" s="151">
        <f t="shared" ref="N193:S193" si="230">SUM(N189:N192)</f>
        <v>0</v>
      </c>
      <c r="O193" s="161">
        <f t="shared" si="230"/>
        <v>0</v>
      </c>
      <c r="P193" s="151">
        <f t="shared" si="230"/>
        <v>2</v>
      </c>
      <c r="Q193" s="161">
        <f t="shared" si="230"/>
        <v>0.11767194</v>
      </c>
      <c r="R193" s="101">
        <f t="shared" si="230"/>
        <v>0</v>
      </c>
      <c r="S193" s="161">
        <f t="shared" si="230"/>
        <v>0</v>
      </c>
      <c r="T193" s="101">
        <f>SUM(T189:T192)</f>
        <v>-1</v>
      </c>
      <c r="U193" s="161">
        <f>SUM(U189:U192)</f>
        <v>-2.2292380000000001E-2</v>
      </c>
      <c r="V193" s="101">
        <f t="shared" ref="V193:AA193" si="231">SUM(V189:V192)</f>
        <v>0</v>
      </c>
      <c r="W193" s="161">
        <f t="shared" si="231"/>
        <v>0</v>
      </c>
      <c r="X193" s="101">
        <f t="shared" si="231"/>
        <v>0</v>
      </c>
      <c r="Y193" s="161">
        <f t="shared" si="231"/>
        <v>0</v>
      </c>
      <c r="Z193" s="101">
        <f t="shared" si="231"/>
        <v>0</v>
      </c>
      <c r="AA193" s="161">
        <f t="shared" si="231"/>
        <v>0</v>
      </c>
      <c r="AB193" s="101">
        <f>SUM(AB189:AB192)</f>
        <v>4</v>
      </c>
      <c r="AC193" s="161">
        <f>SUM(AC189:AC192)</f>
        <v>323.96025797000004</v>
      </c>
      <c r="AD193" s="152">
        <f>SUM(AD189:AD192)</f>
        <v>5</v>
      </c>
      <c r="AE193" s="161">
        <f>SUM(AE189:AE192)</f>
        <v>324.05563753000007</v>
      </c>
      <c r="AF193" s="129">
        <f t="shared" si="166"/>
        <v>0.21169629427878237</v>
      </c>
      <c r="AH193" s="151">
        <f>SUM(AH189:AH192)</f>
        <v>226</v>
      </c>
      <c r="AI193" s="161">
        <f>SUM(AI189:AI192)</f>
        <v>1530.7572512500003</v>
      </c>
    </row>
    <row r="194" spans="1:35" x14ac:dyDescent="0.2">
      <c r="A194" s="88" t="s">
        <v>62</v>
      </c>
      <c r="B194" s="26" t="s">
        <v>149</v>
      </c>
      <c r="C194" s="147">
        <v>0</v>
      </c>
      <c r="D194" s="200">
        <v>0</v>
      </c>
      <c r="E194" s="196">
        <v>0</v>
      </c>
      <c r="F194" s="83">
        <f t="shared" ref="F194:I198" si="232">F246+F298</f>
        <v>0</v>
      </c>
      <c r="G194" s="160">
        <f t="shared" si="232"/>
        <v>0</v>
      </c>
      <c r="H194" s="83">
        <f t="shared" si="232"/>
        <v>1</v>
      </c>
      <c r="I194" s="160">
        <f t="shared" si="232"/>
        <v>0.68999405000000003</v>
      </c>
      <c r="J194" s="83">
        <f t="shared" ref="J194:K198" si="233">J246+J298</f>
        <v>-1</v>
      </c>
      <c r="K194" s="160">
        <f t="shared" si="233"/>
        <v>-0.68999405000000003</v>
      </c>
      <c r="L194" s="146">
        <f t="shared" ref="L194:M198" si="234">L246+L298</f>
        <v>0</v>
      </c>
      <c r="M194" s="160">
        <f t="shared" si="234"/>
        <v>0</v>
      </c>
      <c r="N194" s="146">
        <f t="shared" ref="N194:O198" si="235">N246+N298</f>
        <v>0</v>
      </c>
      <c r="O194" s="160">
        <f t="shared" si="235"/>
        <v>0</v>
      </c>
      <c r="P194" s="146">
        <f t="shared" ref="P194:Q198" si="236">P246+P298</f>
        <v>0</v>
      </c>
      <c r="Q194" s="160">
        <f t="shared" si="236"/>
        <v>0</v>
      </c>
      <c r="R194" s="83">
        <f t="shared" ref="R194:S198" si="237">R246+R298</f>
        <v>0</v>
      </c>
      <c r="S194" s="160">
        <f t="shared" si="237"/>
        <v>0</v>
      </c>
      <c r="T194" s="83">
        <f t="shared" ref="T194:U198" si="238">T246+T298</f>
        <v>0</v>
      </c>
      <c r="U194" s="160">
        <f t="shared" si="238"/>
        <v>0</v>
      </c>
      <c r="V194" s="83">
        <f t="shared" ref="V194:W198" si="239">V246+V298</f>
        <v>0</v>
      </c>
      <c r="W194" s="160">
        <f t="shared" si="239"/>
        <v>0</v>
      </c>
      <c r="X194" s="83">
        <f t="shared" ref="X194:Y198" si="240">X246+X298</f>
        <v>0</v>
      </c>
      <c r="Y194" s="160">
        <f t="shared" si="240"/>
        <v>0</v>
      </c>
      <c r="Z194" s="83">
        <f t="shared" ref="Z194:AA198" si="241">Z246+Z298</f>
        <v>0</v>
      </c>
      <c r="AA194" s="160">
        <f t="shared" si="241"/>
        <v>0</v>
      </c>
      <c r="AB194" s="83">
        <f t="shared" ref="AB194:AC198" si="242">AB246+AB298</f>
        <v>0</v>
      </c>
      <c r="AC194" s="160">
        <f t="shared" si="242"/>
        <v>0</v>
      </c>
      <c r="AD194" s="149">
        <f t="shared" ref="AD194:AE198" si="243">F194+H194+J194+L194+N194+P194+R194+T194+V194+X194+Z194+AB194</f>
        <v>0</v>
      </c>
      <c r="AE194" s="171">
        <f t="shared" si="243"/>
        <v>0</v>
      </c>
      <c r="AF194" s="126">
        <f t="shared" si="166"/>
        <v>0</v>
      </c>
      <c r="AH194" s="210">
        <v>47</v>
      </c>
      <c r="AI194" s="171">
        <v>284.43006578000001</v>
      </c>
    </row>
    <row r="195" spans="1:35" x14ac:dyDescent="0.2">
      <c r="A195" s="88" t="s">
        <v>60</v>
      </c>
      <c r="B195" s="23" t="s">
        <v>147</v>
      </c>
      <c r="C195" s="147">
        <v>0</v>
      </c>
      <c r="D195" s="200">
        <v>0</v>
      </c>
      <c r="E195" s="196">
        <v>0</v>
      </c>
      <c r="F195" s="83">
        <f t="shared" si="232"/>
        <v>0</v>
      </c>
      <c r="G195" s="160">
        <f t="shared" si="232"/>
        <v>0</v>
      </c>
      <c r="H195" s="83">
        <f t="shared" si="232"/>
        <v>0</v>
      </c>
      <c r="I195" s="160">
        <f t="shared" si="232"/>
        <v>0</v>
      </c>
      <c r="J195" s="83">
        <f t="shared" si="233"/>
        <v>0</v>
      </c>
      <c r="K195" s="160">
        <f t="shared" si="233"/>
        <v>0</v>
      </c>
      <c r="L195" s="146">
        <f t="shared" si="234"/>
        <v>0</v>
      </c>
      <c r="M195" s="160">
        <f t="shared" si="234"/>
        <v>0</v>
      </c>
      <c r="N195" s="146">
        <f t="shared" si="235"/>
        <v>1</v>
      </c>
      <c r="O195" s="160">
        <f t="shared" si="235"/>
        <v>2.45463823</v>
      </c>
      <c r="P195" s="146">
        <f t="shared" si="236"/>
        <v>0</v>
      </c>
      <c r="Q195" s="160">
        <f t="shared" si="236"/>
        <v>0</v>
      </c>
      <c r="R195" s="83">
        <f t="shared" si="237"/>
        <v>1</v>
      </c>
      <c r="S195" s="160">
        <f t="shared" si="237"/>
        <v>1.09383385</v>
      </c>
      <c r="T195" s="83">
        <f t="shared" si="238"/>
        <v>1</v>
      </c>
      <c r="U195" s="160">
        <f t="shared" si="238"/>
        <v>1.8470699999999999E-3</v>
      </c>
      <c r="V195" s="83">
        <f t="shared" si="239"/>
        <v>-1</v>
      </c>
      <c r="W195" s="160">
        <f t="shared" si="239"/>
        <v>-1.8470699999999999E-3</v>
      </c>
      <c r="X195" s="83">
        <f t="shared" si="240"/>
        <v>0</v>
      </c>
      <c r="Y195" s="160">
        <f t="shared" si="240"/>
        <v>0</v>
      </c>
      <c r="Z195" s="83">
        <f t="shared" si="241"/>
        <v>0</v>
      </c>
      <c r="AA195" s="160">
        <f t="shared" si="241"/>
        <v>0</v>
      </c>
      <c r="AB195" s="83">
        <f t="shared" si="242"/>
        <v>0</v>
      </c>
      <c r="AC195" s="160">
        <f t="shared" si="242"/>
        <v>0</v>
      </c>
      <c r="AD195" s="149">
        <f t="shared" si="243"/>
        <v>2</v>
      </c>
      <c r="AE195" s="169">
        <f t="shared" si="243"/>
        <v>3.5484720799999998</v>
      </c>
      <c r="AF195" s="126">
        <f t="shared" si="166"/>
        <v>1.4029832765278661E-2</v>
      </c>
      <c r="AH195" s="210">
        <v>63</v>
      </c>
      <c r="AI195" s="169">
        <v>252.92333411000001</v>
      </c>
    </row>
    <row r="196" spans="1:35" x14ac:dyDescent="0.2">
      <c r="A196" s="88" t="s">
        <v>61</v>
      </c>
      <c r="B196" s="25" t="s">
        <v>148</v>
      </c>
      <c r="C196" s="147">
        <v>0</v>
      </c>
      <c r="D196" s="200">
        <v>0</v>
      </c>
      <c r="E196" s="196">
        <v>0</v>
      </c>
      <c r="F196" s="83">
        <f t="shared" si="232"/>
        <v>0</v>
      </c>
      <c r="G196" s="160">
        <f t="shared" si="232"/>
        <v>0</v>
      </c>
      <c r="H196" s="83">
        <f t="shared" si="232"/>
        <v>0</v>
      </c>
      <c r="I196" s="160">
        <f t="shared" si="232"/>
        <v>0</v>
      </c>
      <c r="J196" s="83">
        <f t="shared" si="233"/>
        <v>0</v>
      </c>
      <c r="K196" s="160">
        <f t="shared" si="233"/>
        <v>0</v>
      </c>
      <c r="L196" s="146">
        <f t="shared" si="234"/>
        <v>0</v>
      </c>
      <c r="M196" s="160">
        <f t="shared" si="234"/>
        <v>0</v>
      </c>
      <c r="N196" s="146">
        <f t="shared" si="235"/>
        <v>1</v>
      </c>
      <c r="O196" s="160">
        <f t="shared" si="235"/>
        <v>0.19749080000000002</v>
      </c>
      <c r="P196" s="146">
        <f t="shared" si="236"/>
        <v>0</v>
      </c>
      <c r="Q196" s="160">
        <f t="shared" si="236"/>
        <v>0</v>
      </c>
      <c r="R196" s="83">
        <f t="shared" si="237"/>
        <v>0</v>
      </c>
      <c r="S196" s="160">
        <f t="shared" si="237"/>
        <v>0</v>
      </c>
      <c r="T196" s="83">
        <f t="shared" si="238"/>
        <v>0</v>
      </c>
      <c r="U196" s="160">
        <f t="shared" si="238"/>
        <v>0</v>
      </c>
      <c r="V196" s="83">
        <f t="shared" si="239"/>
        <v>0</v>
      </c>
      <c r="W196" s="160">
        <f t="shared" si="239"/>
        <v>0</v>
      </c>
      <c r="X196" s="83">
        <f t="shared" si="240"/>
        <v>0</v>
      </c>
      <c r="Y196" s="160">
        <f t="shared" si="240"/>
        <v>0</v>
      </c>
      <c r="Z196" s="83">
        <f t="shared" si="241"/>
        <v>0</v>
      </c>
      <c r="AA196" s="160">
        <f t="shared" si="241"/>
        <v>0.66176619000000003</v>
      </c>
      <c r="AB196" s="83">
        <f t="shared" si="242"/>
        <v>0</v>
      </c>
      <c r="AC196" s="160">
        <f t="shared" si="242"/>
        <v>0</v>
      </c>
      <c r="AD196" s="149">
        <f t="shared" si="243"/>
        <v>1</v>
      </c>
      <c r="AE196" s="169">
        <f t="shared" si="243"/>
        <v>0.85925699</v>
      </c>
      <c r="AF196" s="126">
        <f t="shared" si="166"/>
        <v>5.857541897191545E-3</v>
      </c>
      <c r="AH196" s="210">
        <v>32</v>
      </c>
      <c r="AI196" s="169">
        <v>146.69241895000002</v>
      </c>
    </row>
    <row r="197" spans="1:35" x14ac:dyDescent="0.2">
      <c r="A197" s="88" t="s">
        <v>58</v>
      </c>
      <c r="B197" s="25" t="s">
        <v>145</v>
      </c>
      <c r="C197" s="179">
        <v>2</v>
      </c>
      <c r="D197" s="200">
        <v>16.491043349999998</v>
      </c>
      <c r="E197" s="196">
        <v>0.13200309215698122</v>
      </c>
      <c r="F197" s="83">
        <f t="shared" si="232"/>
        <v>1</v>
      </c>
      <c r="G197" s="160">
        <f t="shared" si="232"/>
        <v>3.1486674799999999</v>
      </c>
      <c r="H197" s="83">
        <f t="shared" si="232"/>
        <v>-1</v>
      </c>
      <c r="I197" s="160">
        <f t="shared" si="232"/>
        <v>-3.1486674799999999</v>
      </c>
      <c r="J197" s="83">
        <f t="shared" si="233"/>
        <v>0</v>
      </c>
      <c r="K197" s="160">
        <f t="shared" si="233"/>
        <v>0</v>
      </c>
      <c r="L197" s="146">
        <f t="shared" si="234"/>
        <v>1</v>
      </c>
      <c r="M197" s="160">
        <f t="shared" si="234"/>
        <v>0.20461061000000003</v>
      </c>
      <c r="N197" s="146">
        <f t="shared" si="235"/>
        <v>0</v>
      </c>
      <c r="O197" s="160">
        <f t="shared" si="235"/>
        <v>0</v>
      </c>
      <c r="P197" s="146">
        <f t="shared" si="236"/>
        <v>0</v>
      </c>
      <c r="Q197" s="160">
        <f t="shared" si="236"/>
        <v>0</v>
      </c>
      <c r="R197" s="83">
        <f t="shared" si="237"/>
        <v>0</v>
      </c>
      <c r="S197" s="160">
        <f t="shared" si="237"/>
        <v>0</v>
      </c>
      <c r="T197" s="83">
        <f t="shared" si="238"/>
        <v>0</v>
      </c>
      <c r="U197" s="160">
        <f t="shared" si="238"/>
        <v>0</v>
      </c>
      <c r="V197" s="83">
        <f t="shared" si="239"/>
        <v>0</v>
      </c>
      <c r="W197" s="160">
        <f t="shared" si="239"/>
        <v>0</v>
      </c>
      <c r="X197" s="83">
        <f t="shared" si="240"/>
        <v>0</v>
      </c>
      <c r="Y197" s="160">
        <f t="shared" si="240"/>
        <v>0</v>
      </c>
      <c r="Z197" s="83">
        <f t="shared" si="241"/>
        <v>0</v>
      </c>
      <c r="AA197" s="160">
        <f t="shared" si="241"/>
        <v>0</v>
      </c>
      <c r="AB197" s="83">
        <f t="shared" si="242"/>
        <v>0</v>
      </c>
      <c r="AC197" s="160">
        <f t="shared" si="242"/>
        <v>0</v>
      </c>
      <c r="AD197" s="149">
        <f t="shared" si="243"/>
        <v>1</v>
      </c>
      <c r="AE197" s="169">
        <f t="shared" si="243"/>
        <v>0.20461061000000003</v>
      </c>
      <c r="AF197" s="126">
        <f t="shared" si="166"/>
        <v>6.8551093505338299E-4</v>
      </c>
      <c r="AH197" s="210">
        <v>71</v>
      </c>
      <c r="AI197" s="169">
        <v>298.47898777000006</v>
      </c>
    </row>
    <row r="198" spans="1:35" x14ac:dyDescent="0.2">
      <c r="A198" s="88" t="s">
        <v>59</v>
      </c>
      <c r="B198" s="25" t="s">
        <v>146</v>
      </c>
      <c r="C198" s="147">
        <v>1</v>
      </c>
      <c r="D198" s="200">
        <v>6.2182185900000002</v>
      </c>
      <c r="E198" s="196">
        <v>0.11267067799891933</v>
      </c>
      <c r="F198" s="83">
        <f t="shared" si="232"/>
        <v>0</v>
      </c>
      <c r="G198" s="160">
        <f t="shared" si="232"/>
        <v>0</v>
      </c>
      <c r="H198" s="83">
        <f t="shared" si="232"/>
        <v>0</v>
      </c>
      <c r="I198" s="160">
        <f t="shared" si="232"/>
        <v>0</v>
      </c>
      <c r="J198" s="83">
        <f t="shared" si="233"/>
        <v>0</v>
      </c>
      <c r="K198" s="160">
        <f t="shared" si="233"/>
        <v>0</v>
      </c>
      <c r="L198" s="146">
        <f t="shared" si="234"/>
        <v>0</v>
      </c>
      <c r="M198" s="160">
        <f t="shared" si="234"/>
        <v>0</v>
      </c>
      <c r="N198" s="146">
        <f t="shared" si="235"/>
        <v>0</v>
      </c>
      <c r="O198" s="160">
        <f t="shared" si="235"/>
        <v>0</v>
      </c>
      <c r="P198" s="146">
        <f t="shared" si="236"/>
        <v>0</v>
      </c>
      <c r="Q198" s="160">
        <f t="shared" si="236"/>
        <v>0</v>
      </c>
      <c r="R198" s="83">
        <f t="shared" si="237"/>
        <v>0</v>
      </c>
      <c r="S198" s="160">
        <f t="shared" si="237"/>
        <v>0</v>
      </c>
      <c r="T198" s="83">
        <f t="shared" si="238"/>
        <v>0</v>
      </c>
      <c r="U198" s="160">
        <f t="shared" si="238"/>
        <v>0</v>
      </c>
      <c r="V198" s="83">
        <f t="shared" si="239"/>
        <v>0</v>
      </c>
      <c r="W198" s="160">
        <f t="shared" si="239"/>
        <v>0</v>
      </c>
      <c r="X198" s="83">
        <f t="shared" si="240"/>
        <v>1</v>
      </c>
      <c r="Y198" s="160">
        <f t="shared" si="240"/>
        <v>2.1127445100000002</v>
      </c>
      <c r="Z198" s="83">
        <f t="shared" si="241"/>
        <v>0</v>
      </c>
      <c r="AA198" s="160">
        <f t="shared" si="241"/>
        <v>0</v>
      </c>
      <c r="AB198" s="83">
        <f t="shared" si="242"/>
        <v>-1</v>
      </c>
      <c r="AC198" s="160">
        <f t="shared" si="242"/>
        <v>-2.1127445100000002</v>
      </c>
      <c r="AD198" s="149">
        <f t="shared" si="243"/>
        <v>0</v>
      </c>
      <c r="AE198" s="170">
        <f t="shared" si="243"/>
        <v>0</v>
      </c>
      <c r="AF198" s="126">
        <f t="shared" si="166"/>
        <v>0</v>
      </c>
      <c r="AH198" s="210">
        <v>65</v>
      </c>
      <c r="AI198" s="170">
        <v>173.31635566999998</v>
      </c>
    </row>
    <row r="199" spans="1:35" s="118" customFormat="1" x14ac:dyDescent="0.2">
      <c r="A199" s="91" t="s">
        <v>163</v>
      </c>
      <c r="B199" s="95" t="s">
        <v>178</v>
      </c>
      <c r="C199" s="153">
        <f>SUM(C194:C198)</f>
        <v>3</v>
      </c>
      <c r="D199" s="191">
        <f>SUM(D194:D198)</f>
        <v>22.709261939999998</v>
      </c>
      <c r="E199" s="197">
        <v>5.0681212163837634E-2</v>
      </c>
      <c r="F199" s="101">
        <f>SUM(F194:F198)</f>
        <v>1</v>
      </c>
      <c r="G199" s="161">
        <f>SUM(G194:G198)</f>
        <v>3.1486674799999999</v>
      </c>
      <c r="H199" s="101">
        <f t="shared" ref="H199:M199" si="244">SUM(H194:H198)</f>
        <v>0</v>
      </c>
      <c r="I199" s="161">
        <f t="shared" si="244"/>
        <v>-2.4586734299999997</v>
      </c>
      <c r="J199" s="101">
        <f t="shared" si="244"/>
        <v>-1</v>
      </c>
      <c r="K199" s="161">
        <f t="shared" si="244"/>
        <v>-0.68999405000000003</v>
      </c>
      <c r="L199" s="151">
        <f t="shared" si="244"/>
        <v>1</v>
      </c>
      <c r="M199" s="161">
        <f t="shared" si="244"/>
        <v>0.20461061000000003</v>
      </c>
      <c r="N199" s="151">
        <f t="shared" ref="N199:S199" si="245">SUM(N194:N198)</f>
        <v>2</v>
      </c>
      <c r="O199" s="161">
        <f t="shared" si="245"/>
        <v>2.6521290300000002</v>
      </c>
      <c r="P199" s="151">
        <f t="shared" si="245"/>
        <v>0</v>
      </c>
      <c r="Q199" s="161">
        <f t="shared" si="245"/>
        <v>0</v>
      </c>
      <c r="R199" s="101">
        <f t="shared" si="245"/>
        <v>1</v>
      </c>
      <c r="S199" s="161">
        <f t="shared" si="245"/>
        <v>1.09383385</v>
      </c>
      <c r="T199" s="101">
        <f>SUM(T194:T198)</f>
        <v>1</v>
      </c>
      <c r="U199" s="161">
        <f>SUM(U194:U198)</f>
        <v>1.8470699999999999E-3</v>
      </c>
      <c r="V199" s="101">
        <f t="shared" ref="V199:AA199" si="246">SUM(V194:V198)</f>
        <v>-1</v>
      </c>
      <c r="W199" s="161">
        <f t="shared" si="246"/>
        <v>-1.8470699999999999E-3</v>
      </c>
      <c r="X199" s="101">
        <f t="shared" si="246"/>
        <v>1</v>
      </c>
      <c r="Y199" s="161">
        <f t="shared" si="246"/>
        <v>2.1127445100000002</v>
      </c>
      <c r="Z199" s="101">
        <f t="shared" si="246"/>
        <v>0</v>
      </c>
      <c r="AA199" s="161">
        <f t="shared" si="246"/>
        <v>0.66176619000000003</v>
      </c>
      <c r="AB199" s="101">
        <f>SUM(AB194:AB198)</f>
        <v>-1</v>
      </c>
      <c r="AC199" s="161">
        <f>SUM(AC194:AC198)</f>
        <v>-2.1127445100000002</v>
      </c>
      <c r="AD199" s="152">
        <f>SUM(AD194:AD198)</f>
        <v>4</v>
      </c>
      <c r="AE199" s="161">
        <f>SUM(AE194:AE198)</f>
        <v>4.6123396799999998</v>
      </c>
      <c r="AF199" s="129">
        <f t="shared" si="166"/>
        <v>3.9904615188662666E-3</v>
      </c>
      <c r="AH199" s="151">
        <f>SUM(AH194:AH198)</f>
        <v>278</v>
      </c>
      <c r="AI199" s="161">
        <f>SUM(AI194:AI198)</f>
        <v>1155.8411622799999</v>
      </c>
    </row>
    <row r="200" spans="1:35" x14ac:dyDescent="0.2">
      <c r="A200" s="88" t="s">
        <v>65</v>
      </c>
      <c r="B200" s="23" t="s">
        <v>152</v>
      </c>
      <c r="C200" s="147">
        <v>0</v>
      </c>
      <c r="D200" s="200">
        <v>0</v>
      </c>
      <c r="E200" s="196">
        <v>0</v>
      </c>
      <c r="F200" s="83">
        <f t="shared" ref="F200:I203" si="247">F252+F304</f>
        <v>0</v>
      </c>
      <c r="G200" s="160">
        <f t="shared" si="247"/>
        <v>0</v>
      </c>
      <c r="H200" s="83">
        <f t="shared" si="247"/>
        <v>0</v>
      </c>
      <c r="I200" s="160">
        <f t="shared" si="247"/>
        <v>0</v>
      </c>
      <c r="J200" s="83">
        <f t="shared" ref="J200:K203" si="248">J252+J304</f>
        <v>0</v>
      </c>
      <c r="K200" s="160">
        <f t="shared" si="248"/>
        <v>0</v>
      </c>
      <c r="L200" s="146">
        <f t="shared" ref="L200:M203" si="249">L252+L304</f>
        <v>0</v>
      </c>
      <c r="M200" s="160">
        <f t="shared" si="249"/>
        <v>0</v>
      </c>
      <c r="N200" s="146">
        <f t="shared" ref="N200:O203" si="250">N252+N304</f>
        <v>0</v>
      </c>
      <c r="O200" s="160">
        <f t="shared" si="250"/>
        <v>0</v>
      </c>
      <c r="P200" s="146">
        <f t="shared" ref="P200:Q203" si="251">P252+P304</f>
        <v>0</v>
      </c>
      <c r="Q200" s="160">
        <f t="shared" si="251"/>
        <v>0</v>
      </c>
      <c r="R200" s="83">
        <f t="shared" ref="R200:S203" si="252">R252+R304</f>
        <v>0</v>
      </c>
      <c r="S200" s="160">
        <f t="shared" si="252"/>
        <v>0</v>
      </c>
      <c r="T200" s="83">
        <f t="shared" ref="T200:U203" si="253">T252+T304</f>
        <v>0</v>
      </c>
      <c r="U200" s="160">
        <f t="shared" si="253"/>
        <v>0</v>
      </c>
      <c r="V200" s="83">
        <f t="shared" ref="V200:W203" si="254">V252+V304</f>
        <v>1</v>
      </c>
      <c r="W200" s="160">
        <f t="shared" si="254"/>
        <v>19.33600904</v>
      </c>
      <c r="X200" s="83">
        <f t="shared" ref="X200:Y203" si="255">X252+X304</f>
        <v>0</v>
      </c>
      <c r="Y200" s="160">
        <f t="shared" si="255"/>
        <v>0</v>
      </c>
      <c r="Z200" s="83">
        <f t="shared" ref="Z200:AA203" si="256">Z252+Z304</f>
        <v>0</v>
      </c>
      <c r="AA200" s="160">
        <f t="shared" si="256"/>
        <v>0</v>
      </c>
      <c r="AB200" s="83">
        <f t="shared" ref="AB200:AC203" si="257">AB252+AB304</f>
        <v>0</v>
      </c>
      <c r="AC200" s="160">
        <f t="shared" si="257"/>
        <v>0</v>
      </c>
      <c r="AD200" s="149">
        <f t="shared" ref="AD200:AE203" si="258">F200+H200+J200+L200+N200+P200+R200+T200+V200+X200+Z200+AB200</f>
        <v>1</v>
      </c>
      <c r="AE200" s="171">
        <f t="shared" si="258"/>
        <v>19.33600904</v>
      </c>
      <c r="AF200" s="126">
        <f t="shared" si="166"/>
        <v>0.11325447211216121</v>
      </c>
      <c r="AH200" s="210">
        <v>73</v>
      </c>
      <c r="AI200" s="171">
        <v>170.73064471000001</v>
      </c>
    </row>
    <row r="201" spans="1:35" x14ac:dyDescent="0.2">
      <c r="A201" s="88" t="s">
        <v>63</v>
      </c>
      <c r="B201" s="25" t="s">
        <v>150</v>
      </c>
      <c r="C201" s="147">
        <v>2</v>
      </c>
      <c r="D201" s="200">
        <v>5.7302251800000006</v>
      </c>
      <c r="E201" s="196">
        <v>4.3159033143118412E-2</v>
      </c>
      <c r="F201" s="83">
        <f t="shared" si="247"/>
        <v>0</v>
      </c>
      <c r="G201" s="160">
        <f t="shared" si="247"/>
        <v>0</v>
      </c>
      <c r="H201" s="83">
        <f t="shared" si="247"/>
        <v>0</v>
      </c>
      <c r="I201" s="160">
        <f t="shared" si="247"/>
        <v>0</v>
      </c>
      <c r="J201" s="83">
        <f t="shared" si="248"/>
        <v>1</v>
      </c>
      <c r="K201" s="160">
        <f t="shared" si="248"/>
        <v>2.9108522099999998</v>
      </c>
      <c r="L201" s="146">
        <f t="shared" si="249"/>
        <v>0</v>
      </c>
      <c r="M201" s="160">
        <f t="shared" si="249"/>
        <v>0</v>
      </c>
      <c r="N201" s="146">
        <f t="shared" si="250"/>
        <v>1</v>
      </c>
      <c r="O201" s="160">
        <f t="shared" si="250"/>
        <v>1.4347005800000001</v>
      </c>
      <c r="P201" s="146">
        <f t="shared" si="251"/>
        <v>0</v>
      </c>
      <c r="Q201" s="160">
        <f t="shared" si="251"/>
        <v>0</v>
      </c>
      <c r="R201" s="83">
        <f t="shared" si="252"/>
        <v>0</v>
      </c>
      <c r="S201" s="160">
        <f t="shared" si="252"/>
        <v>0</v>
      </c>
      <c r="T201" s="83">
        <f t="shared" si="253"/>
        <v>0</v>
      </c>
      <c r="U201" s="160">
        <f t="shared" si="253"/>
        <v>0</v>
      </c>
      <c r="V201" s="83">
        <f t="shared" si="254"/>
        <v>1</v>
      </c>
      <c r="W201" s="160">
        <f t="shared" si="254"/>
        <v>0.37769522000000005</v>
      </c>
      <c r="X201" s="83">
        <f t="shared" si="255"/>
        <v>0</v>
      </c>
      <c r="Y201" s="160">
        <f t="shared" si="255"/>
        <v>-0.37769522</v>
      </c>
      <c r="Z201" s="83">
        <f t="shared" si="256"/>
        <v>1</v>
      </c>
      <c r="AA201" s="160">
        <f t="shared" si="256"/>
        <v>0.81588360999999998</v>
      </c>
      <c r="AB201" s="83">
        <f t="shared" si="257"/>
        <v>0</v>
      </c>
      <c r="AC201" s="160">
        <f t="shared" si="257"/>
        <v>0</v>
      </c>
      <c r="AD201" s="149">
        <f t="shared" si="258"/>
        <v>4</v>
      </c>
      <c r="AE201" s="169">
        <f t="shared" si="258"/>
        <v>5.1614364000000004</v>
      </c>
      <c r="AF201" s="126">
        <f>AE201*12/($AG$1*AI201)</f>
        <v>1.1518568972184052E-2</v>
      </c>
      <c r="AH201" s="210">
        <v>91</v>
      </c>
      <c r="AI201" s="169">
        <v>448.09701730000006</v>
      </c>
    </row>
    <row r="202" spans="1:35" x14ac:dyDescent="0.2">
      <c r="A202" s="88" t="s">
        <v>64</v>
      </c>
      <c r="B202" s="25" t="s">
        <v>151</v>
      </c>
      <c r="C202" s="147">
        <v>0</v>
      </c>
      <c r="D202" s="200">
        <v>0</v>
      </c>
      <c r="E202" s="196">
        <v>0</v>
      </c>
      <c r="F202" s="83">
        <f t="shared" si="247"/>
        <v>0</v>
      </c>
      <c r="G202" s="160">
        <f t="shared" si="247"/>
        <v>0</v>
      </c>
      <c r="H202" s="83">
        <f t="shared" si="247"/>
        <v>0</v>
      </c>
      <c r="I202" s="160">
        <f t="shared" si="247"/>
        <v>0</v>
      </c>
      <c r="J202" s="83">
        <f t="shared" si="248"/>
        <v>0</v>
      </c>
      <c r="K202" s="160">
        <f t="shared" si="248"/>
        <v>0</v>
      </c>
      <c r="L202" s="146">
        <f t="shared" si="249"/>
        <v>0</v>
      </c>
      <c r="M202" s="160">
        <f t="shared" si="249"/>
        <v>0</v>
      </c>
      <c r="N202" s="146">
        <f t="shared" si="250"/>
        <v>0</v>
      </c>
      <c r="O202" s="160">
        <f t="shared" si="250"/>
        <v>0</v>
      </c>
      <c r="P202" s="146">
        <f t="shared" si="251"/>
        <v>0</v>
      </c>
      <c r="Q202" s="160">
        <f t="shared" si="251"/>
        <v>0</v>
      </c>
      <c r="R202" s="83">
        <f t="shared" si="252"/>
        <v>0</v>
      </c>
      <c r="S202" s="160">
        <f t="shared" si="252"/>
        <v>0</v>
      </c>
      <c r="T202" s="83">
        <f t="shared" si="253"/>
        <v>0</v>
      </c>
      <c r="U202" s="160">
        <f t="shared" si="253"/>
        <v>0</v>
      </c>
      <c r="V202" s="83">
        <f t="shared" si="254"/>
        <v>0</v>
      </c>
      <c r="W202" s="160">
        <f t="shared" si="254"/>
        <v>0</v>
      </c>
      <c r="X202" s="83">
        <f t="shared" si="255"/>
        <v>0</v>
      </c>
      <c r="Y202" s="160">
        <f t="shared" si="255"/>
        <v>0</v>
      </c>
      <c r="Z202" s="83">
        <f t="shared" si="256"/>
        <v>0</v>
      </c>
      <c r="AA202" s="160">
        <f t="shared" si="256"/>
        <v>0</v>
      </c>
      <c r="AB202" s="83">
        <f t="shared" si="257"/>
        <v>0</v>
      </c>
      <c r="AC202" s="160">
        <f t="shared" si="257"/>
        <v>0</v>
      </c>
      <c r="AD202" s="149">
        <f t="shared" si="258"/>
        <v>0</v>
      </c>
      <c r="AE202" s="169">
        <f t="shared" si="258"/>
        <v>0</v>
      </c>
      <c r="AF202" s="126">
        <f t="shared" si="166"/>
        <v>0</v>
      </c>
      <c r="AH202" s="210">
        <v>86</v>
      </c>
      <c r="AI202" s="169">
        <v>544.75154576</v>
      </c>
    </row>
    <row r="203" spans="1:35" x14ac:dyDescent="0.2">
      <c r="A203" s="88" t="s">
        <v>66</v>
      </c>
      <c r="B203" s="25" t="s">
        <v>153</v>
      </c>
      <c r="C203" s="147">
        <v>0</v>
      </c>
      <c r="D203" s="200">
        <v>0</v>
      </c>
      <c r="E203" s="196">
        <v>0</v>
      </c>
      <c r="F203" s="83">
        <f t="shared" si="247"/>
        <v>0</v>
      </c>
      <c r="G203" s="160">
        <f t="shared" si="247"/>
        <v>0</v>
      </c>
      <c r="H203" s="83">
        <f t="shared" si="247"/>
        <v>0</v>
      </c>
      <c r="I203" s="160">
        <f t="shared" si="247"/>
        <v>0</v>
      </c>
      <c r="J203" s="83">
        <f t="shared" si="248"/>
        <v>0</v>
      </c>
      <c r="K203" s="160">
        <f t="shared" si="248"/>
        <v>0</v>
      </c>
      <c r="L203" s="146">
        <f t="shared" si="249"/>
        <v>0</v>
      </c>
      <c r="M203" s="160">
        <f t="shared" si="249"/>
        <v>0</v>
      </c>
      <c r="N203" s="146">
        <f t="shared" si="250"/>
        <v>0</v>
      </c>
      <c r="O203" s="160">
        <f t="shared" si="250"/>
        <v>0</v>
      </c>
      <c r="P203" s="146">
        <f t="shared" si="251"/>
        <v>0</v>
      </c>
      <c r="Q203" s="160">
        <f t="shared" si="251"/>
        <v>0</v>
      </c>
      <c r="R203" s="83">
        <f t="shared" si="252"/>
        <v>0</v>
      </c>
      <c r="S203" s="160">
        <f t="shared" si="252"/>
        <v>0</v>
      </c>
      <c r="T203" s="83">
        <f t="shared" si="253"/>
        <v>0</v>
      </c>
      <c r="U203" s="160">
        <f t="shared" si="253"/>
        <v>0</v>
      </c>
      <c r="V203" s="83">
        <f t="shared" si="254"/>
        <v>0</v>
      </c>
      <c r="W203" s="160">
        <f t="shared" si="254"/>
        <v>0</v>
      </c>
      <c r="X203" s="83">
        <f t="shared" si="255"/>
        <v>0</v>
      </c>
      <c r="Y203" s="160">
        <f t="shared" si="255"/>
        <v>0</v>
      </c>
      <c r="Z203" s="83">
        <f t="shared" si="256"/>
        <v>0</v>
      </c>
      <c r="AA203" s="160">
        <f t="shared" si="256"/>
        <v>0</v>
      </c>
      <c r="AB203" s="83">
        <f t="shared" si="257"/>
        <v>0</v>
      </c>
      <c r="AC203" s="160">
        <f t="shared" si="257"/>
        <v>0</v>
      </c>
      <c r="AD203" s="149">
        <f t="shared" si="258"/>
        <v>0</v>
      </c>
      <c r="AE203" s="170">
        <f t="shared" si="258"/>
        <v>0</v>
      </c>
      <c r="AF203" s="126">
        <f t="shared" si="166"/>
        <v>0</v>
      </c>
      <c r="AH203" s="210">
        <v>66</v>
      </c>
      <c r="AI203" s="170">
        <v>193.21871642000002</v>
      </c>
    </row>
    <row r="204" spans="1:35" s="118" customFormat="1" x14ac:dyDescent="0.2">
      <c r="A204" s="91" t="s">
        <v>164</v>
      </c>
      <c r="B204" s="94" t="s">
        <v>179</v>
      </c>
      <c r="C204" s="153">
        <f>SUM(C200:C203)</f>
        <v>2</v>
      </c>
      <c r="D204" s="191">
        <f>SUM(D200:D203)</f>
        <v>5.7302251800000006</v>
      </c>
      <c r="E204" s="197">
        <v>1.0588949027532648E-2</v>
      </c>
      <c r="F204" s="101">
        <f>SUM(F200:F203)</f>
        <v>0</v>
      </c>
      <c r="G204" s="161">
        <f>SUM(G200:G203)</f>
        <v>0</v>
      </c>
      <c r="H204" s="101">
        <f t="shared" ref="H204:M204" si="259">SUM(H200:H203)</f>
        <v>0</v>
      </c>
      <c r="I204" s="161">
        <f t="shared" si="259"/>
        <v>0</v>
      </c>
      <c r="J204" s="101">
        <f t="shared" si="259"/>
        <v>1</v>
      </c>
      <c r="K204" s="161">
        <f t="shared" si="259"/>
        <v>2.9108522099999998</v>
      </c>
      <c r="L204" s="151">
        <f t="shared" si="259"/>
        <v>0</v>
      </c>
      <c r="M204" s="161">
        <f t="shared" si="259"/>
        <v>0</v>
      </c>
      <c r="N204" s="151">
        <f t="shared" ref="N204:S204" si="260">SUM(N200:N203)</f>
        <v>1</v>
      </c>
      <c r="O204" s="161">
        <f t="shared" si="260"/>
        <v>1.4347005800000001</v>
      </c>
      <c r="P204" s="151">
        <f t="shared" si="260"/>
        <v>0</v>
      </c>
      <c r="Q204" s="161">
        <f t="shared" si="260"/>
        <v>0</v>
      </c>
      <c r="R204" s="101">
        <f t="shared" si="260"/>
        <v>0</v>
      </c>
      <c r="S204" s="161">
        <f t="shared" si="260"/>
        <v>0</v>
      </c>
      <c r="T204" s="101">
        <f>SUM(T200:T203)</f>
        <v>0</v>
      </c>
      <c r="U204" s="161">
        <f>SUM(U200:U203)</f>
        <v>0</v>
      </c>
      <c r="V204" s="101">
        <f t="shared" ref="V204:AA204" si="261">SUM(V200:V203)</f>
        <v>2</v>
      </c>
      <c r="W204" s="161">
        <f t="shared" si="261"/>
        <v>19.71370426</v>
      </c>
      <c r="X204" s="101">
        <f t="shared" si="261"/>
        <v>0</v>
      </c>
      <c r="Y204" s="161">
        <f t="shared" si="261"/>
        <v>-0.37769522</v>
      </c>
      <c r="Z204" s="101">
        <f t="shared" si="261"/>
        <v>1</v>
      </c>
      <c r="AA204" s="161">
        <f t="shared" si="261"/>
        <v>0.81588360999999998</v>
      </c>
      <c r="AB204" s="101">
        <f>SUM(AB200:AB203)</f>
        <v>0</v>
      </c>
      <c r="AC204" s="161">
        <f>SUM(AC200:AC203)</f>
        <v>0</v>
      </c>
      <c r="AD204" s="152">
        <f>SUM(AD200:AD203)</f>
        <v>5</v>
      </c>
      <c r="AE204" s="161">
        <f>SUM(AE200:AE203)</f>
        <v>24.49744544</v>
      </c>
      <c r="AF204" s="129">
        <f t="shared" si="166"/>
        <v>1.8055338236624162E-2</v>
      </c>
      <c r="AH204" s="151">
        <f>SUM(AH200:AH203)</f>
        <v>316</v>
      </c>
      <c r="AI204" s="161">
        <f>SUM(AI200:AI203)</f>
        <v>1356.79792419</v>
      </c>
    </row>
    <row r="205" spans="1:35" x14ac:dyDescent="0.2">
      <c r="A205" s="88" t="s">
        <v>67</v>
      </c>
      <c r="B205" s="25" t="s">
        <v>154</v>
      </c>
      <c r="C205" s="179">
        <v>2</v>
      </c>
      <c r="D205" s="200">
        <v>8.5583962100000015</v>
      </c>
      <c r="E205" s="196">
        <v>1.9062503797383654E-2</v>
      </c>
      <c r="F205" s="83">
        <f t="shared" ref="F205:I207" si="262">F257+F309</f>
        <v>0</v>
      </c>
      <c r="G205" s="160">
        <f t="shared" si="262"/>
        <v>0</v>
      </c>
      <c r="H205" s="83">
        <f t="shared" si="262"/>
        <v>1</v>
      </c>
      <c r="I205" s="160">
        <f t="shared" si="262"/>
        <v>1.5624000000000001E-4</v>
      </c>
      <c r="J205" s="83">
        <f t="shared" ref="J205:K207" si="263">J257+J309</f>
        <v>0</v>
      </c>
      <c r="K205" s="160">
        <f t="shared" si="263"/>
        <v>5.1305415000000005</v>
      </c>
      <c r="L205" s="146">
        <f t="shared" ref="L205:M207" si="264">L257+L309</f>
        <v>1</v>
      </c>
      <c r="M205" s="160">
        <f t="shared" si="264"/>
        <v>1.91214723</v>
      </c>
      <c r="N205" s="146">
        <f t="shared" ref="N205:O207" si="265">N257+N309</f>
        <v>-1</v>
      </c>
      <c r="O205" s="160">
        <f t="shared" si="265"/>
        <v>-1.91214723</v>
      </c>
      <c r="P205" s="146">
        <f t="shared" ref="P205:Q207" si="266">P257+P309</f>
        <v>2</v>
      </c>
      <c r="Q205" s="160">
        <f t="shared" si="266"/>
        <v>7.21910601</v>
      </c>
      <c r="R205" s="83">
        <f t="shared" ref="R205:S207" si="267">R257+R309</f>
        <v>0</v>
      </c>
      <c r="S205" s="160">
        <f t="shared" si="267"/>
        <v>-6.0555670000000006E-2</v>
      </c>
      <c r="T205" s="83">
        <f t="shared" ref="T205:U207" si="268">T257+T309</f>
        <v>3</v>
      </c>
      <c r="U205" s="160">
        <f t="shared" si="268"/>
        <v>12.863271389999998</v>
      </c>
      <c r="V205" s="83">
        <f t="shared" ref="V205:W207" si="269">V257+V309</f>
        <v>-4</v>
      </c>
      <c r="W205" s="160">
        <f t="shared" si="269"/>
        <v>-20.019251799999999</v>
      </c>
      <c r="X205" s="83">
        <f t="shared" ref="X205:Y207" si="270">X257+X309</f>
        <v>-1</v>
      </c>
      <c r="Y205" s="160">
        <f t="shared" si="270"/>
        <v>-2.5699299999999998E-3</v>
      </c>
      <c r="Z205" s="83">
        <f t="shared" ref="Z205:AA207" si="271">Z257+Z309</f>
        <v>3</v>
      </c>
      <c r="AA205" s="160">
        <f t="shared" si="271"/>
        <v>5.1207627900000006</v>
      </c>
      <c r="AB205" s="83">
        <f t="shared" ref="AB205:AC207" si="272">AB257+AB309</f>
        <v>4</v>
      </c>
      <c r="AC205" s="160">
        <f t="shared" si="272"/>
        <v>24.231178800000002</v>
      </c>
      <c r="AD205" s="149">
        <f t="shared" ref="AD205:AE207" si="273">F205+H205+J205+L205+N205+P205+R205+T205+V205+X205+Z205+AB205</f>
        <v>8</v>
      </c>
      <c r="AE205" s="171">
        <f t="shared" si="273"/>
        <v>34.482639329999998</v>
      </c>
      <c r="AF205" s="126">
        <f t="shared" si="166"/>
        <v>3.5720711826656544E-2</v>
      </c>
      <c r="AH205" s="210">
        <v>214</v>
      </c>
      <c r="AI205" s="171">
        <v>965.34020647000011</v>
      </c>
    </row>
    <row r="206" spans="1:35" x14ac:dyDescent="0.2">
      <c r="A206" s="88" t="s">
        <v>68</v>
      </c>
      <c r="B206" s="23" t="s">
        <v>155</v>
      </c>
      <c r="C206" s="147">
        <v>1</v>
      </c>
      <c r="D206" s="200">
        <v>12.684065</v>
      </c>
      <c r="E206" s="196">
        <v>0.16022237818386434</v>
      </c>
      <c r="F206" s="83">
        <f t="shared" si="262"/>
        <v>0</v>
      </c>
      <c r="G206" s="160">
        <f t="shared" si="262"/>
        <v>0</v>
      </c>
      <c r="H206" s="83">
        <f t="shared" si="262"/>
        <v>0</v>
      </c>
      <c r="I206" s="160">
        <f t="shared" si="262"/>
        <v>0</v>
      </c>
      <c r="J206" s="83">
        <f t="shared" si="263"/>
        <v>0</v>
      </c>
      <c r="K206" s="160">
        <f t="shared" si="263"/>
        <v>0</v>
      </c>
      <c r="L206" s="146">
        <f t="shared" si="264"/>
        <v>0</v>
      </c>
      <c r="M206" s="160">
        <f t="shared" si="264"/>
        <v>0</v>
      </c>
      <c r="N206" s="146">
        <f t="shared" si="265"/>
        <v>0</v>
      </c>
      <c r="O206" s="160">
        <f t="shared" si="265"/>
        <v>0</v>
      </c>
      <c r="P206" s="146">
        <f t="shared" si="266"/>
        <v>1</v>
      </c>
      <c r="Q206" s="160">
        <f t="shared" si="266"/>
        <v>18.936216890000001</v>
      </c>
      <c r="R206" s="83">
        <f t="shared" si="267"/>
        <v>0</v>
      </c>
      <c r="S206" s="160">
        <f t="shared" si="267"/>
        <v>0</v>
      </c>
      <c r="T206" s="83">
        <f t="shared" si="268"/>
        <v>0</v>
      </c>
      <c r="U206" s="160">
        <f t="shared" si="268"/>
        <v>0</v>
      </c>
      <c r="V206" s="83">
        <f t="shared" si="269"/>
        <v>0</v>
      </c>
      <c r="W206" s="160">
        <f t="shared" si="269"/>
        <v>-8.2033701000000008</v>
      </c>
      <c r="X206" s="83">
        <f t="shared" si="270"/>
        <v>0</v>
      </c>
      <c r="Y206" s="160">
        <f t="shared" si="270"/>
        <v>0</v>
      </c>
      <c r="Z206" s="83">
        <f t="shared" si="271"/>
        <v>0</v>
      </c>
      <c r="AA206" s="160">
        <f t="shared" si="271"/>
        <v>0</v>
      </c>
      <c r="AB206" s="83">
        <f t="shared" si="272"/>
        <v>0</v>
      </c>
      <c r="AC206" s="160">
        <f t="shared" si="272"/>
        <v>0</v>
      </c>
      <c r="AD206" s="149">
        <f t="shared" si="273"/>
        <v>1</v>
      </c>
      <c r="AE206" s="169">
        <f t="shared" si="273"/>
        <v>10.73284679</v>
      </c>
      <c r="AF206" s="126">
        <f t="shared" si="166"/>
        <v>4.6949500381564209E-2</v>
      </c>
      <c r="AH206" s="210">
        <v>53</v>
      </c>
      <c r="AI206" s="169">
        <v>228.60406825999999</v>
      </c>
    </row>
    <row r="207" spans="1:35" x14ac:dyDescent="0.2">
      <c r="A207" s="88" t="s">
        <v>69</v>
      </c>
      <c r="B207" s="23" t="s">
        <v>156</v>
      </c>
      <c r="C207" s="179">
        <v>0</v>
      </c>
      <c r="D207" s="200">
        <v>0</v>
      </c>
      <c r="E207" s="196">
        <v>0</v>
      </c>
      <c r="F207" s="83">
        <f t="shared" si="262"/>
        <v>0</v>
      </c>
      <c r="G207" s="160">
        <f t="shared" si="262"/>
        <v>0</v>
      </c>
      <c r="H207" s="85">
        <f t="shared" si="262"/>
        <v>0</v>
      </c>
      <c r="I207" s="163">
        <f t="shared" si="262"/>
        <v>0</v>
      </c>
      <c r="J207" s="85">
        <f t="shared" si="263"/>
        <v>0</v>
      </c>
      <c r="K207" s="163">
        <f t="shared" si="263"/>
        <v>0</v>
      </c>
      <c r="L207" s="154">
        <f t="shared" si="264"/>
        <v>0</v>
      </c>
      <c r="M207" s="163">
        <f t="shared" si="264"/>
        <v>0</v>
      </c>
      <c r="N207" s="154">
        <f t="shared" si="265"/>
        <v>0</v>
      </c>
      <c r="O207" s="163">
        <f t="shared" si="265"/>
        <v>0</v>
      </c>
      <c r="P207" s="154">
        <f t="shared" si="266"/>
        <v>0</v>
      </c>
      <c r="Q207" s="163">
        <f t="shared" si="266"/>
        <v>0</v>
      </c>
      <c r="R207" s="85">
        <f t="shared" si="267"/>
        <v>0</v>
      </c>
      <c r="S207" s="163">
        <f t="shared" si="267"/>
        <v>0</v>
      </c>
      <c r="T207" s="85">
        <f t="shared" si="268"/>
        <v>0</v>
      </c>
      <c r="U207" s="163">
        <f t="shared" si="268"/>
        <v>0</v>
      </c>
      <c r="V207" s="85">
        <f t="shared" si="269"/>
        <v>0</v>
      </c>
      <c r="W207" s="163">
        <f t="shared" si="269"/>
        <v>0</v>
      </c>
      <c r="X207" s="85">
        <f t="shared" si="270"/>
        <v>0</v>
      </c>
      <c r="Y207" s="163">
        <f t="shared" si="270"/>
        <v>0</v>
      </c>
      <c r="Z207" s="85">
        <f t="shared" si="271"/>
        <v>0</v>
      </c>
      <c r="AA207" s="163">
        <f t="shared" si="271"/>
        <v>0</v>
      </c>
      <c r="AB207" s="85">
        <f t="shared" si="272"/>
        <v>0</v>
      </c>
      <c r="AC207" s="163">
        <f t="shared" si="272"/>
        <v>0</v>
      </c>
      <c r="AD207" s="149">
        <f t="shared" si="273"/>
        <v>0</v>
      </c>
      <c r="AE207" s="170">
        <f t="shared" si="273"/>
        <v>0</v>
      </c>
      <c r="AF207" s="126">
        <f t="shared" si="166"/>
        <v>0</v>
      </c>
      <c r="AH207" s="210">
        <v>81</v>
      </c>
      <c r="AI207" s="170">
        <v>498.62848974999986</v>
      </c>
    </row>
    <row r="208" spans="1:35" s="118" customFormat="1" x14ac:dyDescent="0.2">
      <c r="A208" s="91" t="s">
        <v>165</v>
      </c>
      <c r="B208" s="98" t="s">
        <v>180</v>
      </c>
      <c r="C208" s="101">
        <f>SUM(C205:C207)</f>
        <v>3</v>
      </c>
      <c r="D208" s="191">
        <f>SUM(D205:D207)</f>
        <v>21.242461210000002</v>
      </c>
      <c r="E208" s="197">
        <v>2.8738298598236119E-2</v>
      </c>
      <c r="F208" s="101">
        <f t="shared" ref="F208:K208" si="274">SUM(F205:F207)</f>
        <v>0</v>
      </c>
      <c r="G208" s="161">
        <f t="shared" si="274"/>
        <v>0</v>
      </c>
      <c r="H208" s="101">
        <f t="shared" si="274"/>
        <v>1</v>
      </c>
      <c r="I208" s="161">
        <f t="shared" si="274"/>
        <v>1.5624000000000001E-4</v>
      </c>
      <c r="J208" s="101">
        <f t="shared" si="274"/>
        <v>0</v>
      </c>
      <c r="K208" s="161">
        <f t="shared" si="274"/>
        <v>5.1305415000000005</v>
      </c>
      <c r="L208" s="151">
        <f>SUM(L205:L207)</f>
        <v>1</v>
      </c>
      <c r="M208" s="161">
        <f>SUM(M205:M207)</f>
        <v>1.91214723</v>
      </c>
      <c r="N208" s="151">
        <f>SUM(N205:N207)</f>
        <v>-1</v>
      </c>
      <c r="O208" s="161">
        <f>SUM(O205:O207)</f>
        <v>-1.91214723</v>
      </c>
      <c r="P208" s="151">
        <f t="shared" ref="P208:AA208" si="275">SUM(P205:P207)</f>
        <v>3</v>
      </c>
      <c r="Q208" s="161">
        <f t="shared" si="275"/>
        <v>26.155322900000002</v>
      </c>
      <c r="R208" s="128">
        <f>SUM(R205:R207)</f>
        <v>0</v>
      </c>
      <c r="S208" s="232">
        <f>SUM(S205:S207)</f>
        <v>-6.0555670000000006E-2</v>
      </c>
      <c r="T208" s="128">
        <f t="shared" si="275"/>
        <v>3</v>
      </c>
      <c r="U208" s="232">
        <f t="shared" si="275"/>
        <v>12.863271389999998</v>
      </c>
      <c r="V208" s="128">
        <f t="shared" si="275"/>
        <v>-4</v>
      </c>
      <c r="W208" s="232">
        <f t="shared" si="275"/>
        <v>-28.2226219</v>
      </c>
      <c r="X208" s="127">
        <f t="shared" si="275"/>
        <v>-1</v>
      </c>
      <c r="Y208" s="232">
        <f t="shared" si="275"/>
        <v>-2.5699299999999998E-3</v>
      </c>
      <c r="Z208" s="128">
        <f t="shared" si="275"/>
        <v>3</v>
      </c>
      <c r="AA208" s="232">
        <f t="shared" si="275"/>
        <v>5.1207627900000006</v>
      </c>
      <c r="AB208" s="128">
        <f>SUM(AB205:AB207)</f>
        <v>4</v>
      </c>
      <c r="AC208" s="232">
        <f>SUM(AC205:AC207)</f>
        <v>24.231178800000002</v>
      </c>
      <c r="AD208" s="151">
        <f>SUM(AD205:AD207)</f>
        <v>9</v>
      </c>
      <c r="AE208" s="161">
        <f>SUM(AE205:AE207)</f>
        <v>45.215486119999994</v>
      </c>
      <c r="AF208" s="129">
        <f t="shared" si="166"/>
        <v>2.6714057480353767E-2</v>
      </c>
      <c r="AH208" s="151">
        <f>SUM(AH205:AH207)</f>
        <v>348</v>
      </c>
      <c r="AI208" s="161">
        <f>SUM(AI205:AI207)</f>
        <v>1692.5727644799999</v>
      </c>
    </row>
    <row r="209" spans="1:35" ht="13.5" thickBot="1" x14ac:dyDescent="0.25">
      <c r="A209" s="144" t="s">
        <v>110</v>
      </c>
      <c r="B209" s="5" t="s">
        <v>118</v>
      </c>
      <c r="C209" s="68">
        <f>C176+C188+C193+C183+C199+C204+C168+C208</f>
        <v>46</v>
      </c>
      <c r="D209" s="193">
        <f>D176+D188+D193+D183+D199+D204+D168+D208</f>
        <v>182.40272587999999</v>
      </c>
      <c r="E209" s="198">
        <v>2.1348666947618437E-2</v>
      </c>
      <c r="F209" s="68">
        <f t="shared" ref="F209:AA209" si="276">F176+F188+F193+F183+F199+F204+F168+F208</f>
        <v>9</v>
      </c>
      <c r="G209" s="164">
        <f t="shared" si="276"/>
        <v>41.101884499999997</v>
      </c>
      <c r="H209" s="68">
        <f t="shared" ref="H209:M209" si="277">H176+H188+H193+H183+H199+H204+H168+H208</f>
        <v>4</v>
      </c>
      <c r="I209" s="164">
        <f t="shared" si="277"/>
        <v>5.1116433400000014</v>
      </c>
      <c r="J209" s="68">
        <f t="shared" si="277"/>
        <v>4</v>
      </c>
      <c r="K209" s="164">
        <f t="shared" si="277"/>
        <v>35.729815819999999</v>
      </c>
      <c r="L209" s="156">
        <f t="shared" si="277"/>
        <v>6</v>
      </c>
      <c r="M209" s="164">
        <f t="shared" si="277"/>
        <v>1.4821581799999999</v>
      </c>
      <c r="N209" s="156">
        <f>N176+N188+N193+N183+N199+N204+N168+N208</f>
        <v>4</v>
      </c>
      <c r="O209" s="164">
        <f>O176+O188+O193+O183+O199+O204+O168+O208</f>
        <v>3.9943757199999994</v>
      </c>
      <c r="P209" s="156">
        <f t="shared" si="276"/>
        <v>10</v>
      </c>
      <c r="Q209" s="164">
        <f t="shared" si="276"/>
        <v>53.1376329</v>
      </c>
      <c r="R209" s="120">
        <f>R176+R188+R193+R183+R199+R204+R168+R208</f>
        <v>2</v>
      </c>
      <c r="S209" s="233">
        <f>S176+S188+S193+S183+S199+S204+S168+S208</f>
        <v>1.0005636999999996</v>
      </c>
      <c r="T209" s="120">
        <f t="shared" si="276"/>
        <v>4</v>
      </c>
      <c r="U209" s="233">
        <f t="shared" si="276"/>
        <v>16.225059879999996</v>
      </c>
      <c r="V209" s="120">
        <f t="shared" si="276"/>
        <v>4</v>
      </c>
      <c r="W209" s="233">
        <f t="shared" si="276"/>
        <v>82.832494629999985</v>
      </c>
      <c r="X209" s="119">
        <f t="shared" si="276"/>
        <v>6</v>
      </c>
      <c r="Y209" s="233">
        <f t="shared" si="276"/>
        <v>4.768112910000001</v>
      </c>
      <c r="Z209" s="120">
        <f t="shared" si="276"/>
        <v>0</v>
      </c>
      <c r="AA209" s="233">
        <f t="shared" si="276"/>
        <v>3.2369509700000005</v>
      </c>
      <c r="AB209" s="120">
        <f>AB176+AB188+AB193+AB183+AB199+AB204+AB168+AB208</f>
        <v>8</v>
      </c>
      <c r="AC209" s="233">
        <f>AC176+AC188+AC193+AC183+AC199+AC204+AC168+AC208</f>
        <v>449.04982672000006</v>
      </c>
      <c r="AD209" s="156">
        <f>AD176+AD188+AD193+AD183+AD199+AD204+AD168+AD208</f>
        <v>61</v>
      </c>
      <c r="AE209" s="172">
        <f>AE176+AE188+AE193+AE183+AE199+AE204+AE168+AE208</f>
        <v>697.67051927</v>
      </c>
      <c r="AF209" s="121">
        <f t="shared" si="166"/>
        <v>3.2655288180571861E-2</v>
      </c>
      <c r="AH209" s="156">
        <f>AH176+AH188+AH193+AH183+AH199+AH204+AH168+AH208</f>
        <v>3497</v>
      </c>
      <c r="AI209" s="172">
        <f>AI176+AI188+AI193+AI183+AI199+AI204+AI168+AI208</f>
        <v>21364.702568604996</v>
      </c>
    </row>
    <row r="210" spans="1:35" s="228" customFormat="1" x14ac:dyDescent="0.2">
      <c r="A210" s="218"/>
      <c r="B210" s="16"/>
      <c r="C210" s="219"/>
      <c r="D210" s="220"/>
      <c r="E210" s="221"/>
      <c r="F210" s="219"/>
      <c r="G210" s="180"/>
      <c r="H210" s="219"/>
      <c r="I210" s="180"/>
      <c r="J210" s="219"/>
      <c r="K210" s="180"/>
      <c r="L210" s="222"/>
      <c r="M210" s="180"/>
      <c r="N210" s="222"/>
      <c r="O210" s="180"/>
      <c r="P210" s="222"/>
      <c r="Q210" s="180"/>
      <c r="R210" s="223"/>
      <c r="S210" s="235"/>
      <c r="T210" s="223"/>
      <c r="U210" s="235"/>
      <c r="V210" s="223"/>
      <c r="W210" s="235"/>
      <c r="X210" s="225"/>
      <c r="Y210" s="224"/>
      <c r="Z210" s="223"/>
      <c r="AA210" s="235"/>
      <c r="AB210" s="223"/>
      <c r="AC210" s="235"/>
      <c r="AD210" s="222"/>
      <c r="AE210" s="226"/>
      <c r="AF210" s="227"/>
      <c r="AH210" s="60"/>
      <c r="AI210" s="168"/>
    </row>
    <row r="211" spans="1:35" s="228" customFormat="1" x14ac:dyDescent="0.2">
      <c r="A211" s="218"/>
      <c r="B211" s="16"/>
      <c r="C211" s="219"/>
      <c r="D211" s="220"/>
      <c r="E211" s="221"/>
      <c r="F211" s="219"/>
      <c r="G211" s="180"/>
      <c r="H211" s="219"/>
      <c r="I211" s="180"/>
      <c r="J211" s="219"/>
      <c r="K211" s="180"/>
      <c r="L211" s="222"/>
      <c r="M211" s="180"/>
      <c r="N211" s="222"/>
      <c r="O211" s="180"/>
      <c r="P211" s="222"/>
      <c r="Q211" s="180"/>
      <c r="R211" s="223"/>
      <c r="S211" s="235"/>
      <c r="T211" s="223"/>
      <c r="U211" s="235"/>
      <c r="V211" s="223"/>
      <c r="W211" s="235"/>
      <c r="X211" s="225"/>
      <c r="Y211" s="224"/>
      <c r="Z211" s="223"/>
      <c r="AA211" s="235"/>
      <c r="AB211" s="223"/>
      <c r="AC211" s="235"/>
      <c r="AD211" s="222"/>
      <c r="AE211" s="226"/>
      <c r="AF211" s="227"/>
      <c r="AH211" s="60"/>
      <c r="AI211" s="168"/>
    </row>
    <row r="212" spans="1:35" ht="12.75" customHeight="1" x14ac:dyDescent="0.2">
      <c r="A212" s="408" t="s">
        <v>170</v>
      </c>
      <c r="B212" s="410" t="s">
        <v>172</v>
      </c>
      <c r="C212" s="412">
        <v>40878</v>
      </c>
      <c r="D212" s="413"/>
      <c r="E212" s="414"/>
      <c r="F212" s="402">
        <v>40909</v>
      </c>
      <c r="G212" s="403"/>
      <c r="H212" s="402">
        <v>40940</v>
      </c>
      <c r="I212" s="403"/>
      <c r="J212" s="402">
        <v>40969</v>
      </c>
      <c r="K212" s="403"/>
      <c r="L212" s="402">
        <v>41000</v>
      </c>
      <c r="M212" s="403"/>
      <c r="N212" s="402">
        <v>41030</v>
      </c>
      <c r="O212" s="403"/>
      <c r="P212" s="402">
        <v>41061</v>
      </c>
      <c r="Q212" s="403"/>
      <c r="R212" s="402">
        <v>41091</v>
      </c>
      <c r="S212" s="403"/>
      <c r="T212" s="402">
        <v>41122</v>
      </c>
      <c r="U212" s="403"/>
      <c r="V212" s="402">
        <v>41153</v>
      </c>
      <c r="W212" s="403"/>
      <c r="X212" s="402">
        <v>41183</v>
      </c>
      <c r="Y212" s="403"/>
      <c r="Z212" s="402">
        <v>41214</v>
      </c>
      <c r="AA212" s="403"/>
      <c r="AB212" s="402">
        <v>41244</v>
      </c>
      <c r="AC212" s="403"/>
      <c r="AD212" s="404" t="s">
        <v>189</v>
      </c>
      <c r="AE212" s="405"/>
      <c r="AF212" s="406" t="s">
        <v>114</v>
      </c>
      <c r="AH212" s="381" t="s">
        <v>184</v>
      </c>
      <c r="AI212" s="382"/>
    </row>
    <row r="213" spans="1:35" x14ac:dyDescent="0.2">
      <c r="A213" s="409"/>
      <c r="B213" s="411"/>
      <c r="C213" s="213" t="s">
        <v>166</v>
      </c>
      <c r="D213" s="214" t="s">
        <v>167</v>
      </c>
      <c r="E213" s="214" t="s">
        <v>11</v>
      </c>
      <c r="F213" s="213" t="s">
        <v>166</v>
      </c>
      <c r="G213" s="215" t="s">
        <v>167</v>
      </c>
      <c r="H213" s="213" t="s">
        <v>166</v>
      </c>
      <c r="I213" s="215" t="s">
        <v>167</v>
      </c>
      <c r="J213" s="213" t="s">
        <v>166</v>
      </c>
      <c r="K213" s="215" t="s">
        <v>167</v>
      </c>
      <c r="L213" s="213" t="s">
        <v>166</v>
      </c>
      <c r="M213" s="215" t="s">
        <v>167</v>
      </c>
      <c r="N213" s="213" t="s">
        <v>166</v>
      </c>
      <c r="O213" s="215" t="s">
        <v>167</v>
      </c>
      <c r="P213" s="213" t="s">
        <v>166</v>
      </c>
      <c r="Q213" s="215" t="s">
        <v>167</v>
      </c>
      <c r="R213" s="229" t="s">
        <v>166</v>
      </c>
      <c r="S213" s="236" t="s">
        <v>5</v>
      </c>
      <c r="T213" s="216" t="s">
        <v>166</v>
      </c>
      <c r="U213" s="236" t="s">
        <v>5</v>
      </c>
      <c r="V213" s="216" t="s">
        <v>166</v>
      </c>
      <c r="W213" s="236" t="s">
        <v>5</v>
      </c>
      <c r="X213" s="216" t="s">
        <v>166</v>
      </c>
      <c r="Y213" s="217" t="s">
        <v>5</v>
      </c>
      <c r="Z213" s="216" t="s">
        <v>166</v>
      </c>
      <c r="AA213" s="236" t="s">
        <v>5</v>
      </c>
      <c r="AB213" s="216" t="s">
        <v>166</v>
      </c>
      <c r="AC213" s="236" t="s">
        <v>5</v>
      </c>
      <c r="AD213" s="213" t="s">
        <v>166</v>
      </c>
      <c r="AE213" s="215" t="s">
        <v>167</v>
      </c>
      <c r="AF213" s="407"/>
      <c r="AH213" s="61" t="s">
        <v>166</v>
      </c>
      <c r="AI213" s="158" t="s">
        <v>167</v>
      </c>
    </row>
    <row r="214" spans="1:35" x14ac:dyDescent="0.2">
      <c r="A214" s="88" t="s">
        <v>31</v>
      </c>
      <c r="B214" s="25" t="s">
        <v>119</v>
      </c>
      <c r="C214" s="147">
        <v>3</v>
      </c>
      <c r="D214" s="200">
        <v>1.4108380300000001</v>
      </c>
      <c r="E214" s="196">
        <v>5.8910102247220989E-3</v>
      </c>
      <c r="F214" s="83">
        <v>0</v>
      </c>
      <c r="G214" s="160">
        <v>0</v>
      </c>
      <c r="H214" s="83">
        <v>0</v>
      </c>
      <c r="I214" s="160">
        <v>0</v>
      </c>
      <c r="J214" s="81">
        <v>1</v>
      </c>
      <c r="K214" s="159">
        <v>2.7618833899999999</v>
      </c>
      <c r="L214" s="148">
        <v>1</v>
      </c>
      <c r="M214" s="159">
        <v>0.27745284000000003</v>
      </c>
      <c r="N214" s="148">
        <v>1</v>
      </c>
      <c r="O214" s="159">
        <v>3.2826070499999997</v>
      </c>
      <c r="P214" s="148">
        <v>2</v>
      </c>
      <c r="Q214" s="159">
        <v>7.5262188600000002</v>
      </c>
      <c r="R214" s="81">
        <v>1</v>
      </c>
      <c r="S214" s="159">
        <v>2.9368162600000001</v>
      </c>
      <c r="T214" s="81">
        <v>0</v>
      </c>
      <c r="U214" s="159">
        <v>0.45028884000000002</v>
      </c>
      <c r="V214" s="81">
        <v>1</v>
      </c>
      <c r="W214" s="159">
        <v>2.4991238099999999</v>
      </c>
      <c r="X214" s="81">
        <v>0</v>
      </c>
      <c r="Y214" s="159">
        <v>0</v>
      </c>
      <c r="Z214" s="81">
        <v>-1</v>
      </c>
      <c r="AA214" s="159">
        <v>-2.7618833899999999</v>
      </c>
      <c r="AB214" s="81">
        <v>0</v>
      </c>
      <c r="AC214" s="159">
        <v>0</v>
      </c>
      <c r="AD214" s="149">
        <f t="shared" ref="AD214:AE219" si="278">F214+H214+J214+L214+N214+P214+R214+T214+V214+X214+Z214+AB214</f>
        <v>6</v>
      </c>
      <c r="AE214" s="169">
        <f t="shared" si="278"/>
        <v>16.972507659999998</v>
      </c>
      <c r="AF214" s="126">
        <f>AE214*12/($AG$1*AI214)</f>
        <v>2.7808373614256213E-2</v>
      </c>
      <c r="AH214" s="209">
        <v>105</v>
      </c>
      <c r="AI214" s="169">
        <v>610.33801887999982</v>
      </c>
    </row>
    <row r="215" spans="1:35" x14ac:dyDescent="0.2">
      <c r="A215" s="88" t="s">
        <v>35</v>
      </c>
      <c r="B215" s="25" t="s">
        <v>123</v>
      </c>
      <c r="C215" s="179">
        <v>4</v>
      </c>
      <c r="D215" s="200">
        <v>12.910551010000001</v>
      </c>
      <c r="E215" s="196">
        <v>3.1576094949721051E-2</v>
      </c>
      <c r="F215" s="83">
        <v>0</v>
      </c>
      <c r="G215" s="160">
        <v>0</v>
      </c>
      <c r="H215" s="83">
        <v>0</v>
      </c>
      <c r="I215" s="160">
        <v>0</v>
      </c>
      <c r="J215" s="83">
        <v>0</v>
      </c>
      <c r="K215" s="160">
        <v>0</v>
      </c>
      <c r="L215" s="146">
        <v>0</v>
      </c>
      <c r="M215" s="160">
        <v>0</v>
      </c>
      <c r="N215" s="146">
        <v>0</v>
      </c>
      <c r="O215" s="160">
        <v>0</v>
      </c>
      <c r="P215" s="146">
        <v>0</v>
      </c>
      <c r="Q215" s="160">
        <v>0</v>
      </c>
      <c r="R215" s="83">
        <v>0</v>
      </c>
      <c r="S215" s="160">
        <v>0</v>
      </c>
      <c r="T215" s="83">
        <v>0</v>
      </c>
      <c r="U215" s="160">
        <v>0</v>
      </c>
      <c r="V215" s="83">
        <v>0</v>
      </c>
      <c r="W215" s="160">
        <v>0</v>
      </c>
      <c r="X215" s="83">
        <v>0</v>
      </c>
      <c r="Y215" s="160">
        <v>0</v>
      </c>
      <c r="Z215" s="83">
        <v>0</v>
      </c>
      <c r="AA215" s="160">
        <v>0</v>
      </c>
      <c r="AB215" s="83">
        <v>0</v>
      </c>
      <c r="AC215" s="160">
        <v>0</v>
      </c>
      <c r="AD215" s="149">
        <f t="shared" si="278"/>
        <v>0</v>
      </c>
      <c r="AE215" s="169">
        <f t="shared" si="278"/>
        <v>0</v>
      </c>
      <c r="AF215" s="126">
        <f t="shared" ref="AF215:AF261" si="279">AE215*12/($AG$1*AI215)</f>
        <v>0</v>
      </c>
      <c r="AH215" s="210">
        <v>105</v>
      </c>
      <c r="AI215" s="169">
        <v>862.29526035999993</v>
      </c>
    </row>
    <row r="216" spans="1:35" x14ac:dyDescent="0.2">
      <c r="A216" s="88" t="s">
        <v>33</v>
      </c>
      <c r="B216" s="25" t="s">
        <v>121</v>
      </c>
      <c r="C216" s="147">
        <v>3</v>
      </c>
      <c r="D216" s="200">
        <v>7.1974182899999999</v>
      </c>
      <c r="E216" s="196">
        <v>1.2620097631939328E-2</v>
      </c>
      <c r="F216" s="83">
        <v>1</v>
      </c>
      <c r="G216" s="160">
        <v>0.56257360999999995</v>
      </c>
      <c r="H216" s="83">
        <v>0</v>
      </c>
      <c r="I216" s="160">
        <v>0</v>
      </c>
      <c r="J216" s="83">
        <v>0</v>
      </c>
      <c r="K216" s="160">
        <v>0</v>
      </c>
      <c r="L216" s="146">
        <v>0</v>
      </c>
      <c r="M216" s="160">
        <v>0</v>
      </c>
      <c r="N216" s="146">
        <v>1</v>
      </c>
      <c r="O216" s="160">
        <v>1.5375E-4</v>
      </c>
      <c r="P216" s="146">
        <v>0</v>
      </c>
      <c r="Q216" s="160">
        <v>0</v>
      </c>
      <c r="R216" s="83">
        <v>0</v>
      </c>
      <c r="S216" s="160">
        <v>0.28739226000000001</v>
      </c>
      <c r="T216" s="83">
        <v>0</v>
      </c>
      <c r="U216" s="160">
        <v>2.7512148299999994</v>
      </c>
      <c r="V216" s="83">
        <v>1</v>
      </c>
      <c r="W216" s="160">
        <v>-1.97132569</v>
      </c>
      <c r="X216" s="83">
        <v>1</v>
      </c>
      <c r="Y216" s="160">
        <v>2.3433023900000003</v>
      </c>
      <c r="Z216" s="83">
        <v>-1</v>
      </c>
      <c r="AA216" s="160">
        <v>-0.4342549</v>
      </c>
      <c r="AB216" s="83">
        <v>0</v>
      </c>
      <c r="AC216" s="160">
        <v>0</v>
      </c>
      <c r="AD216" s="149">
        <f t="shared" si="278"/>
        <v>3</v>
      </c>
      <c r="AE216" s="169">
        <f t="shared" si="278"/>
        <v>3.5390562499999998</v>
      </c>
      <c r="AF216" s="126">
        <f t="shared" si="279"/>
        <v>2.4351584599310787E-3</v>
      </c>
      <c r="AH216" s="210">
        <v>153</v>
      </c>
      <c r="AI216" s="169">
        <v>1453.3166150099999</v>
      </c>
    </row>
    <row r="217" spans="1:35" x14ac:dyDescent="0.2">
      <c r="A217" s="88" t="s">
        <v>34</v>
      </c>
      <c r="B217" s="25" t="s">
        <v>122</v>
      </c>
      <c r="C217" s="147">
        <v>0</v>
      </c>
      <c r="D217" s="200">
        <v>0</v>
      </c>
      <c r="E217" s="196">
        <v>0</v>
      </c>
      <c r="F217" s="83">
        <v>0</v>
      </c>
      <c r="G217" s="160">
        <v>0</v>
      </c>
      <c r="H217" s="83">
        <v>0</v>
      </c>
      <c r="I217" s="160">
        <v>0</v>
      </c>
      <c r="J217" s="83">
        <v>1</v>
      </c>
      <c r="K217" s="160">
        <v>1.7661590700000001</v>
      </c>
      <c r="L217" s="146">
        <v>-1</v>
      </c>
      <c r="M217" s="160">
        <v>-1.7661590700000001</v>
      </c>
      <c r="N217" s="146">
        <v>0</v>
      </c>
      <c r="O217" s="160">
        <v>0</v>
      </c>
      <c r="P217" s="146">
        <v>0</v>
      </c>
      <c r="Q217" s="160">
        <v>0</v>
      </c>
      <c r="R217" s="83">
        <v>0</v>
      </c>
      <c r="S217" s="160">
        <v>0</v>
      </c>
      <c r="T217" s="83">
        <v>1</v>
      </c>
      <c r="U217" s="160">
        <v>0.18073013000000002</v>
      </c>
      <c r="V217" s="83">
        <v>0</v>
      </c>
      <c r="W217" s="160">
        <v>0</v>
      </c>
      <c r="X217" s="83">
        <v>0</v>
      </c>
      <c r="Y217" s="160">
        <v>0</v>
      </c>
      <c r="Z217" s="83">
        <v>0</v>
      </c>
      <c r="AA217" s="160">
        <v>0</v>
      </c>
      <c r="AB217" s="83">
        <v>0</v>
      </c>
      <c r="AC217" s="160">
        <v>0</v>
      </c>
      <c r="AD217" s="149">
        <f t="shared" si="278"/>
        <v>1</v>
      </c>
      <c r="AE217" s="169">
        <f t="shared" si="278"/>
        <v>0.18073013000000002</v>
      </c>
      <c r="AF217" s="126">
        <f t="shared" si="279"/>
        <v>4.4623628786288747E-4</v>
      </c>
      <c r="AH217" s="210">
        <v>95</v>
      </c>
      <c r="AI217" s="169">
        <v>405.00993512999992</v>
      </c>
    </row>
    <row r="218" spans="1:35" x14ac:dyDescent="0.2">
      <c r="A218" s="88" t="s">
        <v>32</v>
      </c>
      <c r="B218" s="25" t="s">
        <v>120</v>
      </c>
      <c r="C218" s="147">
        <v>1</v>
      </c>
      <c r="D218" s="200">
        <v>35.096667409999995</v>
      </c>
      <c r="E218" s="196">
        <v>0.13137762979161302</v>
      </c>
      <c r="F218" s="83">
        <v>0</v>
      </c>
      <c r="G218" s="160">
        <v>0</v>
      </c>
      <c r="H218" s="83">
        <v>0</v>
      </c>
      <c r="I218" s="160">
        <v>0</v>
      </c>
      <c r="J218" s="83">
        <v>1</v>
      </c>
      <c r="K218" s="160">
        <v>2.2032630600000003</v>
      </c>
      <c r="L218" s="146">
        <v>0</v>
      </c>
      <c r="M218" s="160">
        <v>0</v>
      </c>
      <c r="N218" s="146">
        <v>0</v>
      </c>
      <c r="O218" s="160">
        <v>-1.4562131700000001</v>
      </c>
      <c r="P218" s="146">
        <v>0</v>
      </c>
      <c r="Q218" s="160">
        <v>0</v>
      </c>
      <c r="R218" s="83">
        <v>0</v>
      </c>
      <c r="S218" s="160">
        <v>0</v>
      </c>
      <c r="T218" s="83">
        <v>0</v>
      </c>
      <c r="U218" s="160">
        <v>0</v>
      </c>
      <c r="V218" s="83">
        <v>0</v>
      </c>
      <c r="W218" s="160">
        <v>0</v>
      </c>
      <c r="X218" s="83">
        <v>0</v>
      </c>
      <c r="Y218" s="160">
        <v>0</v>
      </c>
      <c r="Z218" s="83">
        <v>0</v>
      </c>
      <c r="AA218" s="160">
        <v>0</v>
      </c>
      <c r="AB218" s="83">
        <v>1</v>
      </c>
      <c r="AC218" s="160">
        <v>4.7872000000000002E-4</v>
      </c>
      <c r="AD218" s="149">
        <f t="shared" si="278"/>
        <v>2</v>
      </c>
      <c r="AE218" s="169">
        <f t="shared" si="278"/>
        <v>0.74752861000000026</v>
      </c>
      <c r="AF218" s="126">
        <f t="shared" si="279"/>
        <v>1.3079875037531065E-3</v>
      </c>
      <c r="AH218" s="210">
        <v>87</v>
      </c>
      <c r="AI218" s="169">
        <v>571.51051355999994</v>
      </c>
    </row>
    <row r="219" spans="1:35" x14ac:dyDescent="0.2">
      <c r="A219" s="88" t="s">
        <v>36</v>
      </c>
      <c r="B219" s="25" t="s">
        <v>124</v>
      </c>
      <c r="C219" s="147">
        <v>0</v>
      </c>
      <c r="D219" s="200">
        <v>0</v>
      </c>
      <c r="E219" s="196">
        <v>0</v>
      </c>
      <c r="F219" s="83">
        <v>0</v>
      </c>
      <c r="G219" s="160">
        <v>0</v>
      </c>
      <c r="H219" s="83">
        <v>0</v>
      </c>
      <c r="I219" s="160">
        <v>0</v>
      </c>
      <c r="J219" s="83">
        <v>0</v>
      </c>
      <c r="K219" s="160">
        <v>0</v>
      </c>
      <c r="L219" s="146">
        <v>0</v>
      </c>
      <c r="M219" s="160">
        <v>0</v>
      </c>
      <c r="N219" s="146">
        <v>0</v>
      </c>
      <c r="O219" s="160">
        <v>0</v>
      </c>
      <c r="P219" s="146">
        <v>0</v>
      </c>
      <c r="Q219" s="160">
        <v>0</v>
      </c>
      <c r="R219" s="83">
        <v>0</v>
      </c>
      <c r="S219" s="160">
        <v>0</v>
      </c>
      <c r="T219" s="83">
        <v>0</v>
      </c>
      <c r="U219" s="160">
        <v>0</v>
      </c>
      <c r="V219" s="83">
        <v>0</v>
      </c>
      <c r="W219" s="160">
        <v>0</v>
      </c>
      <c r="X219" s="83">
        <v>1</v>
      </c>
      <c r="Y219" s="160">
        <v>0.44544982</v>
      </c>
      <c r="Z219" s="83">
        <v>0</v>
      </c>
      <c r="AA219" s="160">
        <v>0</v>
      </c>
      <c r="AB219" s="83">
        <v>-1</v>
      </c>
      <c r="AC219" s="160">
        <v>-0.44544982</v>
      </c>
      <c r="AD219" s="149">
        <f t="shared" si="278"/>
        <v>0</v>
      </c>
      <c r="AE219" s="170">
        <f t="shared" si="278"/>
        <v>0</v>
      </c>
      <c r="AF219" s="126">
        <f t="shared" si="279"/>
        <v>0</v>
      </c>
      <c r="AH219" s="210">
        <v>71</v>
      </c>
      <c r="AI219" s="170">
        <v>286.28280091999994</v>
      </c>
    </row>
    <row r="220" spans="1:35" s="118" customFormat="1" x14ac:dyDescent="0.2">
      <c r="A220" s="91" t="s">
        <v>158</v>
      </c>
      <c r="B220" s="92" t="s">
        <v>173</v>
      </c>
      <c r="C220" s="151">
        <f>SUM(C214:C219)</f>
        <v>11</v>
      </c>
      <c r="D220" s="191">
        <f>SUM(D214:D219)</f>
        <v>56.615474739999996</v>
      </c>
      <c r="E220" s="197">
        <v>3.2043642890233946E-2</v>
      </c>
      <c r="F220" s="101">
        <f t="shared" ref="F220:AE220" si="280">SUM(F214:F219)</f>
        <v>1</v>
      </c>
      <c r="G220" s="161">
        <f t="shared" si="280"/>
        <v>0.56257360999999995</v>
      </c>
      <c r="H220" s="101">
        <f t="shared" si="280"/>
        <v>0</v>
      </c>
      <c r="I220" s="161">
        <f t="shared" si="280"/>
        <v>0</v>
      </c>
      <c r="J220" s="101">
        <f t="shared" si="280"/>
        <v>3</v>
      </c>
      <c r="K220" s="161">
        <f t="shared" si="280"/>
        <v>6.7313055200000003</v>
      </c>
      <c r="L220" s="151">
        <f t="shared" si="280"/>
        <v>0</v>
      </c>
      <c r="M220" s="161">
        <f t="shared" si="280"/>
        <v>-1.48870623</v>
      </c>
      <c r="N220" s="151">
        <f>SUM(N214:N219)</f>
        <v>2</v>
      </c>
      <c r="O220" s="161">
        <f>SUM(O214:O219)</f>
        <v>1.8265476299999996</v>
      </c>
      <c r="P220" s="151">
        <f t="shared" si="280"/>
        <v>2</v>
      </c>
      <c r="Q220" s="161">
        <f t="shared" si="280"/>
        <v>7.5262188600000002</v>
      </c>
      <c r="R220" s="101">
        <f t="shared" si="280"/>
        <v>1</v>
      </c>
      <c r="S220" s="161">
        <f t="shared" si="280"/>
        <v>3.2242085199999999</v>
      </c>
      <c r="T220" s="101">
        <f t="shared" si="280"/>
        <v>1</v>
      </c>
      <c r="U220" s="161">
        <f t="shared" si="280"/>
        <v>3.3822337999999994</v>
      </c>
      <c r="V220" s="101">
        <f t="shared" si="280"/>
        <v>2</v>
      </c>
      <c r="W220" s="161">
        <f t="shared" si="280"/>
        <v>0.52779811999999993</v>
      </c>
      <c r="X220" s="101">
        <f t="shared" si="280"/>
        <v>2</v>
      </c>
      <c r="Y220" s="161">
        <f t="shared" si="280"/>
        <v>2.7887522100000002</v>
      </c>
      <c r="Z220" s="101">
        <f t="shared" si="280"/>
        <v>-2</v>
      </c>
      <c r="AA220" s="161">
        <f t="shared" si="280"/>
        <v>-3.1961382899999999</v>
      </c>
      <c r="AB220" s="101">
        <f t="shared" si="280"/>
        <v>0</v>
      </c>
      <c r="AC220" s="161">
        <f t="shared" si="280"/>
        <v>-0.44497110000000001</v>
      </c>
      <c r="AD220" s="152">
        <f t="shared" si="280"/>
        <v>12</v>
      </c>
      <c r="AE220" s="161">
        <f t="shared" si="280"/>
        <v>21.43982265</v>
      </c>
      <c r="AF220" s="129">
        <f t="shared" si="279"/>
        <v>5.1184259166542519E-3</v>
      </c>
      <c r="AH220" s="151">
        <f>SUM(AH214:AH219)</f>
        <v>616</v>
      </c>
      <c r="AI220" s="161">
        <f>SUM(AI214:AI219)</f>
        <v>4188.7531438599999</v>
      </c>
    </row>
    <row r="221" spans="1:35" x14ac:dyDescent="0.2">
      <c r="A221" s="88" t="s">
        <v>41</v>
      </c>
      <c r="B221" s="23" t="s">
        <v>129</v>
      </c>
      <c r="C221" s="147">
        <v>0</v>
      </c>
      <c r="D221" s="200">
        <v>0</v>
      </c>
      <c r="E221" s="196">
        <v>0</v>
      </c>
      <c r="F221" s="83">
        <v>0</v>
      </c>
      <c r="G221" s="160">
        <v>0</v>
      </c>
      <c r="H221" s="83">
        <v>0</v>
      </c>
      <c r="I221" s="160">
        <v>0</v>
      </c>
      <c r="J221" s="83">
        <v>0</v>
      </c>
      <c r="K221" s="160">
        <v>0</v>
      </c>
      <c r="L221" s="146">
        <v>0</v>
      </c>
      <c r="M221" s="160">
        <v>0</v>
      </c>
      <c r="N221" s="146">
        <v>0</v>
      </c>
      <c r="O221" s="160">
        <v>0</v>
      </c>
      <c r="P221" s="146">
        <v>0</v>
      </c>
      <c r="Q221" s="160">
        <v>0</v>
      </c>
      <c r="R221" s="83">
        <v>0</v>
      </c>
      <c r="S221" s="160">
        <v>0</v>
      </c>
      <c r="T221" s="83">
        <v>0</v>
      </c>
      <c r="U221" s="160">
        <v>0</v>
      </c>
      <c r="V221" s="83">
        <v>0</v>
      </c>
      <c r="W221" s="160">
        <v>0</v>
      </c>
      <c r="X221" s="83">
        <v>0</v>
      </c>
      <c r="Y221" s="160">
        <v>0</v>
      </c>
      <c r="Z221" s="83">
        <v>0</v>
      </c>
      <c r="AA221" s="160">
        <v>0</v>
      </c>
      <c r="AB221" s="83">
        <v>0</v>
      </c>
      <c r="AC221" s="160">
        <v>0</v>
      </c>
      <c r="AD221" s="149">
        <f t="shared" ref="AD221:AD227" si="281">F221+H221+J221+L221+N221+P221+R221+T221+V221+X221+Z221+AB221</f>
        <v>0</v>
      </c>
      <c r="AE221" s="171">
        <f t="shared" ref="AE221:AE227" si="282">G221+I221+K221+M221+O221+Q221+S221+U221+W221+Y221+AA221+AC221</f>
        <v>0</v>
      </c>
      <c r="AF221" s="126">
        <f t="shared" si="279"/>
        <v>0</v>
      </c>
      <c r="AH221" s="210">
        <v>111</v>
      </c>
      <c r="AI221" s="171">
        <v>492.69229955000009</v>
      </c>
    </row>
    <row r="222" spans="1:35" x14ac:dyDescent="0.2">
      <c r="A222" s="88" t="s">
        <v>40</v>
      </c>
      <c r="B222" s="23" t="s">
        <v>128</v>
      </c>
      <c r="C222" s="147">
        <v>5</v>
      </c>
      <c r="D222" s="200">
        <v>3.7895114200000002</v>
      </c>
      <c r="E222" s="196">
        <v>1.3182625309964386E-2</v>
      </c>
      <c r="F222" s="83">
        <v>0</v>
      </c>
      <c r="G222" s="160">
        <v>0</v>
      </c>
      <c r="H222" s="83">
        <v>0</v>
      </c>
      <c r="I222" s="160">
        <v>0</v>
      </c>
      <c r="J222" s="83">
        <v>0</v>
      </c>
      <c r="K222" s="160">
        <v>0</v>
      </c>
      <c r="L222" s="146">
        <v>0</v>
      </c>
      <c r="M222" s="160">
        <v>0</v>
      </c>
      <c r="N222" s="146">
        <v>0</v>
      </c>
      <c r="O222" s="160">
        <v>0</v>
      </c>
      <c r="P222" s="146">
        <v>0</v>
      </c>
      <c r="Q222" s="160">
        <v>0</v>
      </c>
      <c r="R222" s="83">
        <v>0</v>
      </c>
      <c r="S222" s="160">
        <v>0</v>
      </c>
      <c r="T222" s="83">
        <v>0</v>
      </c>
      <c r="U222" s="160">
        <v>0</v>
      </c>
      <c r="V222" s="83">
        <v>1</v>
      </c>
      <c r="W222" s="160">
        <v>3.2205600800000003</v>
      </c>
      <c r="X222" s="83">
        <v>0</v>
      </c>
      <c r="Y222" s="160">
        <v>0</v>
      </c>
      <c r="Z222" s="83">
        <v>0</v>
      </c>
      <c r="AA222" s="160">
        <v>0</v>
      </c>
      <c r="AB222" s="83">
        <v>0</v>
      </c>
      <c r="AC222" s="160">
        <v>0</v>
      </c>
      <c r="AD222" s="149">
        <f t="shared" si="281"/>
        <v>1</v>
      </c>
      <c r="AE222" s="169">
        <f t="shared" si="282"/>
        <v>3.2205600800000003</v>
      </c>
      <c r="AF222" s="126">
        <f t="shared" si="279"/>
        <v>5.3038622213216315E-3</v>
      </c>
      <c r="AH222" s="210">
        <v>137</v>
      </c>
      <c r="AI222" s="169">
        <v>607.21035834100007</v>
      </c>
    </row>
    <row r="223" spans="1:35" x14ac:dyDescent="0.2">
      <c r="A223" s="88" t="s">
        <v>39</v>
      </c>
      <c r="B223" s="23" t="s">
        <v>127</v>
      </c>
      <c r="C223" s="179">
        <v>1</v>
      </c>
      <c r="D223" s="200">
        <v>0.92997307000000007</v>
      </c>
      <c r="E223" s="196">
        <v>1.7542156467869709E-3</v>
      </c>
      <c r="F223" s="83">
        <v>0</v>
      </c>
      <c r="G223" s="160">
        <v>0</v>
      </c>
      <c r="H223" s="83">
        <v>0</v>
      </c>
      <c r="I223" s="160">
        <v>0</v>
      </c>
      <c r="J223" s="83">
        <v>0</v>
      </c>
      <c r="K223" s="160">
        <v>0</v>
      </c>
      <c r="L223" s="146">
        <v>1</v>
      </c>
      <c r="M223" s="160">
        <v>3.8470660000000004E-2</v>
      </c>
      <c r="N223" s="146">
        <v>1</v>
      </c>
      <c r="O223" s="160">
        <v>1.2665000000000002E-4</v>
      </c>
      <c r="P223" s="146">
        <v>-1</v>
      </c>
      <c r="Q223" s="160">
        <v>-1.2665000000000002E-4</v>
      </c>
      <c r="R223" s="83">
        <v>0</v>
      </c>
      <c r="S223" s="160">
        <v>0</v>
      </c>
      <c r="T223" s="83">
        <v>0</v>
      </c>
      <c r="U223" s="160">
        <v>0</v>
      </c>
      <c r="V223" s="83">
        <v>0</v>
      </c>
      <c r="W223" s="160">
        <v>0</v>
      </c>
      <c r="X223" s="83">
        <v>0</v>
      </c>
      <c r="Y223" s="160">
        <v>0</v>
      </c>
      <c r="Z223" s="83">
        <v>0</v>
      </c>
      <c r="AA223" s="160">
        <v>0</v>
      </c>
      <c r="AB223" s="83">
        <v>0</v>
      </c>
      <c r="AC223" s="160">
        <v>0</v>
      </c>
      <c r="AD223" s="149">
        <f t="shared" si="281"/>
        <v>1</v>
      </c>
      <c r="AE223" s="169">
        <f t="shared" si="282"/>
        <v>3.8470660000000004E-2</v>
      </c>
      <c r="AF223" s="126">
        <f t="shared" si="279"/>
        <v>3.2904708218379451E-5</v>
      </c>
      <c r="AH223" s="210">
        <v>129</v>
      </c>
      <c r="AI223" s="169">
        <v>1169.1536586399998</v>
      </c>
    </row>
    <row r="224" spans="1:35" x14ac:dyDescent="0.2">
      <c r="A224" s="88" t="s">
        <v>43</v>
      </c>
      <c r="B224" s="23" t="s">
        <v>131</v>
      </c>
      <c r="C224" s="147">
        <v>0</v>
      </c>
      <c r="D224" s="200">
        <v>0</v>
      </c>
      <c r="E224" s="196">
        <v>0</v>
      </c>
      <c r="F224" s="83">
        <v>3</v>
      </c>
      <c r="G224" s="160">
        <v>2.6644005900000001</v>
      </c>
      <c r="H224" s="83">
        <v>1</v>
      </c>
      <c r="I224" s="160">
        <v>6.2016160000000001E-2</v>
      </c>
      <c r="J224" s="83">
        <v>0</v>
      </c>
      <c r="K224" s="160">
        <v>0</v>
      </c>
      <c r="L224" s="146">
        <v>1</v>
      </c>
      <c r="M224" s="160">
        <v>0.37382230000000005</v>
      </c>
      <c r="N224" s="146">
        <v>-2</v>
      </c>
      <c r="O224" s="160">
        <v>-0.37648113</v>
      </c>
      <c r="P224" s="146">
        <v>0</v>
      </c>
      <c r="Q224" s="160">
        <v>0</v>
      </c>
      <c r="R224" s="83">
        <v>0</v>
      </c>
      <c r="S224" s="160">
        <v>0</v>
      </c>
      <c r="T224" s="83">
        <v>0</v>
      </c>
      <c r="U224" s="160">
        <v>0</v>
      </c>
      <c r="V224" s="83">
        <v>0</v>
      </c>
      <c r="W224" s="160">
        <v>0</v>
      </c>
      <c r="X224" s="83">
        <v>0</v>
      </c>
      <c r="Y224" s="160">
        <v>0</v>
      </c>
      <c r="Z224" s="83">
        <v>0</v>
      </c>
      <c r="AA224" s="160">
        <v>0</v>
      </c>
      <c r="AB224" s="83">
        <v>0</v>
      </c>
      <c r="AC224" s="160">
        <v>0</v>
      </c>
      <c r="AD224" s="149">
        <f t="shared" si="281"/>
        <v>3</v>
      </c>
      <c r="AE224" s="169">
        <f t="shared" si="282"/>
        <v>2.7237579200000002</v>
      </c>
      <c r="AF224" s="126">
        <f t="shared" si="279"/>
        <v>3.7142127368785258E-3</v>
      </c>
      <c r="AH224" s="210">
        <v>107</v>
      </c>
      <c r="AI224" s="169">
        <v>733.33384837000006</v>
      </c>
    </row>
    <row r="225" spans="1:35" x14ac:dyDescent="0.2">
      <c r="A225" s="88" t="s">
        <v>37</v>
      </c>
      <c r="B225" s="22" t="s">
        <v>125</v>
      </c>
      <c r="C225" s="179">
        <v>2</v>
      </c>
      <c r="D225" s="200">
        <v>4.9251434999999999</v>
      </c>
      <c r="E225" s="196">
        <v>2.1132755100147404E-2</v>
      </c>
      <c r="F225" s="83">
        <v>0</v>
      </c>
      <c r="G225" s="160">
        <v>0</v>
      </c>
      <c r="H225" s="83">
        <v>1</v>
      </c>
      <c r="I225" s="160">
        <v>2.8122344100000003</v>
      </c>
      <c r="J225" s="83">
        <v>0</v>
      </c>
      <c r="K225" s="160">
        <v>0</v>
      </c>
      <c r="L225" s="146">
        <v>0</v>
      </c>
      <c r="M225" s="160">
        <v>0</v>
      </c>
      <c r="N225" s="146">
        <v>1</v>
      </c>
      <c r="O225" s="160">
        <v>0.36950019000000001</v>
      </c>
      <c r="P225" s="146">
        <v>0</v>
      </c>
      <c r="Q225" s="160">
        <v>0</v>
      </c>
      <c r="R225" s="83">
        <v>0</v>
      </c>
      <c r="S225" s="160">
        <v>0</v>
      </c>
      <c r="T225" s="83">
        <v>0</v>
      </c>
      <c r="U225" s="160">
        <v>0</v>
      </c>
      <c r="V225" s="83">
        <v>1</v>
      </c>
      <c r="W225" s="160">
        <v>0.16611651999999999</v>
      </c>
      <c r="X225" s="83">
        <v>0</v>
      </c>
      <c r="Y225" s="160">
        <v>0</v>
      </c>
      <c r="Z225" s="83">
        <v>0</v>
      </c>
      <c r="AA225" s="160">
        <v>2.5384656099999998</v>
      </c>
      <c r="AB225" s="83">
        <v>0</v>
      </c>
      <c r="AC225" s="160">
        <v>-2.7045821299999999</v>
      </c>
      <c r="AD225" s="149">
        <f t="shared" si="281"/>
        <v>3</v>
      </c>
      <c r="AE225" s="169">
        <f t="shared" si="282"/>
        <v>3.1817346000000009</v>
      </c>
      <c r="AF225" s="126">
        <f t="shared" si="279"/>
        <v>4.8269543415377179E-3</v>
      </c>
      <c r="AH225" s="210">
        <v>85</v>
      </c>
      <c r="AI225" s="169">
        <v>659.15987077400007</v>
      </c>
    </row>
    <row r="226" spans="1:35" x14ac:dyDescent="0.2">
      <c r="A226" s="88" t="s">
        <v>42</v>
      </c>
      <c r="B226" s="23" t="s">
        <v>130</v>
      </c>
      <c r="C226" s="147">
        <v>0</v>
      </c>
      <c r="D226" s="200">
        <v>0</v>
      </c>
      <c r="E226" s="196">
        <v>0</v>
      </c>
      <c r="F226" s="83">
        <v>1</v>
      </c>
      <c r="G226" s="160">
        <v>2.1179849800000001</v>
      </c>
      <c r="H226" s="83">
        <v>0</v>
      </c>
      <c r="I226" s="160">
        <v>0</v>
      </c>
      <c r="J226" s="83">
        <v>0</v>
      </c>
      <c r="K226" s="160">
        <v>0</v>
      </c>
      <c r="L226" s="146">
        <v>2</v>
      </c>
      <c r="M226" s="160">
        <v>0.44181360999999997</v>
      </c>
      <c r="N226" s="146">
        <v>0</v>
      </c>
      <c r="O226" s="160">
        <v>0</v>
      </c>
      <c r="P226" s="146">
        <v>0</v>
      </c>
      <c r="Q226" s="160">
        <v>0</v>
      </c>
      <c r="R226" s="83">
        <v>0</v>
      </c>
      <c r="S226" s="160">
        <v>0</v>
      </c>
      <c r="T226" s="83">
        <v>0</v>
      </c>
      <c r="U226" s="160">
        <v>0</v>
      </c>
      <c r="V226" s="83">
        <v>0</v>
      </c>
      <c r="W226" s="160">
        <v>0</v>
      </c>
      <c r="X226" s="83">
        <v>0</v>
      </c>
      <c r="Y226" s="160">
        <v>0</v>
      </c>
      <c r="Z226" s="83">
        <v>0</v>
      </c>
      <c r="AA226" s="160">
        <v>0</v>
      </c>
      <c r="AB226" s="83">
        <v>0</v>
      </c>
      <c r="AC226" s="160">
        <v>0.86685629000000008</v>
      </c>
      <c r="AD226" s="149">
        <f t="shared" si="281"/>
        <v>3</v>
      </c>
      <c r="AE226" s="169">
        <f t="shared" si="282"/>
        <v>3.4266548800000001</v>
      </c>
      <c r="AF226" s="126">
        <f t="shared" si="279"/>
        <v>9.5612942577838339E-3</v>
      </c>
      <c r="AH226" s="210">
        <v>83</v>
      </c>
      <c r="AI226" s="169">
        <v>358.38818340000006</v>
      </c>
    </row>
    <row r="227" spans="1:35" x14ac:dyDescent="0.2">
      <c r="A227" s="88" t="s">
        <v>38</v>
      </c>
      <c r="B227" s="22" t="s">
        <v>126</v>
      </c>
      <c r="C227" s="147">
        <v>2</v>
      </c>
      <c r="D227" s="200">
        <v>1.00213654</v>
      </c>
      <c r="E227" s="196">
        <v>1.3766731138914402E-3</v>
      </c>
      <c r="F227" s="83">
        <v>0</v>
      </c>
      <c r="G227" s="160">
        <v>0</v>
      </c>
      <c r="H227" s="83">
        <v>1</v>
      </c>
      <c r="I227" s="160">
        <v>1.90642896</v>
      </c>
      <c r="J227" s="83">
        <v>0</v>
      </c>
      <c r="K227" s="160">
        <v>0</v>
      </c>
      <c r="L227" s="146">
        <v>0</v>
      </c>
      <c r="M227" s="160">
        <v>0</v>
      </c>
      <c r="N227" s="146">
        <v>0</v>
      </c>
      <c r="O227" s="160">
        <v>0</v>
      </c>
      <c r="P227" s="146">
        <v>0</v>
      </c>
      <c r="Q227" s="160">
        <v>0</v>
      </c>
      <c r="R227" s="83">
        <v>0</v>
      </c>
      <c r="S227" s="160">
        <v>0</v>
      </c>
      <c r="T227" s="83">
        <v>0</v>
      </c>
      <c r="U227" s="160">
        <v>0</v>
      </c>
      <c r="V227" s="83">
        <v>0</v>
      </c>
      <c r="W227" s="160">
        <v>0</v>
      </c>
      <c r="X227" s="83">
        <v>0</v>
      </c>
      <c r="Y227" s="160">
        <v>0</v>
      </c>
      <c r="Z227" s="83">
        <v>0</v>
      </c>
      <c r="AA227" s="160">
        <v>0</v>
      </c>
      <c r="AB227" s="83">
        <v>0</v>
      </c>
      <c r="AC227" s="160">
        <v>0</v>
      </c>
      <c r="AD227" s="149">
        <f t="shared" si="281"/>
        <v>1</v>
      </c>
      <c r="AE227" s="170">
        <f t="shared" si="282"/>
        <v>1.90642896</v>
      </c>
      <c r="AF227" s="126">
        <f t="shared" si="279"/>
        <v>1.172444496202242E-3</v>
      </c>
      <c r="AH227" s="210">
        <v>103</v>
      </c>
      <c r="AI227" s="170">
        <v>1626.0291776500001</v>
      </c>
    </row>
    <row r="228" spans="1:35" s="118" customFormat="1" x14ac:dyDescent="0.2">
      <c r="A228" s="91" t="s">
        <v>159</v>
      </c>
      <c r="B228" s="94" t="s">
        <v>174</v>
      </c>
      <c r="C228" s="151">
        <f>SUM(C221:C227)</f>
        <v>10</v>
      </c>
      <c r="D228" s="191">
        <f>SUM(D221:D227)</f>
        <v>10.64676453</v>
      </c>
      <c r="E228" s="197">
        <v>4.4147295319053323E-3</v>
      </c>
      <c r="F228" s="101">
        <f t="shared" ref="F228:AE228" si="283">SUM(F221:F227)</f>
        <v>4</v>
      </c>
      <c r="G228" s="161">
        <f t="shared" si="283"/>
        <v>4.7823855700000006</v>
      </c>
      <c r="H228" s="101">
        <f t="shared" si="283"/>
        <v>3</v>
      </c>
      <c r="I228" s="161">
        <f t="shared" si="283"/>
        <v>4.7806795300000005</v>
      </c>
      <c r="J228" s="101">
        <f t="shared" si="283"/>
        <v>0</v>
      </c>
      <c r="K228" s="161">
        <f t="shared" si="283"/>
        <v>0</v>
      </c>
      <c r="L228" s="151">
        <f t="shared" si="283"/>
        <v>4</v>
      </c>
      <c r="M228" s="161">
        <f t="shared" si="283"/>
        <v>0.85410657000000001</v>
      </c>
      <c r="N228" s="151">
        <f t="shared" si="283"/>
        <v>0</v>
      </c>
      <c r="O228" s="161">
        <f t="shared" si="283"/>
        <v>-6.8542899999999851E-3</v>
      </c>
      <c r="P228" s="151">
        <f t="shared" si="283"/>
        <v>-1</v>
      </c>
      <c r="Q228" s="161">
        <f t="shared" si="283"/>
        <v>-1.2665000000000002E-4</v>
      </c>
      <c r="R228" s="101">
        <f t="shared" si="283"/>
        <v>0</v>
      </c>
      <c r="S228" s="161">
        <f t="shared" si="283"/>
        <v>0</v>
      </c>
      <c r="T228" s="101">
        <f t="shared" si="283"/>
        <v>0</v>
      </c>
      <c r="U228" s="161">
        <f t="shared" si="283"/>
        <v>0</v>
      </c>
      <c r="V228" s="101">
        <f t="shared" si="283"/>
        <v>2</v>
      </c>
      <c r="W228" s="161">
        <f t="shared" si="283"/>
        <v>3.3866766000000004</v>
      </c>
      <c r="X228" s="101">
        <f t="shared" si="283"/>
        <v>0</v>
      </c>
      <c r="Y228" s="161">
        <f t="shared" si="283"/>
        <v>0</v>
      </c>
      <c r="Z228" s="101">
        <f t="shared" si="283"/>
        <v>0</v>
      </c>
      <c r="AA228" s="161">
        <f t="shared" si="283"/>
        <v>2.5384656099999998</v>
      </c>
      <c r="AB228" s="101">
        <f t="shared" si="283"/>
        <v>0</v>
      </c>
      <c r="AC228" s="161">
        <f t="shared" si="283"/>
        <v>-1.8377258399999998</v>
      </c>
      <c r="AD228" s="152">
        <f t="shared" si="283"/>
        <v>12</v>
      </c>
      <c r="AE228" s="161">
        <f t="shared" si="283"/>
        <v>14.4976071</v>
      </c>
      <c r="AF228" s="129">
        <f t="shared" si="279"/>
        <v>2.5677808746131766E-3</v>
      </c>
      <c r="AH228" s="151">
        <f>SUM(AH221:AH227)</f>
        <v>755</v>
      </c>
      <c r="AI228" s="161">
        <f>SUM(AI221:AI227)</f>
        <v>5645.9673967250001</v>
      </c>
    </row>
    <row r="229" spans="1:35" x14ac:dyDescent="0.2">
      <c r="A229" s="88" t="s">
        <v>47</v>
      </c>
      <c r="B229" s="25" t="s">
        <v>135</v>
      </c>
      <c r="C229" s="147">
        <v>1</v>
      </c>
      <c r="D229" s="200">
        <v>5.0887783999999998</v>
      </c>
      <c r="E229" s="196">
        <v>3.7584150496870326E-2</v>
      </c>
      <c r="F229" s="83">
        <v>0</v>
      </c>
      <c r="G229" s="160">
        <v>0</v>
      </c>
      <c r="H229" s="83">
        <v>0</v>
      </c>
      <c r="I229" s="160">
        <v>0</v>
      </c>
      <c r="J229" s="83">
        <v>0</v>
      </c>
      <c r="K229" s="160">
        <v>0</v>
      </c>
      <c r="L229" s="83">
        <v>0</v>
      </c>
      <c r="M229" s="160">
        <v>0</v>
      </c>
      <c r="N229" s="146">
        <v>0</v>
      </c>
      <c r="O229" s="160">
        <v>0</v>
      </c>
      <c r="P229" s="146">
        <v>0</v>
      </c>
      <c r="Q229" s="160">
        <v>0</v>
      </c>
      <c r="R229" s="83">
        <v>0</v>
      </c>
      <c r="S229" s="160">
        <v>0</v>
      </c>
      <c r="T229" s="83">
        <v>0</v>
      </c>
      <c r="U229" s="160">
        <v>0</v>
      </c>
      <c r="V229" s="83">
        <v>0</v>
      </c>
      <c r="W229" s="160">
        <v>0</v>
      </c>
      <c r="X229" s="83">
        <v>0</v>
      </c>
      <c r="Y229" s="160">
        <v>0</v>
      </c>
      <c r="Z229" s="83">
        <v>0</v>
      </c>
      <c r="AA229" s="160">
        <v>0</v>
      </c>
      <c r="AB229" s="83">
        <v>0</v>
      </c>
      <c r="AC229" s="160">
        <v>0</v>
      </c>
      <c r="AD229" s="149">
        <f t="shared" ref="AD229:AD234" si="284">F229+H229+J229+L229+N229+P229+R229+T229+V229+X229+Z229+AB229</f>
        <v>0</v>
      </c>
      <c r="AE229" s="171">
        <f t="shared" ref="AE229:AE234" si="285">G229+I229+K229+M229+O229+Q229+S229+U229+W229+Y229+AA229+AC229</f>
        <v>0</v>
      </c>
      <c r="AF229" s="126">
        <f t="shared" si="279"/>
        <v>0</v>
      </c>
      <c r="AH229" s="210">
        <v>61</v>
      </c>
      <c r="AI229" s="171">
        <v>353.45189016000006</v>
      </c>
    </row>
    <row r="230" spans="1:35" x14ac:dyDescent="0.2">
      <c r="A230" s="88" t="s">
        <v>44</v>
      </c>
      <c r="B230" s="25" t="s">
        <v>132</v>
      </c>
      <c r="C230" s="179">
        <v>2</v>
      </c>
      <c r="D230" s="200">
        <v>2.48529321</v>
      </c>
      <c r="E230" s="196">
        <v>6.8009218651815312E-3</v>
      </c>
      <c r="F230" s="83">
        <v>0</v>
      </c>
      <c r="G230" s="160">
        <v>0</v>
      </c>
      <c r="H230" s="83">
        <v>0</v>
      </c>
      <c r="I230" s="160">
        <v>0</v>
      </c>
      <c r="J230" s="83">
        <v>0</v>
      </c>
      <c r="K230" s="160">
        <v>0</v>
      </c>
      <c r="L230" s="83">
        <v>0</v>
      </c>
      <c r="M230" s="160">
        <v>0</v>
      </c>
      <c r="N230" s="146">
        <v>0</v>
      </c>
      <c r="O230" s="160">
        <v>0</v>
      </c>
      <c r="P230" s="146">
        <v>1</v>
      </c>
      <c r="Q230" s="160">
        <v>1.6242000000000001E-4</v>
      </c>
      <c r="R230" s="83">
        <v>1</v>
      </c>
      <c r="S230" s="160">
        <v>2.0572402300000001</v>
      </c>
      <c r="T230" s="83">
        <v>0</v>
      </c>
      <c r="U230" s="160">
        <v>0</v>
      </c>
      <c r="V230" s="83">
        <v>2</v>
      </c>
      <c r="W230" s="160">
        <v>1.9957020299999999</v>
      </c>
      <c r="X230" s="83">
        <v>0</v>
      </c>
      <c r="Y230" s="160">
        <v>0.20450897000000001</v>
      </c>
      <c r="Z230" s="83">
        <v>-1</v>
      </c>
      <c r="AA230" s="160">
        <v>-2.2002248299999998</v>
      </c>
      <c r="AB230" s="83">
        <v>0</v>
      </c>
      <c r="AC230" s="160">
        <v>0</v>
      </c>
      <c r="AD230" s="149">
        <f t="shared" si="284"/>
        <v>3</v>
      </c>
      <c r="AE230" s="169">
        <f t="shared" si="285"/>
        <v>2.0573888200000008</v>
      </c>
      <c r="AF230" s="126">
        <f t="shared" si="279"/>
        <v>2.4500500259938196E-3</v>
      </c>
      <c r="AH230" s="210">
        <v>108</v>
      </c>
      <c r="AI230" s="169">
        <v>839.73339245</v>
      </c>
    </row>
    <row r="231" spans="1:35" x14ac:dyDescent="0.2">
      <c r="A231" s="88" t="s">
        <v>46</v>
      </c>
      <c r="B231" s="25" t="s">
        <v>134</v>
      </c>
      <c r="C231" s="147">
        <v>0</v>
      </c>
      <c r="D231" s="200">
        <v>0</v>
      </c>
      <c r="E231" s="196">
        <v>0</v>
      </c>
      <c r="F231" s="83">
        <v>0</v>
      </c>
      <c r="G231" s="160">
        <v>0</v>
      </c>
      <c r="H231" s="83">
        <v>0</v>
      </c>
      <c r="I231" s="160">
        <v>0</v>
      </c>
      <c r="J231" s="83">
        <v>0</v>
      </c>
      <c r="K231" s="160">
        <v>0</v>
      </c>
      <c r="L231" s="83">
        <v>0</v>
      </c>
      <c r="M231" s="160">
        <v>0</v>
      </c>
      <c r="N231" s="146">
        <v>0</v>
      </c>
      <c r="O231" s="160">
        <v>0</v>
      </c>
      <c r="P231" s="146">
        <v>0</v>
      </c>
      <c r="Q231" s="160">
        <v>0</v>
      </c>
      <c r="R231" s="83">
        <v>0</v>
      </c>
      <c r="S231" s="160">
        <v>0</v>
      </c>
      <c r="T231" s="83">
        <v>0</v>
      </c>
      <c r="U231" s="160">
        <v>0</v>
      </c>
      <c r="V231" s="83">
        <v>0</v>
      </c>
      <c r="W231" s="160">
        <v>0</v>
      </c>
      <c r="X231" s="83">
        <v>0</v>
      </c>
      <c r="Y231" s="160">
        <v>0</v>
      </c>
      <c r="Z231" s="83">
        <v>0</v>
      </c>
      <c r="AA231" s="160">
        <v>0</v>
      </c>
      <c r="AB231" s="83">
        <v>0</v>
      </c>
      <c r="AC231" s="160">
        <v>0</v>
      </c>
      <c r="AD231" s="149">
        <f t="shared" si="284"/>
        <v>0</v>
      </c>
      <c r="AE231" s="169">
        <f t="shared" si="285"/>
        <v>0</v>
      </c>
      <c r="AF231" s="126">
        <f t="shared" si="279"/>
        <v>0</v>
      </c>
      <c r="AH231" s="210">
        <v>39</v>
      </c>
      <c r="AI231" s="169">
        <v>335.80399305999998</v>
      </c>
    </row>
    <row r="232" spans="1:35" x14ac:dyDescent="0.2">
      <c r="A232" s="88" t="s">
        <v>49</v>
      </c>
      <c r="B232" s="25" t="s">
        <v>137</v>
      </c>
      <c r="C232" s="147">
        <v>1</v>
      </c>
      <c r="D232" s="200">
        <v>8.1105121600000007</v>
      </c>
      <c r="E232" s="196">
        <v>2.4893894855102842E-2</v>
      </c>
      <c r="F232" s="83">
        <v>0</v>
      </c>
      <c r="G232" s="160">
        <v>0</v>
      </c>
      <c r="H232" s="83">
        <v>0</v>
      </c>
      <c r="I232" s="160">
        <v>0</v>
      </c>
      <c r="J232" s="83">
        <v>0</v>
      </c>
      <c r="K232" s="160">
        <v>0</v>
      </c>
      <c r="L232" s="83">
        <v>0</v>
      </c>
      <c r="M232" s="160">
        <v>0</v>
      </c>
      <c r="N232" s="146">
        <v>0</v>
      </c>
      <c r="O232" s="160">
        <v>0</v>
      </c>
      <c r="P232" s="146">
        <v>0</v>
      </c>
      <c r="Q232" s="160">
        <v>0</v>
      </c>
      <c r="R232" s="83">
        <v>0</v>
      </c>
      <c r="S232" s="160">
        <v>0</v>
      </c>
      <c r="T232" s="83">
        <v>0</v>
      </c>
      <c r="U232" s="160">
        <v>0</v>
      </c>
      <c r="V232" s="83">
        <v>0</v>
      </c>
      <c r="W232" s="160">
        <v>0</v>
      </c>
      <c r="X232" s="83">
        <v>0</v>
      </c>
      <c r="Y232" s="160">
        <v>0</v>
      </c>
      <c r="Z232" s="83">
        <v>0</v>
      </c>
      <c r="AA232" s="160">
        <v>0</v>
      </c>
      <c r="AB232" s="83">
        <v>0</v>
      </c>
      <c r="AC232" s="160">
        <v>0</v>
      </c>
      <c r="AD232" s="149">
        <f t="shared" si="284"/>
        <v>0</v>
      </c>
      <c r="AE232" s="169">
        <f t="shared" si="285"/>
        <v>0</v>
      </c>
      <c r="AF232" s="126">
        <f t="shared" si="279"/>
        <v>0</v>
      </c>
      <c r="AH232" s="210">
        <v>135</v>
      </c>
      <c r="AI232" s="169">
        <v>742.0193749099999</v>
      </c>
    </row>
    <row r="233" spans="1:35" x14ac:dyDescent="0.2">
      <c r="A233" s="88" t="s">
        <v>48</v>
      </c>
      <c r="B233" s="25" t="s">
        <v>136</v>
      </c>
      <c r="C233" s="147">
        <v>0</v>
      </c>
      <c r="D233" s="200">
        <v>0</v>
      </c>
      <c r="E233" s="196">
        <v>0</v>
      </c>
      <c r="F233" s="83">
        <v>0</v>
      </c>
      <c r="G233" s="160">
        <v>0</v>
      </c>
      <c r="H233" s="83">
        <v>0</v>
      </c>
      <c r="I233" s="160">
        <v>0</v>
      </c>
      <c r="J233" s="83">
        <v>0</v>
      </c>
      <c r="K233" s="160">
        <v>0</v>
      </c>
      <c r="L233" s="83">
        <v>0</v>
      </c>
      <c r="M233" s="160">
        <v>0</v>
      </c>
      <c r="N233" s="146">
        <v>0</v>
      </c>
      <c r="O233" s="160">
        <v>0</v>
      </c>
      <c r="P233" s="146">
        <v>0</v>
      </c>
      <c r="Q233" s="160">
        <v>0</v>
      </c>
      <c r="R233" s="83">
        <v>0</v>
      </c>
      <c r="S233" s="160">
        <v>0</v>
      </c>
      <c r="T233" s="83">
        <v>0</v>
      </c>
      <c r="U233" s="160">
        <v>0</v>
      </c>
      <c r="V233" s="83">
        <v>0</v>
      </c>
      <c r="W233" s="160">
        <v>0</v>
      </c>
      <c r="X233" s="83">
        <v>0</v>
      </c>
      <c r="Y233" s="160">
        <v>0</v>
      </c>
      <c r="Z233" s="83">
        <v>0</v>
      </c>
      <c r="AA233" s="160">
        <v>0</v>
      </c>
      <c r="AB233" s="83">
        <v>0</v>
      </c>
      <c r="AC233" s="160">
        <v>0</v>
      </c>
      <c r="AD233" s="149">
        <f t="shared" si="284"/>
        <v>0</v>
      </c>
      <c r="AE233" s="169">
        <f t="shared" si="285"/>
        <v>0</v>
      </c>
      <c r="AF233" s="126">
        <f t="shared" si="279"/>
        <v>0</v>
      </c>
      <c r="AH233" s="210">
        <v>63</v>
      </c>
      <c r="AI233" s="169">
        <v>313.27488935000002</v>
      </c>
    </row>
    <row r="234" spans="1:35" x14ac:dyDescent="0.2">
      <c r="A234" s="88" t="s">
        <v>45</v>
      </c>
      <c r="B234" s="25" t="s">
        <v>133</v>
      </c>
      <c r="C234" s="179">
        <v>2</v>
      </c>
      <c r="D234" s="200">
        <v>1.6316174399999999</v>
      </c>
      <c r="E234" s="196">
        <v>1.0439271437307253E-2</v>
      </c>
      <c r="F234" s="83">
        <v>1</v>
      </c>
      <c r="G234" s="160">
        <v>0.29869978999999997</v>
      </c>
      <c r="H234" s="83">
        <v>0</v>
      </c>
      <c r="I234" s="160">
        <v>0</v>
      </c>
      <c r="J234" s="83">
        <v>0</v>
      </c>
      <c r="K234" s="160">
        <v>0</v>
      </c>
      <c r="L234" s="83">
        <v>0</v>
      </c>
      <c r="M234" s="160">
        <v>0</v>
      </c>
      <c r="N234" s="146">
        <v>0</v>
      </c>
      <c r="O234" s="160">
        <v>0</v>
      </c>
      <c r="P234" s="146">
        <v>0</v>
      </c>
      <c r="Q234" s="160">
        <v>0</v>
      </c>
      <c r="R234" s="83">
        <v>0</v>
      </c>
      <c r="S234" s="160">
        <v>0</v>
      </c>
      <c r="T234" s="83">
        <v>0</v>
      </c>
      <c r="U234" s="160">
        <v>0</v>
      </c>
      <c r="V234" s="83">
        <v>0</v>
      </c>
      <c r="W234" s="160">
        <v>0</v>
      </c>
      <c r="X234" s="83">
        <v>1</v>
      </c>
      <c r="Y234" s="160">
        <v>0.99875141000000001</v>
      </c>
      <c r="Z234" s="83">
        <v>0</v>
      </c>
      <c r="AA234" s="160">
        <v>0</v>
      </c>
      <c r="AB234" s="83">
        <v>1</v>
      </c>
      <c r="AC234" s="160">
        <v>0.50000476000000005</v>
      </c>
      <c r="AD234" s="149">
        <f t="shared" si="284"/>
        <v>3</v>
      </c>
      <c r="AE234" s="170">
        <f t="shared" si="285"/>
        <v>1.7974559600000002</v>
      </c>
      <c r="AF234" s="126">
        <f t="shared" si="279"/>
        <v>2.8070308197318049E-3</v>
      </c>
      <c r="AH234" s="210">
        <v>65</v>
      </c>
      <c r="AI234" s="170">
        <v>640.34065724000004</v>
      </c>
    </row>
    <row r="235" spans="1:35" s="118" customFormat="1" x14ac:dyDescent="0.2">
      <c r="A235" s="91" t="s">
        <v>160</v>
      </c>
      <c r="B235" s="95" t="s">
        <v>175</v>
      </c>
      <c r="C235" s="153">
        <f>SUM(C229:C234)</f>
        <v>6</v>
      </c>
      <c r="D235" s="191">
        <f>SUM(D229:D234)</f>
        <v>17.316201209999999</v>
      </c>
      <c r="E235" s="197">
        <v>1.3317181178108503E-2</v>
      </c>
      <c r="F235" s="101">
        <f t="shared" ref="F235:AE235" si="286">SUM(F229:F234)</f>
        <v>1</v>
      </c>
      <c r="G235" s="162">
        <f t="shared" si="286"/>
        <v>0.29869978999999997</v>
      </c>
      <c r="H235" s="101">
        <f t="shared" si="286"/>
        <v>0</v>
      </c>
      <c r="I235" s="162">
        <f t="shared" si="286"/>
        <v>0</v>
      </c>
      <c r="J235" s="101">
        <f t="shared" si="286"/>
        <v>0</v>
      </c>
      <c r="K235" s="162">
        <f t="shared" si="286"/>
        <v>0</v>
      </c>
      <c r="L235" s="151">
        <f t="shared" si="286"/>
        <v>0</v>
      </c>
      <c r="M235" s="162">
        <f t="shared" si="286"/>
        <v>0</v>
      </c>
      <c r="N235" s="151">
        <f>SUM(N229:N234)</f>
        <v>0</v>
      </c>
      <c r="O235" s="162">
        <f>SUM(O229:O234)</f>
        <v>0</v>
      </c>
      <c r="P235" s="151">
        <f t="shared" si="286"/>
        <v>1</v>
      </c>
      <c r="Q235" s="162">
        <f t="shared" si="286"/>
        <v>1.6242000000000001E-4</v>
      </c>
      <c r="R235" s="101">
        <f t="shared" si="286"/>
        <v>1</v>
      </c>
      <c r="S235" s="162">
        <f t="shared" si="286"/>
        <v>2.0572402300000001</v>
      </c>
      <c r="T235" s="101">
        <f t="shared" si="286"/>
        <v>0</v>
      </c>
      <c r="U235" s="162">
        <f t="shared" si="286"/>
        <v>0</v>
      </c>
      <c r="V235" s="101">
        <f t="shared" si="286"/>
        <v>2</v>
      </c>
      <c r="W235" s="162">
        <f t="shared" si="286"/>
        <v>1.9957020299999999</v>
      </c>
      <c r="X235" s="101">
        <f t="shared" si="286"/>
        <v>1</v>
      </c>
      <c r="Y235" s="162">
        <f t="shared" si="286"/>
        <v>1.2032603800000001</v>
      </c>
      <c r="Z235" s="101">
        <f t="shared" si="286"/>
        <v>-1</v>
      </c>
      <c r="AA235" s="162">
        <f t="shared" si="286"/>
        <v>-2.2002248299999998</v>
      </c>
      <c r="AB235" s="101">
        <f t="shared" si="286"/>
        <v>1</v>
      </c>
      <c r="AC235" s="162">
        <f t="shared" si="286"/>
        <v>0.50000476000000005</v>
      </c>
      <c r="AD235" s="152">
        <f t="shared" si="286"/>
        <v>6</v>
      </c>
      <c r="AE235" s="162">
        <f t="shared" si="286"/>
        <v>3.854844780000001</v>
      </c>
      <c r="AF235" s="129">
        <f t="shared" si="279"/>
        <v>1.1954400092212595E-3</v>
      </c>
      <c r="AH235" s="151">
        <f>SUM(AH229:AH234)</f>
        <v>471</v>
      </c>
      <c r="AI235" s="162">
        <f>SUM(AI229:AI234)</f>
        <v>3224.6241971700001</v>
      </c>
    </row>
    <row r="236" spans="1:35" x14ac:dyDescent="0.2">
      <c r="A236" s="88" t="s">
        <v>52</v>
      </c>
      <c r="B236" s="24" t="s">
        <v>140</v>
      </c>
      <c r="C236" s="147">
        <v>0</v>
      </c>
      <c r="D236" s="200">
        <v>0</v>
      </c>
      <c r="E236" s="196">
        <v>0</v>
      </c>
      <c r="F236" s="83">
        <v>0</v>
      </c>
      <c r="G236" s="160">
        <v>0</v>
      </c>
      <c r="H236" s="83">
        <v>0</v>
      </c>
      <c r="I236" s="160">
        <v>0</v>
      </c>
      <c r="J236" s="83">
        <v>0</v>
      </c>
      <c r="K236" s="160">
        <v>0</v>
      </c>
      <c r="L236" s="83">
        <v>0</v>
      </c>
      <c r="M236" s="160">
        <v>0</v>
      </c>
      <c r="N236" s="146">
        <v>0</v>
      </c>
      <c r="O236" s="160">
        <v>0</v>
      </c>
      <c r="P236" s="146">
        <v>0</v>
      </c>
      <c r="Q236" s="160">
        <v>0</v>
      </c>
      <c r="R236" s="83">
        <v>0</v>
      </c>
      <c r="S236" s="160">
        <v>0</v>
      </c>
      <c r="T236" s="83">
        <v>0</v>
      </c>
      <c r="U236" s="160">
        <v>0</v>
      </c>
      <c r="V236" s="83">
        <v>0</v>
      </c>
      <c r="W236" s="160">
        <v>0</v>
      </c>
      <c r="X236" s="83">
        <v>2</v>
      </c>
      <c r="Y236" s="160">
        <v>0.73232136000000003</v>
      </c>
      <c r="Z236" s="83">
        <v>-1</v>
      </c>
      <c r="AA236" s="160">
        <v>-0.50356411000000001</v>
      </c>
      <c r="AB236" s="83">
        <v>-1</v>
      </c>
      <c r="AC236" s="160">
        <v>-0.22875725</v>
      </c>
      <c r="AD236" s="149">
        <f t="shared" ref="AD236:AE239" si="287">F236+H236+J236+L236+N236+P236+R236+T236+V236+X236+Z236+AB236</f>
        <v>0</v>
      </c>
      <c r="AE236" s="171">
        <f t="shared" si="287"/>
        <v>0</v>
      </c>
      <c r="AF236" s="126">
        <f t="shared" si="279"/>
        <v>0</v>
      </c>
      <c r="AH236" s="210">
        <v>125</v>
      </c>
      <c r="AI236" s="171">
        <v>617.55223016000002</v>
      </c>
    </row>
    <row r="237" spans="1:35" x14ac:dyDescent="0.2">
      <c r="A237" s="88" t="s">
        <v>51</v>
      </c>
      <c r="B237" s="24" t="s">
        <v>139</v>
      </c>
      <c r="C237" s="147">
        <v>1</v>
      </c>
      <c r="D237" s="200">
        <v>0.40636865</v>
      </c>
      <c r="E237" s="196">
        <v>1.0004783553366398E-3</v>
      </c>
      <c r="F237" s="83">
        <v>0</v>
      </c>
      <c r="G237" s="160">
        <v>0</v>
      </c>
      <c r="H237" s="83">
        <v>0</v>
      </c>
      <c r="I237" s="160">
        <v>0</v>
      </c>
      <c r="J237" s="83">
        <v>0</v>
      </c>
      <c r="K237" s="160">
        <v>0</v>
      </c>
      <c r="L237" s="83">
        <v>0</v>
      </c>
      <c r="M237" s="160">
        <v>0</v>
      </c>
      <c r="N237" s="146">
        <v>0</v>
      </c>
      <c r="O237" s="160">
        <v>0</v>
      </c>
      <c r="P237" s="146">
        <v>0</v>
      </c>
      <c r="Q237" s="160">
        <v>0</v>
      </c>
      <c r="R237" s="83">
        <v>0</v>
      </c>
      <c r="S237" s="160">
        <v>0</v>
      </c>
      <c r="T237" s="83">
        <v>0</v>
      </c>
      <c r="U237" s="160">
        <v>0</v>
      </c>
      <c r="V237" s="83">
        <v>0</v>
      </c>
      <c r="W237" s="160">
        <v>0</v>
      </c>
      <c r="X237" s="83">
        <v>1</v>
      </c>
      <c r="Y237" s="160">
        <v>1.1007804299999999</v>
      </c>
      <c r="Z237" s="83">
        <v>0</v>
      </c>
      <c r="AA237" s="160">
        <v>0</v>
      </c>
      <c r="AB237" s="83">
        <v>0</v>
      </c>
      <c r="AC237" s="160">
        <v>0</v>
      </c>
      <c r="AD237" s="149">
        <f t="shared" si="287"/>
        <v>1</v>
      </c>
      <c r="AE237" s="169">
        <f t="shared" si="287"/>
        <v>1.1007804299999999</v>
      </c>
      <c r="AF237" s="126">
        <f t="shared" si="279"/>
        <v>1.3717918643681647E-3</v>
      </c>
      <c r="AH237" s="210">
        <v>158</v>
      </c>
      <c r="AI237" s="169">
        <v>802.43982968000012</v>
      </c>
    </row>
    <row r="238" spans="1:35" x14ac:dyDescent="0.2">
      <c r="A238" s="88" t="s">
        <v>50</v>
      </c>
      <c r="B238" s="24" t="s">
        <v>138</v>
      </c>
      <c r="C238" s="147">
        <v>1</v>
      </c>
      <c r="D238" s="200">
        <v>1.4530737499999999</v>
      </c>
      <c r="E238" s="196">
        <v>3.39074705670157E-3</v>
      </c>
      <c r="F238" s="83">
        <v>0</v>
      </c>
      <c r="G238" s="160">
        <v>0</v>
      </c>
      <c r="H238" s="83">
        <v>0</v>
      </c>
      <c r="I238" s="160">
        <v>0</v>
      </c>
      <c r="J238" s="83">
        <v>1</v>
      </c>
      <c r="K238" s="160">
        <v>6.0890915899999998</v>
      </c>
      <c r="L238" s="83">
        <v>0</v>
      </c>
      <c r="M238" s="160">
        <v>0</v>
      </c>
      <c r="N238" s="146">
        <v>0</v>
      </c>
      <c r="O238" s="160">
        <v>0</v>
      </c>
      <c r="P238" s="146">
        <v>0</v>
      </c>
      <c r="Q238" s="160">
        <v>0</v>
      </c>
      <c r="R238" s="83">
        <v>0</v>
      </c>
      <c r="S238" s="160">
        <v>0</v>
      </c>
      <c r="T238" s="83">
        <v>0</v>
      </c>
      <c r="U238" s="160">
        <v>0</v>
      </c>
      <c r="V238" s="83">
        <v>0</v>
      </c>
      <c r="W238" s="160">
        <v>0</v>
      </c>
      <c r="X238" s="83">
        <v>0</v>
      </c>
      <c r="Y238" s="160">
        <v>0</v>
      </c>
      <c r="Z238" s="83">
        <v>0</v>
      </c>
      <c r="AA238" s="160">
        <v>0</v>
      </c>
      <c r="AB238" s="83">
        <v>1</v>
      </c>
      <c r="AC238" s="160">
        <v>2.5486484900000002</v>
      </c>
      <c r="AD238" s="149">
        <f t="shared" si="287"/>
        <v>2</v>
      </c>
      <c r="AE238" s="169">
        <f t="shared" si="287"/>
        <v>8.6377400800000004</v>
      </c>
      <c r="AF238" s="126">
        <f t="shared" si="279"/>
        <v>1.0712386249232221E-2</v>
      </c>
      <c r="AH238" s="210">
        <v>132</v>
      </c>
      <c r="AI238" s="169">
        <v>806.33202341999993</v>
      </c>
    </row>
    <row r="239" spans="1:35" x14ac:dyDescent="0.2">
      <c r="A239" s="88" t="s">
        <v>53</v>
      </c>
      <c r="B239" s="24" t="s">
        <v>141</v>
      </c>
      <c r="C239" s="147">
        <v>1</v>
      </c>
      <c r="D239" s="200">
        <v>3.5730137999999996</v>
      </c>
      <c r="E239" s="196">
        <v>1.9863947882183326E-2</v>
      </c>
      <c r="F239" s="83">
        <v>0</v>
      </c>
      <c r="G239" s="160">
        <v>0</v>
      </c>
      <c r="H239" s="83">
        <v>0</v>
      </c>
      <c r="I239" s="160">
        <v>0</v>
      </c>
      <c r="J239" s="83">
        <v>0</v>
      </c>
      <c r="K239" s="160">
        <v>0</v>
      </c>
      <c r="L239" s="83">
        <v>0</v>
      </c>
      <c r="M239" s="160">
        <v>0</v>
      </c>
      <c r="N239" s="146">
        <v>0</v>
      </c>
      <c r="O239" s="160">
        <v>0</v>
      </c>
      <c r="P239" s="146">
        <v>0</v>
      </c>
      <c r="Q239" s="160">
        <v>0</v>
      </c>
      <c r="R239" s="83">
        <v>0</v>
      </c>
      <c r="S239" s="160">
        <v>0</v>
      </c>
      <c r="T239" s="83">
        <v>0</v>
      </c>
      <c r="U239" s="160">
        <v>0</v>
      </c>
      <c r="V239" s="83">
        <v>0</v>
      </c>
      <c r="W239" s="160">
        <v>0</v>
      </c>
      <c r="X239" s="83">
        <v>0</v>
      </c>
      <c r="Y239" s="160">
        <v>0</v>
      </c>
      <c r="Z239" s="83">
        <v>0</v>
      </c>
      <c r="AA239" s="160">
        <v>0</v>
      </c>
      <c r="AB239" s="83">
        <v>0</v>
      </c>
      <c r="AC239" s="160">
        <v>0</v>
      </c>
      <c r="AD239" s="149">
        <f t="shared" si="287"/>
        <v>0</v>
      </c>
      <c r="AE239" s="170">
        <f t="shared" si="287"/>
        <v>0</v>
      </c>
      <c r="AF239" s="126">
        <f t="shared" si="279"/>
        <v>0</v>
      </c>
      <c r="AH239" s="210">
        <v>72</v>
      </c>
      <c r="AI239" s="170">
        <v>343.06464539000001</v>
      </c>
    </row>
    <row r="240" spans="1:35" s="118" customFormat="1" x14ac:dyDescent="0.2">
      <c r="A240" s="91" t="s">
        <v>161</v>
      </c>
      <c r="B240" s="95" t="s">
        <v>176</v>
      </c>
      <c r="C240" s="153">
        <f>SUM(C236:C239)</f>
        <v>3</v>
      </c>
      <c r="D240" s="191">
        <f>SUM(D236:D239)</f>
        <v>5.432456199999999</v>
      </c>
      <c r="E240" s="197">
        <v>4.2339654433020983E-3</v>
      </c>
      <c r="F240" s="101">
        <f t="shared" ref="F240:AE240" si="288">SUM(F236:F239)</f>
        <v>0</v>
      </c>
      <c r="G240" s="161">
        <f t="shared" si="288"/>
        <v>0</v>
      </c>
      <c r="H240" s="101">
        <f t="shared" si="288"/>
        <v>0</v>
      </c>
      <c r="I240" s="161">
        <f t="shared" si="288"/>
        <v>0</v>
      </c>
      <c r="J240" s="101">
        <f t="shared" si="288"/>
        <v>1</v>
      </c>
      <c r="K240" s="161">
        <f t="shared" si="288"/>
        <v>6.0890915899999998</v>
      </c>
      <c r="L240" s="151">
        <f t="shared" si="288"/>
        <v>0</v>
      </c>
      <c r="M240" s="161">
        <f t="shared" si="288"/>
        <v>0</v>
      </c>
      <c r="N240" s="151">
        <f>SUM(N236:N239)</f>
        <v>0</v>
      </c>
      <c r="O240" s="161">
        <f>SUM(O236:O239)</f>
        <v>0</v>
      </c>
      <c r="P240" s="151">
        <f t="shared" si="288"/>
        <v>0</v>
      </c>
      <c r="Q240" s="161">
        <f t="shared" si="288"/>
        <v>0</v>
      </c>
      <c r="R240" s="101">
        <f t="shared" si="288"/>
        <v>0</v>
      </c>
      <c r="S240" s="161">
        <f t="shared" si="288"/>
        <v>0</v>
      </c>
      <c r="T240" s="101">
        <f t="shared" si="288"/>
        <v>0</v>
      </c>
      <c r="U240" s="161">
        <f t="shared" si="288"/>
        <v>0</v>
      </c>
      <c r="V240" s="101">
        <f t="shared" si="288"/>
        <v>0</v>
      </c>
      <c r="W240" s="161">
        <f t="shared" si="288"/>
        <v>0</v>
      </c>
      <c r="X240" s="101">
        <f t="shared" si="288"/>
        <v>3</v>
      </c>
      <c r="Y240" s="161">
        <f t="shared" si="288"/>
        <v>1.83310179</v>
      </c>
      <c r="Z240" s="101">
        <f t="shared" si="288"/>
        <v>-1</v>
      </c>
      <c r="AA240" s="161">
        <f t="shared" si="288"/>
        <v>-0.50356411000000001</v>
      </c>
      <c r="AB240" s="101">
        <f t="shared" si="288"/>
        <v>0</v>
      </c>
      <c r="AC240" s="161">
        <f t="shared" si="288"/>
        <v>2.31989124</v>
      </c>
      <c r="AD240" s="152">
        <f t="shared" si="288"/>
        <v>3</v>
      </c>
      <c r="AE240" s="161">
        <f t="shared" si="288"/>
        <v>9.7385205100000007</v>
      </c>
      <c r="AF240" s="129">
        <f t="shared" si="279"/>
        <v>3.7902090880256888E-3</v>
      </c>
      <c r="AH240" s="151">
        <f>SUM(AH236:AH239)</f>
        <v>487</v>
      </c>
      <c r="AI240" s="161">
        <f>SUM(AI236:AI239)</f>
        <v>2569.3887286499998</v>
      </c>
    </row>
    <row r="241" spans="1:35" x14ac:dyDescent="0.2">
      <c r="A241" s="88" t="s">
        <v>54</v>
      </c>
      <c r="B241" s="23" t="s">
        <v>142</v>
      </c>
      <c r="C241" s="179">
        <v>1</v>
      </c>
      <c r="D241" s="200">
        <v>5.0826814000000002</v>
      </c>
      <c r="E241" s="196">
        <v>1.0188304481500647E-2</v>
      </c>
      <c r="F241" s="83">
        <v>0</v>
      </c>
      <c r="G241" s="160">
        <v>0</v>
      </c>
      <c r="H241" s="83">
        <v>0</v>
      </c>
      <c r="I241" s="160">
        <v>0</v>
      </c>
      <c r="J241" s="83">
        <v>0</v>
      </c>
      <c r="K241" s="160">
        <v>0</v>
      </c>
      <c r="L241" s="83">
        <v>0</v>
      </c>
      <c r="M241" s="160">
        <v>0</v>
      </c>
      <c r="N241" s="146">
        <v>0</v>
      </c>
      <c r="O241" s="160">
        <v>0</v>
      </c>
      <c r="P241" s="146">
        <v>1</v>
      </c>
      <c r="Q241" s="160">
        <v>2.2292380000000001E-2</v>
      </c>
      <c r="R241" s="83">
        <v>0</v>
      </c>
      <c r="S241" s="160">
        <v>0</v>
      </c>
      <c r="T241" s="83">
        <v>-1</v>
      </c>
      <c r="U241" s="160">
        <v>-2.2292380000000001E-2</v>
      </c>
      <c r="V241" s="83">
        <v>0</v>
      </c>
      <c r="W241" s="160">
        <v>0</v>
      </c>
      <c r="X241" s="83">
        <v>0</v>
      </c>
      <c r="Y241" s="160">
        <v>0</v>
      </c>
      <c r="Z241" s="83">
        <v>0</v>
      </c>
      <c r="AA241" s="160">
        <v>0</v>
      </c>
      <c r="AB241" s="83">
        <v>0</v>
      </c>
      <c r="AC241" s="160">
        <v>0</v>
      </c>
      <c r="AD241" s="149">
        <f t="shared" ref="AD241:AE244" si="289">F241+H241+J241+L241+N241+P241+R241+T241+V241+X241+Z241+AB241</f>
        <v>0</v>
      </c>
      <c r="AE241" s="171">
        <f t="shared" si="289"/>
        <v>0</v>
      </c>
      <c r="AF241" s="126">
        <f t="shared" si="279"/>
        <v>0</v>
      </c>
      <c r="AH241" s="210">
        <v>138</v>
      </c>
      <c r="AI241" s="171">
        <v>1097.4013097900001</v>
      </c>
    </row>
    <row r="242" spans="1:35" x14ac:dyDescent="0.2">
      <c r="A242" s="88" t="s">
        <v>56</v>
      </c>
      <c r="B242" s="23" t="s">
        <v>157</v>
      </c>
      <c r="C242" s="147">
        <v>0</v>
      </c>
      <c r="D242" s="200">
        <v>0</v>
      </c>
      <c r="E242" s="196">
        <v>0</v>
      </c>
      <c r="F242" s="83">
        <v>0</v>
      </c>
      <c r="G242" s="160">
        <v>0</v>
      </c>
      <c r="H242" s="83">
        <v>0</v>
      </c>
      <c r="I242" s="160">
        <v>0</v>
      </c>
      <c r="J242" s="83">
        <v>0</v>
      </c>
      <c r="K242" s="160">
        <v>0</v>
      </c>
      <c r="L242" s="83">
        <v>0</v>
      </c>
      <c r="M242" s="160">
        <v>0</v>
      </c>
      <c r="N242" s="146">
        <v>0</v>
      </c>
      <c r="O242" s="160">
        <v>0</v>
      </c>
      <c r="P242" s="146">
        <v>0</v>
      </c>
      <c r="Q242" s="160">
        <v>0</v>
      </c>
      <c r="R242" s="83">
        <v>0</v>
      </c>
      <c r="S242" s="160">
        <v>0</v>
      </c>
      <c r="T242" s="83">
        <v>0</v>
      </c>
      <c r="U242" s="160">
        <v>0</v>
      </c>
      <c r="V242" s="83">
        <v>0</v>
      </c>
      <c r="W242" s="160">
        <v>0</v>
      </c>
      <c r="X242" s="83">
        <v>0</v>
      </c>
      <c r="Y242" s="160">
        <v>0</v>
      </c>
      <c r="Z242" s="83">
        <v>0</v>
      </c>
      <c r="AA242" s="160">
        <v>0</v>
      </c>
      <c r="AB242" s="83">
        <v>0</v>
      </c>
      <c r="AC242" s="160">
        <v>0</v>
      </c>
      <c r="AD242" s="149">
        <f t="shared" si="289"/>
        <v>0</v>
      </c>
      <c r="AE242" s="169">
        <f t="shared" si="289"/>
        <v>0</v>
      </c>
      <c r="AF242" s="126">
        <f t="shared" si="279"/>
        <v>0</v>
      </c>
      <c r="AH242" s="210">
        <v>13</v>
      </c>
      <c r="AI242" s="169">
        <v>110.56617459</v>
      </c>
    </row>
    <row r="243" spans="1:35" x14ac:dyDescent="0.2">
      <c r="A243" s="88" t="s">
        <v>57</v>
      </c>
      <c r="B243" s="23" t="s">
        <v>144</v>
      </c>
      <c r="C243" s="147">
        <v>1</v>
      </c>
      <c r="D243" s="200">
        <v>3.97503955</v>
      </c>
      <c r="E243" s="196">
        <v>5.4031219205671756E-2</v>
      </c>
      <c r="F243" s="83">
        <v>0</v>
      </c>
      <c r="G243" s="160">
        <v>0</v>
      </c>
      <c r="H243" s="83">
        <v>0</v>
      </c>
      <c r="I243" s="160">
        <v>0</v>
      </c>
      <c r="J243" s="83">
        <v>0</v>
      </c>
      <c r="K243" s="160">
        <v>0</v>
      </c>
      <c r="L243" s="83">
        <v>0</v>
      </c>
      <c r="M243" s="160">
        <v>0</v>
      </c>
      <c r="N243" s="146">
        <v>0</v>
      </c>
      <c r="O243" s="160">
        <v>0</v>
      </c>
      <c r="P243" s="146">
        <v>1</v>
      </c>
      <c r="Q243" s="160">
        <v>9.5379560000000002E-2</v>
      </c>
      <c r="R243" s="83">
        <v>0</v>
      </c>
      <c r="S243" s="160">
        <v>0</v>
      </c>
      <c r="T243" s="83">
        <v>0</v>
      </c>
      <c r="U243" s="160">
        <v>0</v>
      </c>
      <c r="V243" s="83">
        <v>0</v>
      </c>
      <c r="W243" s="160">
        <v>0</v>
      </c>
      <c r="X243" s="83">
        <v>0</v>
      </c>
      <c r="Y243" s="160">
        <v>0</v>
      </c>
      <c r="Z243" s="83">
        <v>0</v>
      </c>
      <c r="AA243" s="160">
        <v>0</v>
      </c>
      <c r="AB243" s="83">
        <v>0</v>
      </c>
      <c r="AC243" s="160">
        <v>0</v>
      </c>
      <c r="AD243" s="149">
        <f t="shared" si="289"/>
        <v>1</v>
      </c>
      <c r="AE243" s="169">
        <f t="shared" si="289"/>
        <v>9.5379560000000002E-2</v>
      </c>
      <c r="AF243" s="126">
        <f t="shared" si="279"/>
        <v>5.9091746408169597E-4</v>
      </c>
      <c r="AH243" s="210">
        <v>35</v>
      </c>
      <c r="AI243" s="169">
        <v>161.40927591000002</v>
      </c>
    </row>
    <row r="244" spans="1:35" x14ac:dyDescent="0.2">
      <c r="A244" s="88" t="s">
        <v>55</v>
      </c>
      <c r="B244" s="23" t="s">
        <v>143</v>
      </c>
      <c r="C244" s="147">
        <v>0</v>
      </c>
      <c r="D244" s="200">
        <v>0</v>
      </c>
      <c r="E244" s="196">
        <v>0</v>
      </c>
      <c r="F244" s="83">
        <v>0</v>
      </c>
      <c r="G244" s="160">
        <v>0</v>
      </c>
      <c r="H244" s="83">
        <v>0</v>
      </c>
      <c r="I244" s="160">
        <v>0</v>
      </c>
      <c r="J244" s="83">
        <v>0</v>
      </c>
      <c r="K244" s="160">
        <v>0</v>
      </c>
      <c r="L244" s="83">
        <v>0</v>
      </c>
      <c r="M244" s="160">
        <v>0</v>
      </c>
      <c r="N244" s="146">
        <v>0</v>
      </c>
      <c r="O244" s="160">
        <v>0</v>
      </c>
      <c r="P244" s="146">
        <v>0</v>
      </c>
      <c r="Q244" s="160">
        <v>0</v>
      </c>
      <c r="R244" s="83">
        <v>0</v>
      </c>
      <c r="S244" s="160">
        <v>0</v>
      </c>
      <c r="T244" s="83">
        <v>0</v>
      </c>
      <c r="U244" s="160">
        <v>0</v>
      </c>
      <c r="V244" s="83">
        <v>0</v>
      </c>
      <c r="W244" s="160">
        <v>0</v>
      </c>
      <c r="X244" s="83">
        <v>0</v>
      </c>
      <c r="Y244" s="160">
        <v>0</v>
      </c>
      <c r="Z244" s="83">
        <v>0</v>
      </c>
      <c r="AA244" s="160">
        <v>0</v>
      </c>
      <c r="AB244" s="83">
        <v>0</v>
      </c>
      <c r="AC244" s="160">
        <v>0</v>
      </c>
      <c r="AD244" s="149">
        <f t="shared" si="289"/>
        <v>0</v>
      </c>
      <c r="AE244" s="170">
        <f t="shared" si="289"/>
        <v>0</v>
      </c>
      <c r="AF244" s="126">
        <f t="shared" si="279"/>
        <v>0</v>
      </c>
      <c r="AH244" s="210">
        <v>40</v>
      </c>
      <c r="AI244" s="170">
        <v>161.38049096</v>
      </c>
    </row>
    <row r="245" spans="1:35" s="118" customFormat="1" x14ac:dyDescent="0.2">
      <c r="A245" s="91" t="s">
        <v>162</v>
      </c>
      <c r="B245" s="95" t="s">
        <v>177</v>
      </c>
      <c r="C245" s="153">
        <f>SUM(C241:C244)</f>
        <v>2</v>
      </c>
      <c r="D245" s="191">
        <f>SUM(D241:D244)</f>
        <v>9.0577209500000002</v>
      </c>
      <c r="E245" s="197">
        <v>1.309172647195752E-2</v>
      </c>
      <c r="F245" s="101">
        <f t="shared" ref="F245:AE245" si="290">SUM(F241:F244)</f>
        <v>0</v>
      </c>
      <c r="G245" s="161">
        <f t="shared" si="290"/>
        <v>0</v>
      </c>
      <c r="H245" s="101">
        <f t="shared" si="290"/>
        <v>0</v>
      </c>
      <c r="I245" s="161">
        <f t="shared" si="290"/>
        <v>0</v>
      </c>
      <c r="J245" s="101">
        <f t="shared" si="290"/>
        <v>0</v>
      </c>
      <c r="K245" s="161">
        <f t="shared" si="290"/>
        <v>0</v>
      </c>
      <c r="L245" s="151">
        <f t="shared" si="290"/>
        <v>0</v>
      </c>
      <c r="M245" s="161">
        <f t="shared" si="290"/>
        <v>0</v>
      </c>
      <c r="N245" s="151">
        <f>SUM(N241:N244)</f>
        <v>0</v>
      </c>
      <c r="O245" s="161">
        <f>SUM(O241:O244)</f>
        <v>0</v>
      </c>
      <c r="P245" s="151">
        <f t="shared" si="290"/>
        <v>2</v>
      </c>
      <c r="Q245" s="161">
        <f t="shared" si="290"/>
        <v>0.11767194</v>
      </c>
      <c r="R245" s="101">
        <f t="shared" si="290"/>
        <v>0</v>
      </c>
      <c r="S245" s="161">
        <f t="shared" si="290"/>
        <v>0</v>
      </c>
      <c r="T245" s="101">
        <f t="shared" si="290"/>
        <v>-1</v>
      </c>
      <c r="U245" s="161">
        <f t="shared" si="290"/>
        <v>-2.2292380000000001E-2</v>
      </c>
      <c r="V245" s="101">
        <f t="shared" si="290"/>
        <v>0</v>
      </c>
      <c r="W245" s="161">
        <f t="shared" si="290"/>
        <v>0</v>
      </c>
      <c r="X245" s="101">
        <f t="shared" si="290"/>
        <v>0</v>
      </c>
      <c r="Y245" s="161">
        <f t="shared" si="290"/>
        <v>0</v>
      </c>
      <c r="Z245" s="101">
        <f t="shared" si="290"/>
        <v>0</v>
      </c>
      <c r="AA245" s="161">
        <f t="shared" si="290"/>
        <v>0</v>
      </c>
      <c r="AB245" s="101">
        <f t="shared" si="290"/>
        <v>0</v>
      </c>
      <c r="AC245" s="161">
        <f t="shared" si="290"/>
        <v>0</v>
      </c>
      <c r="AD245" s="152">
        <f t="shared" si="290"/>
        <v>1</v>
      </c>
      <c r="AE245" s="161">
        <f t="shared" si="290"/>
        <v>9.5379560000000002E-2</v>
      </c>
      <c r="AF245" s="129">
        <f t="shared" si="279"/>
        <v>6.2308742893175281E-5</v>
      </c>
      <c r="AH245" s="151">
        <f>SUM(AH241:AH244)</f>
        <v>226</v>
      </c>
      <c r="AI245" s="161">
        <f>SUM(AI241:AI244)</f>
        <v>1530.7572512500003</v>
      </c>
    </row>
    <row r="246" spans="1:35" x14ac:dyDescent="0.2">
      <c r="A246" s="88" t="s">
        <v>62</v>
      </c>
      <c r="B246" s="26" t="s">
        <v>149</v>
      </c>
      <c r="C246" s="147">
        <v>0</v>
      </c>
      <c r="D246" s="200">
        <v>0</v>
      </c>
      <c r="E246" s="196">
        <v>0</v>
      </c>
      <c r="F246" s="83">
        <v>0</v>
      </c>
      <c r="G246" s="160">
        <v>0</v>
      </c>
      <c r="H246" s="83">
        <v>1</v>
      </c>
      <c r="I246" s="160">
        <v>0.68999405000000003</v>
      </c>
      <c r="J246" s="83">
        <v>-1</v>
      </c>
      <c r="K246" s="160">
        <v>-0.68999405000000003</v>
      </c>
      <c r="L246" s="83">
        <v>0</v>
      </c>
      <c r="M246" s="160">
        <v>0</v>
      </c>
      <c r="N246" s="146">
        <v>0</v>
      </c>
      <c r="O246" s="160">
        <v>0</v>
      </c>
      <c r="P246" s="146">
        <v>0</v>
      </c>
      <c r="Q246" s="160">
        <v>0</v>
      </c>
      <c r="R246" s="83">
        <v>0</v>
      </c>
      <c r="S246" s="160">
        <v>0</v>
      </c>
      <c r="T246" s="83">
        <v>0</v>
      </c>
      <c r="U246" s="160">
        <v>0</v>
      </c>
      <c r="V246" s="83">
        <v>0</v>
      </c>
      <c r="W246" s="160">
        <v>0</v>
      </c>
      <c r="X246" s="83">
        <v>0</v>
      </c>
      <c r="Y246" s="160">
        <v>0</v>
      </c>
      <c r="Z246" s="83">
        <v>0</v>
      </c>
      <c r="AA246" s="160">
        <v>0</v>
      </c>
      <c r="AB246" s="83">
        <v>0</v>
      </c>
      <c r="AC246" s="160">
        <v>0</v>
      </c>
      <c r="AD246" s="149">
        <f t="shared" ref="AD246:AE250" si="291">F246+H246+J246+L246+N246+P246+R246+T246+V246+X246+Z246+AB246</f>
        <v>0</v>
      </c>
      <c r="AE246" s="171">
        <f t="shared" si="291"/>
        <v>0</v>
      </c>
      <c r="AF246" s="126">
        <f t="shared" si="279"/>
        <v>0</v>
      </c>
      <c r="AH246" s="210">
        <v>47</v>
      </c>
      <c r="AI246" s="171">
        <v>284.43006578000001</v>
      </c>
    </row>
    <row r="247" spans="1:35" x14ac:dyDescent="0.2">
      <c r="A247" s="88" t="s">
        <v>60</v>
      </c>
      <c r="B247" s="23" t="s">
        <v>147</v>
      </c>
      <c r="C247" s="147">
        <v>0</v>
      </c>
      <c r="D247" s="200">
        <v>0</v>
      </c>
      <c r="E247" s="196">
        <v>0</v>
      </c>
      <c r="F247" s="83">
        <v>0</v>
      </c>
      <c r="G247" s="160">
        <v>0</v>
      </c>
      <c r="H247" s="83">
        <v>0</v>
      </c>
      <c r="I247" s="160">
        <v>0</v>
      </c>
      <c r="J247" s="83">
        <v>0</v>
      </c>
      <c r="K247" s="160">
        <v>0</v>
      </c>
      <c r="L247" s="83">
        <v>0</v>
      </c>
      <c r="M247" s="160">
        <v>0</v>
      </c>
      <c r="N247" s="146">
        <v>1</v>
      </c>
      <c r="O247" s="160">
        <v>2.45463823</v>
      </c>
      <c r="P247" s="146">
        <v>0</v>
      </c>
      <c r="Q247" s="160">
        <v>0</v>
      </c>
      <c r="R247" s="83">
        <v>1</v>
      </c>
      <c r="S247" s="160">
        <v>1.09383385</v>
      </c>
      <c r="T247" s="83">
        <v>1</v>
      </c>
      <c r="U247" s="160">
        <v>1.8470699999999999E-3</v>
      </c>
      <c r="V247" s="83">
        <v>-1</v>
      </c>
      <c r="W247" s="160">
        <v>-1.8470699999999999E-3</v>
      </c>
      <c r="X247" s="83">
        <v>0</v>
      </c>
      <c r="Y247" s="160">
        <v>0</v>
      </c>
      <c r="Z247" s="83">
        <v>0</v>
      </c>
      <c r="AA247" s="160">
        <v>0</v>
      </c>
      <c r="AB247" s="83">
        <v>0</v>
      </c>
      <c r="AC247" s="160">
        <v>0</v>
      </c>
      <c r="AD247" s="149">
        <f t="shared" si="291"/>
        <v>2</v>
      </c>
      <c r="AE247" s="169">
        <f t="shared" si="291"/>
        <v>3.5484720799999998</v>
      </c>
      <c r="AF247" s="126">
        <f t="shared" si="279"/>
        <v>1.4029832765278661E-2</v>
      </c>
      <c r="AH247" s="210">
        <v>63</v>
      </c>
      <c r="AI247" s="169">
        <v>252.92333411000001</v>
      </c>
    </row>
    <row r="248" spans="1:35" x14ac:dyDescent="0.2">
      <c r="A248" s="88" t="s">
        <v>61</v>
      </c>
      <c r="B248" s="25" t="s">
        <v>148</v>
      </c>
      <c r="C248" s="147">
        <v>1</v>
      </c>
      <c r="D248" s="200">
        <v>5.5240444399999991</v>
      </c>
      <c r="E248" s="196">
        <v>9.5081603459296213E-2</v>
      </c>
      <c r="F248" s="83">
        <v>0</v>
      </c>
      <c r="G248" s="160">
        <v>0</v>
      </c>
      <c r="H248" s="83">
        <v>0</v>
      </c>
      <c r="I248" s="160">
        <v>0</v>
      </c>
      <c r="J248" s="83">
        <v>0</v>
      </c>
      <c r="K248" s="160">
        <v>0</v>
      </c>
      <c r="L248" s="83">
        <v>0</v>
      </c>
      <c r="M248" s="160">
        <v>0</v>
      </c>
      <c r="N248" s="146">
        <v>1</v>
      </c>
      <c r="O248" s="160">
        <v>0.19749080000000002</v>
      </c>
      <c r="P248" s="146">
        <v>0</v>
      </c>
      <c r="Q248" s="160">
        <v>0</v>
      </c>
      <c r="R248" s="83">
        <v>0</v>
      </c>
      <c r="S248" s="160">
        <v>0</v>
      </c>
      <c r="T248" s="83">
        <v>0</v>
      </c>
      <c r="U248" s="160">
        <v>0</v>
      </c>
      <c r="V248" s="83">
        <v>0</v>
      </c>
      <c r="W248" s="160">
        <v>0</v>
      </c>
      <c r="X248" s="83">
        <v>0</v>
      </c>
      <c r="Y248" s="160">
        <v>0</v>
      </c>
      <c r="Z248" s="83">
        <v>0</v>
      </c>
      <c r="AA248" s="160">
        <v>0.66176619000000003</v>
      </c>
      <c r="AB248" s="83">
        <v>0</v>
      </c>
      <c r="AC248" s="160">
        <v>0</v>
      </c>
      <c r="AD248" s="149">
        <f t="shared" si="291"/>
        <v>1</v>
      </c>
      <c r="AE248" s="169">
        <f t="shared" si="291"/>
        <v>0.85925699</v>
      </c>
      <c r="AF248" s="126">
        <f t="shared" si="279"/>
        <v>5.857541897191545E-3</v>
      </c>
      <c r="AH248" s="210">
        <v>32</v>
      </c>
      <c r="AI248" s="169">
        <v>146.69241895000002</v>
      </c>
    </row>
    <row r="249" spans="1:35" x14ac:dyDescent="0.2">
      <c r="A249" s="88" t="s">
        <v>58</v>
      </c>
      <c r="B249" s="25" t="s">
        <v>145</v>
      </c>
      <c r="C249" s="179">
        <v>0</v>
      </c>
      <c r="D249" s="200">
        <v>0</v>
      </c>
      <c r="E249" s="196">
        <v>0</v>
      </c>
      <c r="F249" s="83">
        <v>1</v>
      </c>
      <c r="G249" s="160">
        <v>3.1486674799999999</v>
      </c>
      <c r="H249" s="83">
        <v>-1</v>
      </c>
      <c r="I249" s="160">
        <v>-3.1486674799999999</v>
      </c>
      <c r="J249" s="83">
        <v>0</v>
      </c>
      <c r="K249" s="160">
        <v>0</v>
      </c>
      <c r="L249" s="146">
        <v>1</v>
      </c>
      <c r="M249" s="160">
        <v>0.20461061000000003</v>
      </c>
      <c r="N249" s="146">
        <v>0</v>
      </c>
      <c r="O249" s="160">
        <v>0</v>
      </c>
      <c r="P249" s="146">
        <v>0</v>
      </c>
      <c r="Q249" s="160">
        <v>0</v>
      </c>
      <c r="R249" s="83">
        <v>0</v>
      </c>
      <c r="S249" s="160">
        <v>0</v>
      </c>
      <c r="T249" s="83">
        <v>0</v>
      </c>
      <c r="U249" s="160">
        <v>0</v>
      </c>
      <c r="V249" s="83">
        <v>0</v>
      </c>
      <c r="W249" s="160">
        <v>0</v>
      </c>
      <c r="X249" s="83">
        <v>0</v>
      </c>
      <c r="Y249" s="160">
        <v>0</v>
      </c>
      <c r="Z249" s="83">
        <v>0</v>
      </c>
      <c r="AA249" s="160">
        <v>0</v>
      </c>
      <c r="AB249" s="83">
        <v>0</v>
      </c>
      <c r="AC249" s="160">
        <v>0</v>
      </c>
      <c r="AD249" s="149">
        <f t="shared" si="291"/>
        <v>1</v>
      </c>
      <c r="AE249" s="169">
        <f t="shared" si="291"/>
        <v>0.20461061000000003</v>
      </c>
      <c r="AF249" s="126">
        <f t="shared" si="279"/>
        <v>6.8551093505338299E-4</v>
      </c>
      <c r="AH249" s="210">
        <v>71</v>
      </c>
      <c r="AI249" s="169">
        <v>298.47898777000006</v>
      </c>
    </row>
    <row r="250" spans="1:35" x14ac:dyDescent="0.2">
      <c r="A250" s="88" t="s">
        <v>59</v>
      </c>
      <c r="B250" s="25" t="s">
        <v>146</v>
      </c>
      <c r="C250" s="147">
        <v>0</v>
      </c>
      <c r="D250" s="200">
        <v>0</v>
      </c>
      <c r="E250" s="196">
        <v>0</v>
      </c>
      <c r="F250" s="83">
        <v>0</v>
      </c>
      <c r="G250" s="160">
        <v>0</v>
      </c>
      <c r="H250" s="83">
        <v>0</v>
      </c>
      <c r="I250" s="160">
        <v>0</v>
      </c>
      <c r="J250" s="83">
        <v>0</v>
      </c>
      <c r="K250" s="160">
        <v>0</v>
      </c>
      <c r="L250" s="83">
        <v>0</v>
      </c>
      <c r="M250" s="160">
        <v>0</v>
      </c>
      <c r="N250" s="146">
        <v>0</v>
      </c>
      <c r="O250" s="160">
        <v>0</v>
      </c>
      <c r="P250" s="146">
        <v>0</v>
      </c>
      <c r="Q250" s="160">
        <v>0</v>
      </c>
      <c r="R250" s="83">
        <v>0</v>
      </c>
      <c r="S250" s="160">
        <v>0</v>
      </c>
      <c r="T250" s="83">
        <v>0</v>
      </c>
      <c r="U250" s="160">
        <v>0</v>
      </c>
      <c r="V250" s="83">
        <v>0</v>
      </c>
      <c r="W250" s="160">
        <v>0</v>
      </c>
      <c r="X250" s="83">
        <v>1</v>
      </c>
      <c r="Y250" s="160">
        <v>2.1127445100000002</v>
      </c>
      <c r="Z250" s="83">
        <v>0</v>
      </c>
      <c r="AA250" s="160">
        <v>0</v>
      </c>
      <c r="AB250" s="83">
        <v>-1</v>
      </c>
      <c r="AC250" s="160">
        <v>-2.1127445100000002</v>
      </c>
      <c r="AD250" s="149">
        <f t="shared" si="291"/>
        <v>0</v>
      </c>
      <c r="AE250" s="170">
        <f t="shared" si="291"/>
        <v>0</v>
      </c>
      <c r="AF250" s="126">
        <f t="shared" si="279"/>
        <v>0</v>
      </c>
      <c r="AH250" s="210">
        <v>65</v>
      </c>
      <c r="AI250" s="170">
        <v>173.31635566999998</v>
      </c>
    </row>
    <row r="251" spans="1:35" s="118" customFormat="1" x14ac:dyDescent="0.2">
      <c r="A251" s="91" t="s">
        <v>163</v>
      </c>
      <c r="B251" s="95" t="s">
        <v>178</v>
      </c>
      <c r="C251" s="153">
        <f>SUM(C246:C250)</f>
        <v>1</v>
      </c>
      <c r="D251" s="191">
        <f>SUM(D246:D250)</f>
        <v>5.5240444399999991</v>
      </c>
      <c r="E251" s="197">
        <v>1.1434754308871212E-2</v>
      </c>
      <c r="F251" s="101">
        <f t="shared" ref="F251:AE251" si="292">SUM(F246:F250)</f>
        <v>1</v>
      </c>
      <c r="G251" s="161">
        <f t="shared" si="292"/>
        <v>3.1486674799999999</v>
      </c>
      <c r="H251" s="101">
        <f t="shared" si="292"/>
        <v>0</v>
      </c>
      <c r="I251" s="161">
        <f t="shared" si="292"/>
        <v>-2.4586734299999997</v>
      </c>
      <c r="J251" s="101">
        <f t="shared" si="292"/>
        <v>-1</v>
      </c>
      <c r="K251" s="161">
        <f t="shared" si="292"/>
        <v>-0.68999405000000003</v>
      </c>
      <c r="L251" s="151">
        <f t="shared" si="292"/>
        <v>1</v>
      </c>
      <c r="M251" s="161">
        <f t="shared" si="292"/>
        <v>0.20461061000000003</v>
      </c>
      <c r="N251" s="151">
        <f>SUM(N246:N250)</f>
        <v>2</v>
      </c>
      <c r="O251" s="161">
        <f>SUM(O246:O250)</f>
        <v>2.6521290300000002</v>
      </c>
      <c r="P251" s="151">
        <f t="shared" si="292"/>
        <v>0</v>
      </c>
      <c r="Q251" s="161">
        <f t="shared" si="292"/>
        <v>0</v>
      </c>
      <c r="R251" s="101">
        <f t="shared" si="292"/>
        <v>1</v>
      </c>
      <c r="S251" s="161">
        <f t="shared" si="292"/>
        <v>1.09383385</v>
      </c>
      <c r="T251" s="101">
        <f t="shared" si="292"/>
        <v>1</v>
      </c>
      <c r="U251" s="161">
        <f t="shared" si="292"/>
        <v>1.8470699999999999E-3</v>
      </c>
      <c r="V251" s="101">
        <f t="shared" si="292"/>
        <v>-1</v>
      </c>
      <c r="W251" s="161">
        <f t="shared" si="292"/>
        <v>-1.8470699999999999E-3</v>
      </c>
      <c r="X251" s="101">
        <f t="shared" si="292"/>
        <v>1</v>
      </c>
      <c r="Y251" s="161">
        <f t="shared" si="292"/>
        <v>2.1127445100000002</v>
      </c>
      <c r="Z251" s="101">
        <f t="shared" si="292"/>
        <v>0</v>
      </c>
      <c r="AA251" s="161">
        <f t="shared" si="292"/>
        <v>0.66176619000000003</v>
      </c>
      <c r="AB251" s="101">
        <f t="shared" si="292"/>
        <v>-1</v>
      </c>
      <c r="AC251" s="161">
        <f t="shared" si="292"/>
        <v>-2.1127445100000002</v>
      </c>
      <c r="AD251" s="152">
        <f t="shared" si="292"/>
        <v>4</v>
      </c>
      <c r="AE251" s="161">
        <f t="shared" si="292"/>
        <v>4.6123396799999998</v>
      </c>
      <c r="AF251" s="129">
        <f t="shared" si="279"/>
        <v>3.9904615188662666E-3</v>
      </c>
      <c r="AH251" s="151">
        <f>SUM(AH246:AH250)</f>
        <v>278</v>
      </c>
      <c r="AI251" s="161">
        <f>SUM(AI246:AI250)</f>
        <v>1155.8411622799999</v>
      </c>
    </row>
    <row r="252" spans="1:35" x14ac:dyDescent="0.2">
      <c r="A252" s="88" t="s">
        <v>65</v>
      </c>
      <c r="B252" s="23" t="s">
        <v>152</v>
      </c>
      <c r="C252" s="147">
        <v>0</v>
      </c>
      <c r="D252" s="200">
        <v>0</v>
      </c>
      <c r="E252" s="196">
        <v>0</v>
      </c>
      <c r="F252" s="83">
        <v>0</v>
      </c>
      <c r="G252" s="160">
        <v>0</v>
      </c>
      <c r="H252" s="83">
        <v>0</v>
      </c>
      <c r="I252" s="160">
        <v>0</v>
      </c>
      <c r="J252" s="83">
        <v>0</v>
      </c>
      <c r="K252" s="160">
        <v>0</v>
      </c>
      <c r="L252" s="146">
        <v>0</v>
      </c>
      <c r="M252" s="160">
        <v>0</v>
      </c>
      <c r="N252" s="146">
        <v>0</v>
      </c>
      <c r="O252" s="160">
        <v>0</v>
      </c>
      <c r="P252" s="146">
        <v>0</v>
      </c>
      <c r="Q252" s="160">
        <v>0</v>
      </c>
      <c r="R252" s="83">
        <v>0</v>
      </c>
      <c r="S252" s="160">
        <v>0</v>
      </c>
      <c r="T252" s="83">
        <v>0</v>
      </c>
      <c r="U252" s="160">
        <v>0</v>
      </c>
      <c r="V252" s="83">
        <v>0</v>
      </c>
      <c r="W252" s="160">
        <v>0</v>
      </c>
      <c r="X252" s="83">
        <v>0</v>
      </c>
      <c r="Y252" s="160">
        <v>0</v>
      </c>
      <c r="Z252" s="83">
        <v>0</v>
      </c>
      <c r="AA252" s="160">
        <v>0</v>
      </c>
      <c r="AB252" s="83">
        <v>0</v>
      </c>
      <c r="AC252" s="160">
        <v>0</v>
      </c>
      <c r="AD252" s="149">
        <f t="shared" ref="AD252:AE255" si="293">F252+H252+J252+L252+N252+P252+R252+T252+V252+X252+Z252+AB252</f>
        <v>0</v>
      </c>
      <c r="AE252" s="171">
        <f t="shared" si="293"/>
        <v>0</v>
      </c>
      <c r="AF252" s="126">
        <f t="shared" si="279"/>
        <v>0</v>
      </c>
      <c r="AH252" s="210">
        <v>73</v>
      </c>
      <c r="AI252" s="171">
        <v>170.73064471000001</v>
      </c>
    </row>
    <row r="253" spans="1:35" x14ac:dyDescent="0.2">
      <c r="A253" s="88" t="s">
        <v>63</v>
      </c>
      <c r="B253" s="25" t="s">
        <v>150</v>
      </c>
      <c r="C253" s="147">
        <v>2</v>
      </c>
      <c r="D253" s="200">
        <v>5.7302251800000006</v>
      </c>
      <c r="E253" s="196">
        <v>4.2008523747207441E-2</v>
      </c>
      <c r="F253" s="83">
        <v>0</v>
      </c>
      <c r="G253" s="160">
        <v>0</v>
      </c>
      <c r="H253" s="83">
        <v>0</v>
      </c>
      <c r="I253" s="160">
        <v>0</v>
      </c>
      <c r="J253" s="83">
        <v>1</v>
      </c>
      <c r="K253" s="160">
        <v>2.9108522099999998</v>
      </c>
      <c r="L253" s="146">
        <v>0</v>
      </c>
      <c r="M253" s="160">
        <v>0</v>
      </c>
      <c r="N253" s="146">
        <v>1</v>
      </c>
      <c r="O253" s="160">
        <v>1.4347005800000001</v>
      </c>
      <c r="P253" s="146">
        <v>0</v>
      </c>
      <c r="Q253" s="160">
        <v>0</v>
      </c>
      <c r="R253" s="83">
        <v>0</v>
      </c>
      <c r="S253" s="160">
        <v>0</v>
      </c>
      <c r="T253" s="83">
        <v>0</v>
      </c>
      <c r="U253" s="160">
        <v>0</v>
      </c>
      <c r="V253" s="83">
        <v>1</v>
      </c>
      <c r="W253" s="160">
        <v>0.37769522000000005</v>
      </c>
      <c r="X253" s="83">
        <v>0</v>
      </c>
      <c r="Y253" s="160">
        <v>-0.37769522</v>
      </c>
      <c r="Z253" s="83">
        <v>1</v>
      </c>
      <c r="AA253" s="160">
        <v>0.81588360999999998</v>
      </c>
      <c r="AB253" s="83">
        <v>0</v>
      </c>
      <c r="AC253" s="160">
        <v>0</v>
      </c>
      <c r="AD253" s="149">
        <f t="shared" si="293"/>
        <v>4</v>
      </c>
      <c r="AE253" s="169">
        <f t="shared" si="293"/>
        <v>5.1614364000000004</v>
      </c>
      <c r="AF253" s="126">
        <f t="shared" si="279"/>
        <v>1.1518568972184052E-2</v>
      </c>
      <c r="AH253" s="210">
        <v>91</v>
      </c>
      <c r="AI253" s="169">
        <v>448.09701730000006</v>
      </c>
    </row>
    <row r="254" spans="1:35" x14ac:dyDescent="0.2">
      <c r="A254" s="88" t="s">
        <v>64</v>
      </c>
      <c r="B254" s="25" t="s">
        <v>151</v>
      </c>
      <c r="C254" s="147">
        <v>0</v>
      </c>
      <c r="D254" s="200">
        <v>0</v>
      </c>
      <c r="E254" s="196">
        <v>0</v>
      </c>
      <c r="F254" s="83">
        <v>0</v>
      </c>
      <c r="G254" s="160">
        <v>0</v>
      </c>
      <c r="H254" s="83">
        <v>0</v>
      </c>
      <c r="I254" s="160">
        <v>0</v>
      </c>
      <c r="J254" s="83">
        <v>0</v>
      </c>
      <c r="K254" s="160">
        <v>0</v>
      </c>
      <c r="L254" s="146">
        <v>0</v>
      </c>
      <c r="M254" s="160">
        <v>0</v>
      </c>
      <c r="N254" s="146">
        <v>0</v>
      </c>
      <c r="O254" s="160">
        <v>0</v>
      </c>
      <c r="P254" s="146">
        <v>0</v>
      </c>
      <c r="Q254" s="160">
        <v>0</v>
      </c>
      <c r="R254" s="83">
        <v>0</v>
      </c>
      <c r="S254" s="160">
        <v>0</v>
      </c>
      <c r="T254" s="83">
        <v>0</v>
      </c>
      <c r="U254" s="160">
        <v>0</v>
      </c>
      <c r="V254" s="83">
        <v>0</v>
      </c>
      <c r="W254" s="160">
        <v>0</v>
      </c>
      <c r="X254" s="83">
        <v>0</v>
      </c>
      <c r="Y254" s="160">
        <v>0</v>
      </c>
      <c r="Z254" s="83">
        <v>0</v>
      </c>
      <c r="AA254" s="160">
        <v>0</v>
      </c>
      <c r="AB254" s="83">
        <v>0</v>
      </c>
      <c r="AC254" s="160">
        <v>0</v>
      </c>
      <c r="AD254" s="149">
        <f t="shared" si="293"/>
        <v>0</v>
      </c>
      <c r="AE254" s="169">
        <f t="shared" si="293"/>
        <v>0</v>
      </c>
      <c r="AF254" s="126">
        <f t="shared" si="279"/>
        <v>0</v>
      </c>
      <c r="AH254" s="210">
        <v>86</v>
      </c>
      <c r="AI254" s="169">
        <v>544.75154576</v>
      </c>
    </row>
    <row r="255" spans="1:35" x14ac:dyDescent="0.2">
      <c r="A255" s="88" t="s">
        <v>66</v>
      </c>
      <c r="B255" s="25" t="s">
        <v>153</v>
      </c>
      <c r="C255" s="147">
        <v>0</v>
      </c>
      <c r="D255" s="200">
        <v>0</v>
      </c>
      <c r="E255" s="196">
        <v>0</v>
      </c>
      <c r="F255" s="83">
        <v>0</v>
      </c>
      <c r="G255" s="160">
        <v>0</v>
      </c>
      <c r="H255" s="83">
        <v>0</v>
      </c>
      <c r="I255" s="160">
        <v>0</v>
      </c>
      <c r="J255" s="83">
        <v>0</v>
      </c>
      <c r="K255" s="160">
        <v>0</v>
      </c>
      <c r="L255" s="146">
        <v>0</v>
      </c>
      <c r="M255" s="160">
        <v>0</v>
      </c>
      <c r="N255" s="146">
        <v>0</v>
      </c>
      <c r="O255" s="160">
        <v>0</v>
      </c>
      <c r="P255" s="146">
        <v>0</v>
      </c>
      <c r="Q255" s="160">
        <v>0</v>
      </c>
      <c r="R255" s="83">
        <v>0</v>
      </c>
      <c r="S255" s="160">
        <v>0</v>
      </c>
      <c r="T255" s="83">
        <v>0</v>
      </c>
      <c r="U255" s="160">
        <v>0</v>
      </c>
      <c r="V255" s="83">
        <v>0</v>
      </c>
      <c r="W255" s="160">
        <v>0</v>
      </c>
      <c r="X255" s="83">
        <v>0</v>
      </c>
      <c r="Y255" s="160">
        <v>0</v>
      </c>
      <c r="Z255" s="83">
        <v>0</v>
      </c>
      <c r="AA255" s="160">
        <v>0</v>
      </c>
      <c r="AB255" s="83">
        <v>0</v>
      </c>
      <c r="AC255" s="160">
        <v>0</v>
      </c>
      <c r="AD255" s="149">
        <f t="shared" si="293"/>
        <v>0</v>
      </c>
      <c r="AE255" s="170">
        <f t="shared" si="293"/>
        <v>0</v>
      </c>
      <c r="AF255" s="126">
        <f t="shared" si="279"/>
        <v>0</v>
      </c>
      <c r="AH255" s="210">
        <v>66</v>
      </c>
      <c r="AI255" s="170">
        <v>193.21871642000002</v>
      </c>
    </row>
    <row r="256" spans="1:35" s="118" customFormat="1" x14ac:dyDescent="0.2">
      <c r="A256" s="91" t="s">
        <v>164</v>
      </c>
      <c r="B256" s="94" t="s">
        <v>179</v>
      </c>
      <c r="C256" s="153">
        <f>SUM(C252:C255)</f>
        <v>2</v>
      </c>
      <c r="D256" s="191">
        <f>SUM(D252:D255)</f>
        <v>5.7302251800000006</v>
      </c>
      <c r="E256" s="197">
        <v>1.0518271996458892E-2</v>
      </c>
      <c r="F256" s="101">
        <f t="shared" ref="F256:AE256" si="294">SUM(F252:F255)</f>
        <v>0</v>
      </c>
      <c r="G256" s="161">
        <f t="shared" si="294"/>
        <v>0</v>
      </c>
      <c r="H256" s="101">
        <f t="shared" si="294"/>
        <v>0</v>
      </c>
      <c r="I256" s="161">
        <f t="shared" si="294"/>
        <v>0</v>
      </c>
      <c r="J256" s="101">
        <f t="shared" si="294"/>
        <v>1</v>
      </c>
      <c r="K256" s="161">
        <f t="shared" si="294"/>
        <v>2.9108522099999998</v>
      </c>
      <c r="L256" s="151">
        <f t="shared" si="294"/>
        <v>0</v>
      </c>
      <c r="M256" s="161">
        <f t="shared" si="294"/>
        <v>0</v>
      </c>
      <c r="N256" s="151">
        <f>SUM(N252:N255)</f>
        <v>1</v>
      </c>
      <c r="O256" s="161">
        <f>SUM(O252:O255)</f>
        <v>1.4347005800000001</v>
      </c>
      <c r="P256" s="151">
        <f t="shared" si="294"/>
        <v>0</v>
      </c>
      <c r="Q256" s="161">
        <f t="shared" si="294"/>
        <v>0</v>
      </c>
      <c r="R256" s="101">
        <f t="shared" si="294"/>
        <v>0</v>
      </c>
      <c r="S256" s="161">
        <f t="shared" si="294"/>
        <v>0</v>
      </c>
      <c r="T256" s="101">
        <f t="shared" si="294"/>
        <v>0</v>
      </c>
      <c r="U256" s="161">
        <f t="shared" si="294"/>
        <v>0</v>
      </c>
      <c r="V256" s="101">
        <f t="shared" si="294"/>
        <v>1</v>
      </c>
      <c r="W256" s="161">
        <f t="shared" si="294"/>
        <v>0.37769522000000005</v>
      </c>
      <c r="X256" s="101">
        <f t="shared" si="294"/>
        <v>0</v>
      </c>
      <c r="Y256" s="161">
        <f t="shared" si="294"/>
        <v>-0.37769522</v>
      </c>
      <c r="Z256" s="101">
        <f t="shared" si="294"/>
        <v>1</v>
      </c>
      <c r="AA256" s="161">
        <f t="shared" si="294"/>
        <v>0.81588360999999998</v>
      </c>
      <c r="AB256" s="101">
        <f t="shared" si="294"/>
        <v>0</v>
      </c>
      <c r="AC256" s="161">
        <f t="shared" si="294"/>
        <v>0</v>
      </c>
      <c r="AD256" s="152">
        <f t="shared" si="294"/>
        <v>4</v>
      </c>
      <c r="AE256" s="161">
        <f t="shared" si="294"/>
        <v>5.1614364000000004</v>
      </c>
      <c r="AF256" s="129">
        <f t="shared" si="279"/>
        <v>3.8041305252448309E-3</v>
      </c>
      <c r="AH256" s="151">
        <f>SUM(AH252:AH255)</f>
        <v>316</v>
      </c>
      <c r="AI256" s="161">
        <f>SUM(AI252:AI255)</f>
        <v>1356.79792419</v>
      </c>
    </row>
    <row r="257" spans="1:35" x14ac:dyDescent="0.2">
      <c r="A257" s="88" t="s">
        <v>67</v>
      </c>
      <c r="B257" s="25" t="s">
        <v>154</v>
      </c>
      <c r="C257" s="179">
        <v>2</v>
      </c>
      <c r="D257" s="200">
        <v>4.9713450200000002</v>
      </c>
      <c r="E257" s="196">
        <v>1.0923765100386965E-2</v>
      </c>
      <c r="F257" s="83">
        <v>0</v>
      </c>
      <c r="G257" s="160">
        <v>0</v>
      </c>
      <c r="H257" s="83">
        <v>1</v>
      </c>
      <c r="I257" s="160">
        <v>1.5624000000000001E-4</v>
      </c>
      <c r="J257" s="83">
        <v>-1</v>
      </c>
      <c r="K257" s="160">
        <v>-1.5624000000000001E-4</v>
      </c>
      <c r="L257" s="146">
        <v>1</v>
      </c>
      <c r="M257" s="160">
        <v>1.91214723</v>
      </c>
      <c r="N257" s="146">
        <v>-1</v>
      </c>
      <c r="O257" s="160">
        <v>-1.91214723</v>
      </c>
      <c r="P257" s="146">
        <v>1</v>
      </c>
      <c r="Q257" s="160">
        <v>0.47152231</v>
      </c>
      <c r="R257" s="83">
        <v>0</v>
      </c>
      <c r="S257" s="160">
        <v>-6.0555670000000006E-2</v>
      </c>
      <c r="T257" s="83">
        <v>3</v>
      </c>
      <c r="U257" s="160">
        <v>7.4179526199999994</v>
      </c>
      <c r="V257" s="83">
        <v>-3</v>
      </c>
      <c r="W257" s="160">
        <v>-7.8263493299999993</v>
      </c>
      <c r="X257" s="83">
        <v>-1</v>
      </c>
      <c r="Y257" s="160">
        <v>-2.5699299999999998E-3</v>
      </c>
      <c r="Z257" s="83">
        <v>3</v>
      </c>
      <c r="AA257" s="160">
        <v>5.1207627900000006</v>
      </c>
      <c r="AB257" s="83">
        <v>3</v>
      </c>
      <c r="AC257" s="160">
        <v>8.9122824500000011</v>
      </c>
      <c r="AD257" s="149">
        <f t="shared" ref="AD257:AE259" si="295">F257+H257+J257+L257+N257+P257+R257+T257+V257+X257+Z257+AB257</f>
        <v>6</v>
      </c>
      <c r="AE257" s="171">
        <f t="shared" si="295"/>
        <v>14.033045240000002</v>
      </c>
      <c r="AF257" s="126">
        <f t="shared" si="279"/>
        <v>1.4536890876342162E-2</v>
      </c>
      <c r="AH257" s="210">
        <v>214</v>
      </c>
      <c r="AI257" s="171">
        <v>965.34020647000011</v>
      </c>
    </row>
    <row r="258" spans="1:35" x14ac:dyDescent="0.2">
      <c r="A258" s="88" t="s">
        <v>68</v>
      </c>
      <c r="B258" s="23" t="s">
        <v>155</v>
      </c>
      <c r="C258" s="147">
        <v>0</v>
      </c>
      <c r="D258" s="200">
        <v>0</v>
      </c>
      <c r="E258" s="196">
        <v>0</v>
      </c>
      <c r="F258" s="83">
        <v>0</v>
      </c>
      <c r="G258" s="160">
        <v>0</v>
      </c>
      <c r="H258" s="83">
        <v>0</v>
      </c>
      <c r="I258" s="160">
        <v>0</v>
      </c>
      <c r="J258" s="83">
        <v>0</v>
      </c>
      <c r="K258" s="160">
        <v>0</v>
      </c>
      <c r="L258" s="146">
        <v>0</v>
      </c>
      <c r="M258" s="160">
        <v>0</v>
      </c>
      <c r="N258" s="146">
        <v>0</v>
      </c>
      <c r="O258" s="160">
        <v>0</v>
      </c>
      <c r="P258" s="146">
        <v>0</v>
      </c>
      <c r="Q258" s="160">
        <v>0</v>
      </c>
      <c r="R258" s="83">
        <v>0</v>
      </c>
      <c r="S258" s="160">
        <v>0</v>
      </c>
      <c r="T258" s="83">
        <v>0</v>
      </c>
      <c r="U258" s="160">
        <v>0</v>
      </c>
      <c r="V258" s="83">
        <v>0</v>
      </c>
      <c r="W258" s="160">
        <v>0</v>
      </c>
      <c r="X258" s="83">
        <v>0</v>
      </c>
      <c r="Y258" s="160">
        <v>0</v>
      </c>
      <c r="Z258" s="83">
        <v>0</v>
      </c>
      <c r="AA258" s="160">
        <v>0</v>
      </c>
      <c r="AB258" s="83">
        <v>0</v>
      </c>
      <c r="AC258" s="160">
        <v>0</v>
      </c>
      <c r="AD258" s="149">
        <f t="shared" si="295"/>
        <v>0</v>
      </c>
      <c r="AE258" s="169">
        <f t="shared" si="295"/>
        <v>0</v>
      </c>
      <c r="AF258" s="126">
        <f t="shared" si="279"/>
        <v>0</v>
      </c>
      <c r="AH258" s="210">
        <v>53</v>
      </c>
      <c r="AI258" s="169">
        <v>228.60406825999999</v>
      </c>
    </row>
    <row r="259" spans="1:35" x14ac:dyDescent="0.2">
      <c r="A259" s="88" t="s">
        <v>69</v>
      </c>
      <c r="B259" s="23" t="s">
        <v>156</v>
      </c>
      <c r="C259" s="179">
        <v>2</v>
      </c>
      <c r="D259" s="200">
        <v>34.905259659999999</v>
      </c>
      <c r="E259" s="196">
        <v>0.14724698202010666</v>
      </c>
      <c r="F259" s="83">
        <v>0</v>
      </c>
      <c r="G259" s="160">
        <v>0</v>
      </c>
      <c r="H259" s="83">
        <v>0</v>
      </c>
      <c r="I259" s="160">
        <v>0</v>
      </c>
      <c r="J259" s="85">
        <v>0</v>
      </c>
      <c r="K259" s="163">
        <v>0</v>
      </c>
      <c r="L259" s="154">
        <v>0</v>
      </c>
      <c r="M259" s="163">
        <v>0</v>
      </c>
      <c r="N259" s="154">
        <v>0</v>
      </c>
      <c r="O259" s="163">
        <v>0</v>
      </c>
      <c r="P259" s="154">
        <v>0</v>
      </c>
      <c r="Q259" s="163">
        <v>0</v>
      </c>
      <c r="R259" s="83">
        <v>0</v>
      </c>
      <c r="S259" s="160">
        <v>0</v>
      </c>
      <c r="T259" s="85">
        <v>0</v>
      </c>
      <c r="U259" s="163">
        <v>0</v>
      </c>
      <c r="V259" s="85">
        <v>0</v>
      </c>
      <c r="W259" s="163">
        <v>0</v>
      </c>
      <c r="X259" s="85">
        <v>0</v>
      </c>
      <c r="Y259" s="163">
        <v>0</v>
      </c>
      <c r="Z259" s="85">
        <v>0</v>
      </c>
      <c r="AA259" s="163">
        <v>0</v>
      </c>
      <c r="AB259" s="85">
        <v>0</v>
      </c>
      <c r="AC259" s="163">
        <v>0</v>
      </c>
      <c r="AD259" s="149">
        <f t="shared" si="295"/>
        <v>0</v>
      </c>
      <c r="AE259" s="170">
        <f t="shared" si="295"/>
        <v>0</v>
      </c>
      <c r="AF259" s="126">
        <f t="shared" si="279"/>
        <v>0</v>
      </c>
      <c r="AH259" s="210">
        <v>81</v>
      </c>
      <c r="AI259" s="170">
        <v>498.62848974999986</v>
      </c>
    </row>
    <row r="260" spans="1:35" s="118" customFormat="1" x14ac:dyDescent="0.2">
      <c r="A260" s="91" t="s">
        <v>165</v>
      </c>
      <c r="B260" s="98" t="s">
        <v>180</v>
      </c>
      <c r="C260" s="101">
        <f>SUM(C257:C259)</f>
        <v>4</v>
      </c>
      <c r="D260" s="191">
        <f>SUM(D257:D259)</f>
        <v>39.87660468</v>
      </c>
      <c r="E260" s="197">
        <v>4.9743734458566925E-2</v>
      </c>
      <c r="F260" s="101">
        <f>SUM(F257:F259)</f>
        <v>0</v>
      </c>
      <c r="G260" s="161">
        <f>SUM(G257:G259)</f>
        <v>0</v>
      </c>
      <c r="H260" s="101">
        <f t="shared" ref="H260:AA260" si="296">SUM(H257:H259)</f>
        <v>1</v>
      </c>
      <c r="I260" s="161">
        <f t="shared" si="296"/>
        <v>1.5624000000000001E-4</v>
      </c>
      <c r="J260" s="101">
        <f t="shared" si="296"/>
        <v>-1</v>
      </c>
      <c r="K260" s="161">
        <f t="shared" si="296"/>
        <v>-1.5624000000000001E-4</v>
      </c>
      <c r="L260" s="151">
        <f t="shared" si="296"/>
        <v>1</v>
      </c>
      <c r="M260" s="161">
        <f t="shared" si="296"/>
        <v>1.91214723</v>
      </c>
      <c r="N260" s="151">
        <f t="shared" si="296"/>
        <v>-1</v>
      </c>
      <c r="O260" s="161">
        <f t="shared" si="296"/>
        <v>-1.91214723</v>
      </c>
      <c r="P260" s="151">
        <f t="shared" si="296"/>
        <v>1</v>
      </c>
      <c r="Q260" s="161">
        <f t="shared" si="296"/>
        <v>0.47152231</v>
      </c>
      <c r="R260" s="128">
        <f t="shared" si="296"/>
        <v>0</v>
      </c>
      <c r="S260" s="232">
        <f t="shared" si="296"/>
        <v>-6.0555670000000006E-2</v>
      </c>
      <c r="T260" s="128">
        <f t="shared" si="296"/>
        <v>3</v>
      </c>
      <c r="U260" s="232">
        <f t="shared" si="296"/>
        <v>7.4179526199999994</v>
      </c>
      <c r="V260" s="128">
        <f t="shared" si="296"/>
        <v>-3</v>
      </c>
      <c r="W260" s="232">
        <f t="shared" si="296"/>
        <v>-7.8263493299999993</v>
      </c>
      <c r="X260" s="127">
        <f t="shared" si="296"/>
        <v>-1</v>
      </c>
      <c r="Y260" s="232">
        <f t="shared" si="296"/>
        <v>-2.5699299999999998E-3</v>
      </c>
      <c r="Z260" s="128">
        <f t="shared" si="296"/>
        <v>3</v>
      </c>
      <c r="AA260" s="232">
        <f t="shared" si="296"/>
        <v>5.1207627900000006</v>
      </c>
      <c r="AB260" s="128">
        <f>SUM(AB257:AB259)</f>
        <v>3</v>
      </c>
      <c r="AC260" s="232">
        <f>SUM(AC257:AC259)</f>
        <v>8.9122824500000011</v>
      </c>
      <c r="AD260" s="151">
        <f>SUM(AD257:AD259)</f>
        <v>6</v>
      </c>
      <c r="AE260" s="161">
        <f>SUM(AE257:AE259)</f>
        <v>14.033045240000002</v>
      </c>
      <c r="AF260" s="129">
        <f t="shared" si="279"/>
        <v>8.29095536363029E-3</v>
      </c>
      <c r="AH260" s="151">
        <f>SUM(AH257:AH259)</f>
        <v>348</v>
      </c>
      <c r="AI260" s="161">
        <f>SUM(AI257:AI259)</f>
        <v>1692.5727644799999</v>
      </c>
    </row>
    <row r="261" spans="1:35" ht="13.5" thickBot="1" x14ac:dyDescent="0.25">
      <c r="A261" s="144" t="s">
        <v>110</v>
      </c>
      <c r="B261" s="5" t="s">
        <v>118</v>
      </c>
      <c r="C261" s="68">
        <f>C228+C240+C245+C235+C251+C256+C220+C260</f>
        <v>39</v>
      </c>
      <c r="D261" s="193">
        <f>D228+D240+D245+D235+D251+D256+D220+D260</f>
        <v>150.19949192999997</v>
      </c>
      <c r="E261" s="198">
        <v>1.6179688311552112E-2</v>
      </c>
      <c r="F261" s="68">
        <f t="shared" ref="F261:AA261" si="297">F228+F240+F245+F235+F251+F256+F220+F260</f>
        <v>7</v>
      </c>
      <c r="G261" s="164">
        <f t="shared" si="297"/>
        <v>8.7923264499999991</v>
      </c>
      <c r="H261" s="68">
        <f t="shared" si="297"/>
        <v>4</v>
      </c>
      <c r="I261" s="164">
        <f t="shared" si="297"/>
        <v>2.3221623400000007</v>
      </c>
      <c r="J261" s="68">
        <f t="shared" si="297"/>
        <v>3</v>
      </c>
      <c r="K261" s="164">
        <f t="shared" si="297"/>
        <v>15.04109903</v>
      </c>
      <c r="L261" s="156">
        <f t="shared" si="297"/>
        <v>6</v>
      </c>
      <c r="M261" s="164">
        <f t="shared" si="297"/>
        <v>1.4821581799999999</v>
      </c>
      <c r="N261" s="156">
        <f t="shared" si="297"/>
        <v>4</v>
      </c>
      <c r="O261" s="164">
        <f t="shared" si="297"/>
        <v>3.9943757199999994</v>
      </c>
      <c r="P261" s="156">
        <f t="shared" si="297"/>
        <v>5</v>
      </c>
      <c r="Q261" s="164">
        <f t="shared" si="297"/>
        <v>8.1154488800000006</v>
      </c>
      <c r="R261" s="120">
        <f t="shared" si="297"/>
        <v>3</v>
      </c>
      <c r="S261" s="233">
        <f t="shared" si="297"/>
        <v>6.31472693</v>
      </c>
      <c r="T261" s="120">
        <f t="shared" si="297"/>
        <v>4</v>
      </c>
      <c r="U261" s="233">
        <f t="shared" si="297"/>
        <v>10.77974111</v>
      </c>
      <c r="V261" s="120">
        <f t="shared" si="297"/>
        <v>3</v>
      </c>
      <c r="W261" s="233">
        <f t="shared" si="297"/>
        <v>-1.5403244300000001</v>
      </c>
      <c r="X261" s="119">
        <f t="shared" si="297"/>
        <v>6</v>
      </c>
      <c r="Y261" s="233">
        <f t="shared" si="297"/>
        <v>7.5575937400000015</v>
      </c>
      <c r="Z261" s="120">
        <f t="shared" si="297"/>
        <v>0</v>
      </c>
      <c r="AA261" s="233">
        <f t="shared" si="297"/>
        <v>3.2369509700000005</v>
      </c>
      <c r="AB261" s="120">
        <f>AB228+AB240+AB245+AB235+AB251+AB256+AB220+AB260</f>
        <v>3</v>
      </c>
      <c r="AC261" s="233">
        <f>AC228+AC240+AC245+AC235+AC251+AC256+AC220+AC260</f>
        <v>7.3367370000000012</v>
      </c>
      <c r="AD261" s="156">
        <f>AD228+AD240+AD245+AD235+AD251+AD256+AD220+AD260</f>
        <v>48</v>
      </c>
      <c r="AE261" s="172">
        <f>AE228+AE240+AE245+AE235+AE251+AE256+AE220+AE260</f>
        <v>73.43299592000001</v>
      </c>
      <c r="AF261" s="121">
        <f t="shared" si="279"/>
        <v>3.4371176328898832E-3</v>
      </c>
      <c r="AH261" s="156">
        <f>AH228+AH240+AH245+AH235+AH251+AH256+AH220+AH260</f>
        <v>3497</v>
      </c>
      <c r="AI261" s="172">
        <f>AI228+AI240+AI245+AI235+AI251+AI256+AI220+AI260</f>
        <v>21364.702568604996</v>
      </c>
    </row>
    <row r="264" spans="1:35" ht="12.75" customHeight="1" x14ac:dyDescent="0.2">
      <c r="A264" s="408" t="s">
        <v>188</v>
      </c>
      <c r="B264" s="410" t="s">
        <v>172</v>
      </c>
      <c r="C264" s="412">
        <v>40878</v>
      </c>
      <c r="D264" s="413"/>
      <c r="E264" s="414"/>
      <c r="F264" s="402">
        <v>40909</v>
      </c>
      <c r="G264" s="403"/>
      <c r="H264" s="402">
        <v>40940</v>
      </c>
      <c r="I264" s="403"/>
      <c r="J264" s="402">
        <v>40969</v>
      </c>
      <c r="K264" s="403"/>
      <c r="L264" s="402">
        <v>41000</v>
      </c>
      <c r="M264" s="403"/>
      <c r="N264" s="402">
        <v>41030</v>
      </c>
      <c r="O264" s="403"/>
      <c r="P264" s="402">
        <v>41061</v>
      </c>
      <c r="Q264" s="403"/>
      <c r="R264" s="402">
        <v>41091</v>
      </c>
      <c r="S264" s="403"/>
      <c r="T264" s="402">
        <v>41122</v>
      </c>
      <c r="U264" s="403"/>
      <c r="V264" s="402">
        <v>41153</v>
      </c>
      <c r="W264" s="403"/>
      <c r="X264" s="402">
        <v>41183</v>
      </c>
      <c r="Y264" s="403"/>
      <c r="Z264" s="402">
        <v>41214</v>
      </c>
      <c r="AA264" s="403"/>
      <c r="AB264" s="402">
        <v>41244</v>
      </c>
      <c r="AC264" s="403"/>
      <c r="AD264" s="404" t="s">
        <v>189</v>
      </c>
      <c r="AE264" s="405"/>
      <c r="AF264" s="406" t="s">
        <v>191</v>
      </c>
      <c r="AH264" s="381" t="s">
        <v>184</v>
      </c>
      <c r="AI264" s="382"/>
    </row>
    <row r="265" spans="1:35" x14ac:dyDescent="0.2">
      <c r="A265" s="409"/>
      <c r="B265" s="411"/>
      <c r="C265" s="213" t="s">
        <v>166</v>
      </c>
      <c r="D265" s="214" t="s">
        <v>167</v>
      </c>
      <c r="E265" s="214" t="s">
        <v>11</v>
      </c>
      <c r="F265" s="213" t="s">
        <v>166</v>
      </c>
      <c r="G265" s="215" t="s">
        <v>167</v>
      </c>
      <c r="H265" s="213" t="s">
        <v>166</v>
      </c>
      <c r="I265" s="215" t="s">
        <v>167</v>
      </c>
      <c r="J265" s="213" t="s">
        <v>166</v>
      </c>
      <c r="K265" s="215" t="s">
        <v>167</v>
      </c>
      <c r="L265" s="213" t="s">
        <v>166</v>
      </c>
      <c r="M265" s="215" t="s">
        <v>167</v>
      </c>
      <c r="N265" s="213" t="s">
        <v>166</v>
      </c>
      <c r="O265" s="215" t="s">
        <v>167</v>
      </c>
      <c r="P265" s="213" t="s">
        <v>166</v>
      </c>
      <c r="Q265" s="215" t="s">
        <v>167</v>
      </c>
      <c r="R265" s="216" t="s">
        <v>166</v>
      </c>
      <c r="S265" s="236" t="s">
        <v>5</v>
      </c>
      <c r="T265" s="216" t="s">
        <v>166</v>
      </c>
      <c r="U265" s="236" t="s">
        <v>5</v>
      </c>
      <c r="V265" s="216" t="s">
        <v>166</v>
      </c>
      <c r="W265" s="236" t="s">
        <v>5</v>
      </c>
      <c r="X265" s="216" t="s">
        <v>166</v>
      </c>
      <c r="Y265" s="217" t="s">
        <v>5</v>
      </c>
      <c r="Z265" s="216" t="s">
        <v>166</v>
      </c>
      <c r="AA265" s="236" t="s">
        <v>5</v>
      </c>
      <c r="AB265" s="216" t="s">
        <v>166</v>
      </c>
      <c r="AC265" s="236" t="s">
        <v>5</v>
      </c>
      <c r="AD265" s="213" t="s">
        <v>166</v>
      </c>
      <c r="AE265" s="215" t="s">
        <v>167</v>
      </c>
      <c r="AF265" s="407"/>
      <c r="AH265" s="61" t="s">
        <v>166</v>
      </c>
      <c r="AI265" s="158" t="s">
        <v>167</v>
      </c>
    </row>
    <row r="266" spans="1:35" x14ac:dyDescent="0.2">
      <c r="A266" s="88" t="s">
        <v>31</v>
      </c>
      <c r="B266" s="25" t="s">
        <v>119</v>
      </c>
      <c r="C266" s="147">
        <v>0</v>
      </c>
      <c r="D266" s="200">
        <v>0</v>
      </c>
      <c r="E266" s="196">
        <v>0</v>
      </c>
      <c r="F266" s="83">
        <v>0</v>
      </c>
      <c r="G266" s="160">
        <v>0</v>
      </c>
      <c r="H266" s="81">
        <v>0</v>
      </c>
      <c r="I266" s="159">
        <v>0</v>
      </c>
      <c r="J266" s="81">
        <v>0</v>
      </c>
      <c r="K266" s="159">
        <v>0</v>
      </c>
      <c r="L266" s="148">
        <v>0</v>
      </c>
      <c r="M266" s="159">
        <v>0</v>
      </c>
      <c r="N266" s="148">
        <v>0</v>
      </c>
      <c r="O266" s="159">
        <v>0</v>
      </c>
      <c r="P266" s="148">
        <v>0</v>
      </c>
      <c r="Q266" s="159">
        <v>0</v>
      </c>
      <c r="R266" s="146">
        <v>0</v>
      </c>
      <c r="S266" s="160">
        <v>0</v>
      </c>
      <c r="T266" s="81">
        <v>0</v>
      </c>
      <c r="U266" s="159">
        <v>0</v>
      </c>
      <c r="V266" s="81">
        <v>0</v>
      </c>
      <c r="W266" s="159">
        <v>0</v>
      </c>
      <c r="X266" s="81">
        <v>0</v>
      </c>
      <c r="Y266" s="159">
        <v>0</v>
      </c>
      <c r="Z266" s="81">
        <v>0</v>
      </c>
      <c r="AA266" s="159">
        <v>0</v>
      </c>
      <c r="AB266" s="81">
        <v>0</v>
      </c>
      <c r="AC266" s="159">
        <v>0</v>
      </c>
      <c r="AD266" s="149">
        <f t="shared" ref="AD266:AE271" si="298">F266+H266+J266+L266+N266+P266+R266+T266+V266+X266+Z266+AB266</f>
        <v>0</v>
      </c>
      <c r="AE266" s="169">
        <f t="shared" si="298"/>
        <v>0</v>
      </c>
      <c r="AF266" s="126">
        <f>AE266*12/($AG$1*AI266)</f>
        <v>0</v>
      </c>
      <c r="AH266" s="209">
        <v>105</v>
      </c>
      <c r="AI266" s="169">
        <v>610.33801887999982</v>
      </c>
    </row>
    <row r="267" spans="1:35" x14ac:dyDescent="0.2">
      <c r="A267" s="88" t="s">
        <v>35</v>
      </c>
      <c r="B267" s="25" t="s">
        <v>123</v>
      </c>
      <c r="C267" s="179">
        <v>1</v>
      </c>
      <c r="D267" s="200">
        <v>5.8600636500000007</v>
      </c>
      <c r="E267" s="196">
        <v>1.4712382077095607E-2</v>
      </c>
      <c r="F267" s="83">
        <v>0</v>
      </c>
      <c r="G267" s="160">
        <v>0</v>
      </c>
      <c r="H267" s="83">
        <v>0</v>
      </c>
      <c r="I267" s="160">
        <v>0</v>
      </c>
      <c r="J267" s="83">
        <v>0</v>
      </c>
      <c r="K267" s="160">
        <v>0</v>
      </c>
      <c r="L267" s="146">
        <v>0</v>
      </c>
      <c r="M267" s="160">
        <v>0</v>
      </c>
      <c r="N267" s="146">
        <v>0</v>
      </c>
      <c r="O267" s="160">
        <v>0</v>
      </c>
      <c r="P267" s="146">
        <v>0</v>
      </c>
      <c r="Q267" s="160">
        <v>0</v>
      </c>
      <c r="R267" s="146">
        <v>0</v>
      </c>
      <c r="S267" s="160">
        <v>0</v>
      </c>
      <c r="T267" s="83">
        <v>0</v>
      </c>
      <c r="U267" s="160">
        <v>0</v>
      </c>
      <c r="V267" s="83">
        <v>0</v>
      </c>
      <c r="W267" s="160">
        <v>0</v>
      </c>
      <c r="X267" s="83">
        <v>0</v>
      </c>
      <c r="Y267" s="160">
        <v>0</v>
      </c>
      <c r="Z267" s="83">
        <v>0</v>
      </c>
      <c r="AA267" s="160">
        <v>0</v>
      </c>
      <c r="AB267" s="83">
        <v>0</v>
      </c>
      <c r="AC267" s="160">
        <v>0</v>
      </c>
      <c r="AD267" s="149">
        <f t="shared" si="298"/>
        <v>0</v>
      </c>
      <c r="AE267" s="169">
        <f t="shared" si="298"/>
        <v>0</v>
      </c>
      <c r="AF267" s="126">
        <f t="shared" ref="AF267:AF313" si="299">AE267*12/($AG$1*AI267)</f>
        <v>0</v>
      </c>
      <c r="AH267" s="210">
        <v>105</v>
      </c>
      <c r="AI267" s="169">
        <v>862.29526035999993</v>
      </c>
    </row>
    <row r="268" spans="1:35" x14ac:dyDescent="0.2">
      <c r="A268" s="88" t="s">
        <v>33</v>
      </c>
      <c r="B268" s="25" t="s">
        <v>121</v>
      </c>
      <c r="C268" s="147">
        <v>0</v>
      </c>
      <c r="D268" s="200">
        <v>0</v>
      </c>
      <c r="E268" s="196">
        <v>0</v>
      </c>
      <c r="F268" s="83">
        <v>0</v>
      </c>
      <c r="G268" s="160">
        <v>0</v>
      </c>
      <c r="H268" s="83">
        <v>0</v>
      </c>
      <c r="I268" s="160">
        <v>0</v>
      </c>
      <c r="J268" s="83">
        <v>0</v>
      </c>
      <c r="K268" s="160">
        <v>0</v>
      </c>
      <c r="L268" s="146">
        <v>0</v>
      </c>
      <c r="M268" s="160">
        <v>0</v>
      </c>
      <c r="N268" s="146">
        <v>0</v>
      </c>
      <c r="O268" s="160">
        <v>0</v>
      </c>
      <c r="P268" s="146">
        <v>0</v>
      </c>
      <c r="Q268" s="160">
        <v>0</v>
      </c>
      <c r="R268" s="146">
        <v>0</v>
      </c>
      <c r="S268" s="160">
        <v>0</v>
      </c>
      <c r="T268" s="83">
        <v>0</v>
      </c>
      <c r="U268" s="160">
        <v>0</v>
      </c>
      <c r="V268" s="83">
        <v>1</v>
      </c>
      <c r="W268" s="160">
        <v>23.989256999999998</v>
      </c>
      <c r="X268" s="83">
        <v>0</v>
      </c>
      <c r="Y268" s="160">
        <v>0</v>
      </c>
      <c r="Z268" s="83">
        <v>0</v>
      </c>
      <c r="AA268" s="160">
        <v>0</v>
      </c>
      <c r="AB268" s="83">
        <v>0</v>
      </c>
      <c r="AC268" s="160">
        <v>0</v>
      </c>
      <c r="AD268" s="149">
        <f t="shared" si="298"/>
        <v>1</v>
      </c>
      <c r="AE268" s="169">
        <f t="shared" si="298"/>
        <v>23.989256999999998</v>
      </c>
      <c r="AF268" s="126">
        <f t="shared" si="299"/>
        <v>1.650655937752073E-2</v>
      </c>
      <c r="AH268" s="210">
        <v>153</v>
      </c>
      <c r="AI268" s="169">
        <v>1453.3166150099999</v>
      </c>
    </row>
    <row r="269" spans="1:35" x14ac:dyDescent="0.2">
      <c r="A269" s="88" t="s">
        <v>34</v>
      </c>
      <c r="B269" s="25" t="s">
        <v>122</v>
      </c>
      <c r="C269" s="147">
        <v>0</v>
      </c>
      <c r="D269" s="200">
        <v>0</v>
      </c>
      <c r="E269" s="196">
        <v>0</v>
      </c>
      <c r="F269" s="83">
        <v>0</v>
      </c>
      <c r="G269" s="160">
        <v>0</v>
      </c>
      <c r="H269" s="83">
        <v>0</v>
      </c>
      <c r="I269" s="160">
        <v>0</v>
      </c>
      <c r="J269" s="83">
        <v>0</v>
      </c>
      <c r="K269" s="160">
        <v>0</v>
      </c>
      <c r="L269" s="146">
        <v>0</v>
      </c>
      <c r="M269" s="160">
        <v>0</v>
      </c>
      <c r="N269" s="146">
        <v>0</v>
      </c>
      <c r="O269" s="160">
        <v>0</v>
      </c>
      <c r="P269" s="146">
        <v>0</v>
      </c>
      <c r="Q269" s="160">
        <v>0</v>
      </c>
      <c r="R269" s="146">
        <v>0</v>
      </c>
      <c r="S269" s="160">
        <v>0</v>
      </c>
      <c r="T269" s="83">
        <v>0</v>
      </c>
      <c r="U269" s="160">
        <v>0</v>
      </c>
      <c r="V269" s="83">
        <v>0</v>
      </c>
      <c r="W269" s="160">
        <v>0</v>
      </c>
      <c r="X269" s="83">
        <v>0</v>
      </c>
      <c r="Y269" s="160">
        <v>0</v>
      </c>
      <c r="Z269" s="83">
        <v>0</v>
      </c>
      <c r="AA269" s="160">
        <v>0</v>
      </c>
      <c r="AB269" s="83">
        <v>0</v>
      </c>
      <c r="AC269" s="160">
        <v>0</v>
      </c>
      <c r="AD269" s="149">
        <f t="shared" si="298"/>
        <v>0</v>
      </c>
      <c r="AE269" s="169">
        <f t="shared" si="298"/>
        <v>0</v>
      </c>
      <c r="AF269" s="126">
        <f t="shared" si="299"/>
        <v>0</v>
      </c>
      <c r="AH269" s="210">
        <v>95</v>
      </c>
      <c r="AI269" s="169">
        <v>405.00993512999992</v>
      </c>
    </row>
    <row r="270" spans="1:35" x14ac:dyDescent="0.2">
      <c r="A270" s="88" t="s">
        <v>32</v>
      </c>
      <c r="B270" s="25" t="s">
        <v>120</v>
      </c>
      <c r="C270" s="147">
        <v>0</v>
      </c>
      <c r="D270" s="200">
        <v>0</v>
      </c>
      <c r="E270" s="196">
        <v>0</v>
      </c>
      <c r="F270" s="83">
        <v>0</v>
      </c>
      <c r="G270" s="160">
        <v>0</v>
      </c>
      <c r="H270" s="83">
        <v>0</v>
      </c>
      <c r="I270" s="160">
        <v>0</v>
      </c>
      <c r="J270" s="83">
        <v>0</v>
      </c>
      <c r="K270" s="160">
        <v>0</v>
      </c>
      <c r="L270" s="146">
        <v>0</v>
      </c>
      <c r="M270" s="160">
        <v>0</v>
      </c>
      <c r="N270" s="146">
        <v>0</v>
      </c>
      <c r="O270" s="160">
        <v>0</v>
      </c>
      <c r="P270" s="146">
        <v>0</v>
      </c>
      <c r="Q270" s="160">
        <v>0</v>
      </c>
      <c r="R270" s="146">
        <v>0</v>
      </c>
      <c r="S270" s="160">
        <v>0</v>
      </c>
      <c r="T270" s="83">
        <v>0</v>
      </c>
      <c r="U270" s="160">
        <v>0</v>
      </c>
      <c r="V270" s="83">
        <v>0</v>
      </c>
      <c r="W270" s="160">
        <v>0</v>
      </c>
      <c r="X270" s="83">
        <v>0</v>
      </c>
      <c r="Y270" s="160">
        <v>0</v>
      </c>
      <c r="Z270" s="83">
        <v>0</v>
      </c>
      <c r="AA270" s="160">
        <v>0</v>
      </c>
      <c r="AB270" s="83">
        <v>0</v>
      </c>
      <c r="AC270" s="160">
        <v>0</v>
      </c>
      <c r="AD270" s="149">
        <f t="shared" si="298"/>
        <v>0</v>
      </c>
      <c r="AE270" s="169">
        <f t="shared" si="298"/>
        <v>0</v>
      </c>
      <c r="AF270" s="126">
        <f t="shared" si="299"/>
        <v>0</v>
      </c>
      <c r="AH270" s="210">
        <v>87</v>
      </c>
      <c r="AI270" s="169">
        <v>571.51051355999994</v>
      </c>
    </row>
    <row r="271" spans="1:35" x14ac:dyDescent="0.2">
      <c r="A271" s="88" t="s">
        <v>36</v>
      </c>
      <c r="B271" s="25" t="s">
        <v>124</v>
      </c>
      <c r="C271" s="147">
        <v>0</v>
      </c>
      <c r="D271" s="200">
        <v>0</v>
      </c>
      <c r="E271" s="196">
        <v>0</v>
      </c>
      <c r="F271" s="83">
        <v>0</v>
      </c>
      <c r="G271" s="160">
        <v>0</v>
      </c>
      <c r="H271" s="83">
        <v>0</v>
      </c>
      <c r="I271" s="160">
        <v>0</v>
      </c>
      <c r="J271" s="83">
        <v>0</v>
      </c>
      <c r="K271" s="160">
        <v>0</v>
      </c>
      <c r="L271" s="146">
        <v>0</v>
      </c>
      <c r="M271" s="160">
        <v>0</v>
      </c>
      <c r="N271" s="146">
        <v>0</v>
      </c>
      <c r="O271" s="160">
        <v>0</v>
      </c>
      <c r="P271" s="146">
        <v>0</v>
      </c>
      <c r="Q271" s="160">
        <v>0</v>
      </c>
      <c r="R271" s="146">
        <v>0</v>
      </c>
      <c r="S271" s="160">
        <v>0</v>
      </c>
      <c r="T271" s="83">
        <v>0</v>
      </c>
      <c r="U271" s="160">
        <v>0</v>
      </c>
      <c r="V271" s="83">
        <v>0</v>
      </c>
      <c r="W271" s="160">
        <v>0</v>
      </c>
      <c r="X271" s="83">
        <v>0</v>
      </c>
      <c r="Y271" s="160">
        <v>0</v>
      </c>
      <c r="Z271" s="83">
        <v>0</v>
      </c>
      <c r="AA271" s="160">
        <v>0</v>
      </c>
      <c r="AB271" s="83">
        <v>0</v>
      </c>
      <c r="AC271" s="160">
        <v>0</v>
      </c>
      <c r="AD271" s="149">
        <f t="shared" si="298"/>
        <v>0</v>
      </c>
      <c r="AE271" s="170">
        <f t="shared" si="298"/>
        <v>0</v>
      </c>
      <c r="AF271" s="126">
        <f t="shared" si="299"/>
        <v>0</v>
      </c>
      <c r="AH271" s="210">
        <v>71</v>
      </c>
      <c r="AI271" s="170">
        <v>286.28280091999994</v>
      </c>
    </row>
    <row r="272" spans="1:35" s="118" customFormat="1" x14ac:dyDescent="0.2">
      <c r="A272" s="91" t="s">
        <v>158</v>
      </c>
      <c r="B272" s="92" t="s">
        <v>173</v>
      </c>
      <c r="C272" s="151">
        <f>SUM(C266:C271)</f>
        <v>1</v>
      </c>
      <c r="D272" s="191">
        <f>SUM(D266:D271)</f>
        <v>5.8600636500000007</v>
      </c>
      <c r="E272" s="197">
        <v>3.5675865156473093E-3</v>
      </c>
      <c r="F272" s="101">
        <f t="shared" ref="F272:AE272" si="300">SUM(F266:F271)</f>
        <v>0</v>
      </c>
      <c r="G272" s="161">
        <f t="shared" si="300"/>
        <v>0</v>
      </c>
      <c r="H272" s="101">
        <f t="shared" si="300"/>
        <v>0</v>
      </c>
      <c r="I272" s="161">
        <f t="shared" si="300"/>
        <v>0</v>
      </c>
      <c r="J272" s="101">
        <f t="shared" ref="J272:O272" si="301">SUM(J266:J271)</f>
        <v>0</v>
      </c>
      <c r="K272" s="161">
        <f t="shared" si="301"/>
        <v>0</v>
      </c>
      <c r="L272" s="151">
        <f t="shared" si="301"/>
        <v>0</v>
      </c>
      <c r="M272" s="161">
        <f t="shared" si="301"/>
        <v>0</v>
      </c>
      <c r="N272" s="151">
        <f t="shared" si="301"/>
        <v>0</v>
      </c>
      <c r="O272" s="161">
        <f t="shared" si="301"/>
        <v>0</v>
      </c>
      <c r="P272" s="151">
        <f t="shared" si="300"/>
        <v>0</v>
      </c>
      <c r="Q272" s="161">
        <f t="shared" si="300"/>
        <v>0</v>
      </c>
      <c r="R272" s="101">
        <f t="shared" si="300"/>
        <v>0</v>
      </c>
      <c r="S272" s="161">
        <f t="shared" si="300"/>
        <v>0</v>
      </c>
      <c r="T272" s="101">
        <f>SUM(T266:T271)</f>
        <v>0</v>
      </c>
      <c r="U272" s="161">
        <f>SUM(U266:U271)</f>
        <v>0</v>
      </c>
      <c r="V272" s="101">
        <f t="shared" si="300"/>
        <v>1</v>
      </c>
      <c r="W272" s="161">
        <f t="shared" si="300"/>
        <v>23.989256999999998</v>
      </c>
      <c r="X272" s="101">
        <f t="shared" si="300"/>
        <v>0</v>
      </c>
      <c r="Y272" s="161">
        <f t="shared" si="300"/>
        <v>0</v>
      </c>
      <c r="Z272" s="101">
        <f t="shared" si="300"/>
        <v>0</v>
      </c>
      <c r="AA272" s="161">
        <f t="shared" si="300"/>
        <v>0</v>
      </c>
      <c r="AB272" s="101">
        <f t="shared" si="300"/>
        <v>0</v>
      </c>
      <c r="AC272" s="161">
        <f t="shared" si="300"/>
        <v>0</v>
      </c>
      <c r="AD272" s="152">
        <f t="shared" si="300"/>
        <v>1</v>
      </c>
      <c r="AE272" s="161">
        <f t="shared" si="300"/>
        <v>23.989256999999998</v>
      </c>
      <c r="AF272" s="129">
        <f t="shared" si="299"/>
        <v>5.7270639200030617E-3</v>
      </c>
      <c r="AH272" s="151">
        <f>SUM(AH266:AH271)</f>
        <v>616</v>
      </c>
      <c r="AI272" s="161">
        <f>SUM(AI266:AI271)</f>
        <v>4188.7531438599999</v>
      </c>
    </row>
    <row r="273" spans="1:35" x14ac:dyDescent="0.2">
      <c r="A273" s="88" t="s">
        <v>41</v>
      </c>
      <c r="B273" s="23" t="s">
        <v>129</v>
      </c>
      <c r="C273" s="147">
        <v>0</v>
      </c>
      <c r="D273" s="200">
        <v>0</v>
      </c>
      <c r="E273" s="196">
        <v>0</v>
      </c>
      <c r="F273" s="83">
        <v>0</v>
      </c>
      <c r="G273" s="160">
        <v>0</v>
      </c>
      <c r="H273" s="83">
        <v>0</v>
      </c>
      <c r="I273" s="160">
        <v>0</v>
      </c>
      <c r="J273" s="83">
        <v>0</v>
      </c>
      <c r="K273" s="160">
        <v>0</v>
      </c>
      <c r="L273" s="146">
        <v>0</v>
      </c>
      <c r="M273" s="160">
        <v>0</v>
      </c>
      <c r="N273" s="146">
        <v>0</v>
      </c>
      <c r="O273" s="160">
        <v>0</v>
      </c>
      <c r="P273" s="146">
        <v>0</v>
      </c>
      <c r="Q273" s="160">
        <v>0</v>
      </c>
      <c r="R273" s="146">
        <v>0</v>
      </c>
      <c r="S273" s="160">
        <v>0</v>
      </c>
      <c r="T273" s="83">
        <v>0</v>
      </c>
      <c r="U273" s="160">
        <v>0</v>
      </c>
      <c r="V273" s="83">
        <v>0</v>
      </c>
      <c r="W273" s="160">
        <v>0</v>
      </c>
      <c r="X273" s="83">
        <v>0</v>
      </c>
      <c r="Y273" s="160">
        <v>0</v>
      </c>
      <c r="Z273" s="83">
        <v>0</v>
      </c>
      <c r="AA273" s="160">
        <v>0</v>
      </c>
      <c r="AB273" s="83">
        <v>0</v>
      </c>
      <c r="AC273" s="160">
        <v>0</v>
      </c>
      <c r="AD273" s="149">
        <f t="shared" ref="AD273:AD279" si="302">F273+H273+J273+L273+N273+P273+R273+T273+V273+X273+Z273+AB273</f>
        <v>0</v>
      </c>
      <c r="AE273" s="171">
        <f t="shared" ref="AE273:AE279" si="303">G273+I273+K273+M273+O273+Q273+S273+U273+W273+Y273+AA273+AC273</f>
        <v>0</v>
      </c>
      <c r="AF273" s="126">
        <f t="shared" si="299"/>
        <v>0</v>
      </c>
      <c r="AH273" s="210">
        <v>111</v>
      </c>
      <c r="AI273" s="171">
        <v>492.69229955000009</v>
      </c>
    </row>
    <row r="274" spans="1:35" x14ac:dyDescent="0.2">
      <c r="A274" s="88" t="s">
        <v>40</v>
      </c>
      <c r="B274" s="23" t="s">
        <v>128</v>
      </c>
      <c r="C274" s="147">
        <v>1</v>
      </c>
      <c r="D274" s="200">
        <v>10.895472690000002</v>
      </c>
      <c r="E274" s="196">
        <v>4.1050322266232182E-2</v>
      </c>
      <c r="F274" s="83">
        <v>0</v>
      </c>
      <c r="G274" s="160">
        <v>0</v>
      </c>
      <c r="H274" s="83">
        <v>0</v>
      </c>
      <c r="I274" s="160">
        <v>0</v>
      </c>
      <c r="J274" s="83">
        <v>0</v>
      </c>
      <c r="K274" s="160">
        <v>0</v>
      </c>
      <c r="L274" s="146">
        <v>0</v>
      </c>
      <c r="M274" s="160">
        <v>0</v>
      </c>
      <c r="N274" s="146">
        <v>0</v>
      </c>
      <c r="O274" s="160">
        <v>0</v>
      </c>
      <c r="P274" s="146">
        <v>0</v>
      </c>
      <c r="Q274" s="160">
        <v>0</v>
      </c>
      <c r="R274" s="146">
        <v>0</v>
      </c>
      <c r="S274" s="160">
        <v>0</v>
      </c>
      <c r="T274" s="83">
        <v>0</v>
      </c>
      <c r="U274" s="160">
        <v>0</v>
      </c>
      <c r="V274" s="83">
        <v>0</v>
      </c>
      <c r="W274" s="160">
        <v>0</v>
      </c>
      <c r="X274" s="83">
        <v>0</v>
      </c>
      <c r="Y274" s="160">
        <v>0</v>
      </c>
      <c r="Z274" s="83">
        <v>0</v>
      </c>
      <c r="AA274" s="160">
        <v>0</v>
      </c>
      <c r="AB274" s="83">
        <v>0</v>
      </c>
      <c r="AC274" s="160">
        <v>0</v>
      </c>
      <c r="AD274" s="149">
        <f t="shared" si="302"/>
        <v>0</v>
      </c>
      <c r="AE274" s="169">
        <f t="shared" si="303"/>
        <v>0</v>
      </c>
      <c r="AF274" s="126">
        <f t="shared" si="299"/>
        <v>0</v>
      </c>
      <c r="AH274" s="210">
        <v>137</v>
      </c>
      <c r="AI274" s="169">
        <v>607.21035834100007</v>
      </c>
    </row>
    <row r="275" spans="1:35" x14ac:dyDescent="0.2">
      <c r="A275" s="88" t="s">
        <v>39</v>
      </c>
      <c r="B275" s="23" t="s">
        <v>127</v>
      </c>
      <c r="C275" s="179">
        <v>0</v>
      </c>
      <c r="D275" s="200">
        <v>0</v>
      </c>
      <c r="E275" s="196">
        <v>0</v>
      </c>
      <c r="F275" s="83">
        <v>0</v>
      </c>
      <c r="G275" s="160">
        <v>0</v>
      </c>
      <c r="H275" s="83">
        <v>0</v>
      </c>
      <c r="I275" s="160">
        <v>0</v>
      </c>
      <c r="J275" s="83">
        <v>0</v>
      </c>
      <c r="K275" s="160">
        <v>0</v>
      </c>
      <c r="L275" s="146">
        <v>0</v>
      </c>
      <c r="M275" s="160">
        <v>0</v>
      </c>
      <c r="N275" s="146">
        <v>0</v>
      </c>
      <c r="O275" s="160">
        <v>0</v>
      </c>
      <c r="P275" s="146">
        <v>0</v>
      </c>
      <c r="Q275" s="160">
        <v>0</v>
      </c>
      <c r="R275" s="146">
        <v>0</v>
      </c>
      <c r="S275" s="160">
        <v>0</v>
      </c>
      <c r="T275" s="83">
        <v>0</v>
      </c>
      <c r="U275" s="160">
        <v>0</v>
      </c>
      <c r="V275" s="83">
        <v>0</v>
      </c>
      <c r="W275" s="160">
        <v>0</v>
      </c>
      <c r="X275" s="83">
        <v>0</v>
      </c>
      <c r="Y275" s="160">
        <v>0</v>
      </c>
      <c r="Z275" s="83">
        <v>0</v>
      </c>
      <c r="AA275" s="160">
        <v>0</v>
      </c>
      <c r="AB275" s="83">
        <v>0</v>
      </c>
      <c r="AC275" s="160">
        <v>0</v>
      </c>
      <c r="AD275" s="149">
        <f t="shared" si="302"/>
        <v>0</v>
      </c>
      <c r="AE275" s="169">
        <f t="shared" si="303"/>
        <v>0</v>
      </c>
      <c r="AF275" s="126">
        <f t="shared" si="299"/>
        <v>0</v>
      </c>
      <c r="AH275" s="210">
        <v>129</v>
      </c>
      <c r="AI275" s="169">
        <v>1169.1536586399998</v>
      </c>
    </row>
    <row r="276" spans="1:35" x14ac:dyDescent="0.2">
      <c r="A276" s="88" t="s">
        <v>43</v>
      </c>
      <c r="B276" s="23" t="s">
        <v>131</v>
      </c>
      <c r="C276" s="147">
        <v>0</v>
      </c>
      <c r="D276" s="200">
        <v>0</v>
      </c>
      <c r="E276" s="196">
        <v>0</v>
      </c>
      <c r="F276" s="83">
        <v>0</v>
      </c>
      <c r="G276" s="160">
        <v>0</v>
      </c>
      <c r="H276" s="83">
        <v>0</v>
      </c>
      <c r="I276" s="160">
        <v>0</v>
      </c>
      <c r="J276" s="83">
        <v>0</v>
      </c>
      <c r="K276" s="160">
        <v>0</v>
      </c>
      <c r="L276" s="146">
        <v>0</v>
      </c>
      <c r="M276" s="160">
        <v>0</v>
      </c>
      <c r="N276" s="146">
        <v>0</v>
      </c>
      <c r="O276" s="160">
        <v>0</v>
      </c>
      <c r="P276" s="146">
        <v>1</v>
      </c>
      <c r="Q276" s="160">
        <v>6.2399492699999994</v>
      </c>
      <c r="R276" s="146">
        <v>0</v>
      </c>
      <c r="S276" s="160">
        <v>0</v>
      </c>
      <c r="T276" s="83">
        <v>0</v>
      </c>
      <c r="U276" s="160">
        <v>0</v>
      </c>
      <c r="V276" s="83">
        <v>0</v>
      </c>
      <c r="W276" s="160">
        <v>0</v>
      </c>
      <c r="X276" s="83">
        <v>0</v>
      </c>
      <c r="Y276" s="160">
        <v>0</v>
      </c>
      <c r="Z276" s="83">
        <v>0</v>
      </c>
      <c r="AA276" s="160">
        <v>0</v>
      </c>
      <c r="AB276" s="83">
        <v>0</v>
      </c>
      <c r="AC276" s="160">
        <v>0</v>
      </c>
      <c r="AD276" s="149">
        <f t="shared" si="302"/>
        <v>1</v>
      </c>
      <c r="AE276" s="169">
        <f t="shared" si="303"/>
        <v>6.2399492699999994</v>
      </c>
      <c r="AF276" s="126">
        <f t="shared" si="299"/>
        <v>8.5090157557430272E-3</v>
      </c>
      <c r="AH276" s="210">
        <v>107</v>
      </c>
      <c r="AI276" s="169">
        <v>733.33384837000006</v>
      </c>
    </row>
    <row r="277" spans="1:35" x14ac:dyDescent="0.2">
      <c r="A277" s="88" t="s">
        <v>37</v>
      </c>
      <c r="B277" s="22" t="s">
        <v>125</v>
      </c>
      <c r="C277" s="179">
        <v>0</v>
      </c>
      <c r="D277" s="200">
        <v>0</v>
      </c>
      <c r="E277" s="196">
        <v>0</v>
      </c>
      <c r="F277" s="83">
        <v>0</v>
      </c>
      <c r="G277" s="160">
        <v>0</v>
      </c>
      <c r="H277" s="83">
        <v>0</v>
      </c>
      <c r="I277" s="160">
        <v>2.7894809999999999</v>
      </c>
      <c r="J277" s="83">
        <v>0</v>
      </c>
      <c r="K277" s="160">
        <v>0</v>
      </c>
      <c r="L277" s="146">
        <v>0</v>
      </c>
      <c r="M277" s="160">
        <v>0</v>
      </c>
      <c r="N277" s="146">
        <v>0</v>
      </c>
      <c r="O277" s="160">
        <v>0</v>
      </c>
      <c r="P277" s="146">
        <v>0</v>
      </c>
      <c r="Q277" s="160">
        <v>0</v>
      </c>
      <c r="R277" s="146">
        <v>0</v>
      </c>
      <c r="S277" s="160">
        <v>0</v>
      </c>
      <c r="T277" s="83">
        <v>0</v>
      </c>
      <c r="U277" s="160">
        <v>0</v>
      </c>
      <c r="V277" s="83">
        <v>0</v>
      </c>
      <c r="W277" s="160">
        <v>0</v>
      </c>
      <c r="X277" s="83">
        <v>0</v>
      </c>
      <c r="Y277" s="160">
        <v>-2.78948083</v>
      </c>
      <c r="Z277" s="83">
        <v>0</v>
      </c>
      <c r="AA277" s="160">
        <v>0</v>
      </c>
      <c r="AB277" s="83">
        <v>1</v>
      </c>
      <c r="AC277" s="160">
        <v>61.314911100000003</v>
      </c>
      <c r="AD277" s="149">
        <f t="shared" si="302"/>
        <v>1</v>
      </c>
      <c r="AE277" s="169">
        <f t="shared" si="303"/>
        <v>61.314911270000003</v>
      </c>
      <c r="AF277" s="126">
        <f t="shared" si="299"/>
        <v>9.3019787745881252E-2</v>
      </c>
      <c r="AH277" s="210">
        <v>85</v>
      </c>
      <c r="AI277" s="169">
        <v>659.15987077400007</v>
      </c>
    </row>
    <row r="278" spans="1:35" x14ac:dyDescent="0.2">
      <c r="A278" s="88" t="s">
        <v>42</v>
      </c>
      <c r="B278" s="23" t="s">
        <v>130</v>
      </c>
      <c r="C278" s="147">
        <v>1</v>
      </c>
      <c r="D278" s="200">
        <v>5.0174896900000006</v>
      </c>
      <c r="E278" s="196">
        <v>3.6461894292983472E-2</v>
      </c>
      <c r="F278" s="83">
        <v>0</v>
      </c>
      <c r="G278" s="160">
        <v>0</v>
      </c>
      <c r="H278" s="83">
        <v>0</v>
      </c>
      <c r="I278" s="160">
        <v>0</v>
      </c>
      <c r="J278" s="83">
        <v>0</v>
      </c>
      <c r="K278" s="160">
        <v>0</v>
      </c>
      <c r="L278" s="146">
        <v>0</v>
      </c>
      <c r="M278" s="160">
        <v>0</v>
      </c>
      <c r="N278" s="146">
        <v>0</v>
      </c>
      <c r="O278" s="160">
        <v>0</v>
      </c>
      <c r="P278" s="146">
        <v>0</v>
      </c>
      <c r="Q278" s="160">
        <v>0</v>
      </c>
      <c r="R278" s="146">
        <v>0</v>
      </c>
      <c r="S278" s="160">
        <v>0</v>
      </c>
      <c r="T278" s="83">
        <v>0</v>
      </c>
      <c r="U278" s="160">
        <v>0</v>
      </c>
      <c r="V278" s="83">
        <v>0</v>
      </c>
      <c r="W278" s="160">
        <v>0</v>
      </c>
      <c r="X278" s="83">
        <v>0</v>
      </c>
      <c r="Y278" s="160">
        <v>0</v>
      </c>
      <c r="Z278" s="83">
        <v>0</v>
      </c>
      <c r="AA278" s="160">
        <v>0</v>
      </c>
      <c r="AB278" s="83">
        <v>0</v>
      </c>
      <c r="AC278" s="160">
        <v>0</v>
      </c>
      <c r="AD278" s="149">
        <f t="shared" si="302"/>
        <v>0</v>
      </c>
      <c r="AE278" s="169">
        <f t="shared" si="303"/>
        <v>0</v>
      </c>
      <c r="AF278" s="126">
        <f t="shared" si="299"/>
        <v>0</v>
      </c>
      <c r="AH278" s="210">
        <v>83</v>
      </c>
      <c r="AI278" s="169">
        <v>358.38818340000006</v>
      </c>
    </row>
    <row r="279" spans="1:35" x14ac:dyDescent="0.2">
      <c r="A279" s="88" t="s">
        <v>38</v>
      </c>
      <c r="B279" s="22" t="s">
        <v>126</v>
      </c>
      <c r="C279" s="147">
        <v>1</v>
      </c>
      <c r="D279" s="200">
        <v>8.8088536400000006</v>
      </c>
      <c r="E279" s="196">
        <v>1.3710952787867501E-2</v>
      </c>
      <c r="F279" s="83">
        <v>0</v>
      </c>
      <c r="G279" s="160">
        <v>0</v>
      </c>
      <c r="H279" s="83">
        <v>0</v>
      </c>
      <c r="I279" s="160">
        <v>0</v>
      </c>
      <c r="J279" s="83">
        <v>0</v>
      </c>
      <c r="K279" s="160">
        <v>0</v>
      </c>
      <c r="L279" s="146">
        <v>0</v>
      </c>
      <c r="M279" s="160">
        <v>0</v>
      </c>
      <c r="N279" s="146">
        <v>0</v>
      </c>
      <c r="O279" s="160">
        <v>0</v>
      </c>
      <c r="P279" s="146">
        <v>0</v>
      </c>
      <c r="Q279" s="160">
        <v>0</v>
      </c>
      <c r="R279" s="146">
        <v>0</v>
      </c>
      <c r="S279" s="160">
        <v>0</v>
      </c>
      <c r="T279" s="83">
        <v>0</v>
      </c>
      <c r="U279" s="160">
        <v>0</v>
      </c>
      <c r="V279" s="83">
        <v>0</v>
      </c>
      <c r="W279" s="160">
        <v>0</v>
      </c>
      <c r="X279" s="83">
        <v>0</v>
      </c>
      <c r="Y279" s="160">
        <v>0</v>
      </c>
      <c r="Z279" s="83">
        <v>0</v>
      </c>
      <c r="AA279" s="160">
        <v>0</v>
      </c>
      <c r="AB279" s="83">
        <v>1</v>
      </c>
      <c r="AC279" s="160">
        <v>58.09358409</v>
      </c>
      <c r="AD279" s="149">
        <f t="shared" si="302"/>
        <v>1</v>
      </c>
      <c r="AE279" s="170">
        <f t="shared" si="303"/>
        <v>58.09358409</v>
      </c>
      <c r="AF279" s="126">
        <f t="shared" si="299"/>
        <v>3.5727270388812502E-2</v>
      </c>
      <c r="AH279" s="210">
        <v>103</v>
      </c>
      <c r="AI279" s="170">
        <v>1626.0291776500001</v>
      </c>
    </row>
    <row r="280" spans="1:35" s="118" customFormat="1" x14ac:dyDescent="0.2">
      <c r="A280" s="91" t="s">
        <v>159</v>
      </c>
      <c r="B280" s="94" t="s">
        <v>174</v>
      </c>
      <c r="C280" s="151">
        <f>SUM(C273:C279)</f>
        <v>3</v>
      </c>
      <c r="D280" s="191">
        <f>SUM(D273:D279)</f>
        <v>24.721816020000006</v>
      </c>
      <c r="E280" s="197">
        <v>1.2416420163401172E-2</v>
      </c>
      <c r="F280" s="101">
        <f t="shared" ref="F280:AE280" si="304">SUM(F273:F279)</f>
        <v>0</v>
      </c>
      <c r="G280" s="161">
        <f t="shared" si="304"/>
        <v>0</v>
      </c>
      <c r="H280" s="101">
        <f t="shared" si="304"/>
        <v>0</v>
      </c>
      <c r="I280" s="161">
        <f t="shared" si="304"/>
        <v>2.7894809999999999</v>
      </c>
      <c r="J280" s="101">
        <f t="shared" ref="J280:O280" si="305">SUM(J273:J279)</f>
        <v>0</v>
      </c>
      <c r="K280" s="161">
        <f t="shared" si="305"/>
        <v>0</v>
      </c>
      <c r="L280" s="151">
        <f t="shared" si="305"/>
        <v>0</v>
      </c>
      <c r="M280" s="161">
        <f t="shared" si="305"/>
        <v>0</v>
      </c>
      <c r="N280" s="151">
        <f t="shared" si="305"/>
        <v>0</v>
      </c>
      <c r="O280" s="161">
        <f t="shared" si="305"/>
        <v>0</v>
      </c>
      <c r="P280" s="151">
        <f t="shared" si="304"/>
        <v>1</v>
      </c>
      <c r="Q280" s="161">
        <f t="shared" si="304"/>
        <v>6.2399492699999994</v>
      </c>
      <c r="R280" s="101">
        <f t="shared" si="304"/>
        <v>0</v>
      </c>
      <c r="S280" s="161">
        <f t="shared" si="304"/>
        <v>0</v>
      </c>
      <c r="T280" s="101">
        <f>SUM(T273:T279)</f>
        <v>0</v>
      </c>
      <c r="U280" s="161">
        <f>SUM(U273:U279)</f>
        <v>0</v>
      </c>
      <c r="V280" s="101">
        <f t="shared" si="304"/>
        <v>0</v>
      </c>
      <c r="W280" s="161">
        <f t="shared" si="304"/>
        <v>0</v>
      </c>
      <c r="X280" s="101">
        <f t="shared" si="304"/>
        <v>0</v>
      </c>
      <c r="Y280" s="161">
        <f t="shared" si="304"/>
        <v>-2.78948083</v>
      </c>
      <c r="Z280" s="101">
        <f t="shared" si="304"/>
        <v>0</v>
      </c>
      <c r="AA280" s="161">
        <f t="shared" si="304"/>
        <v>0</v>
      </c>
      <c r="AB280" s="101">
        <f t="shared" si="304"/>
        <v>2</v>
      </c>
      <c r="AC280" s="161">
        <f t="shared" si="304"/>
        <v>119.40849519</v>
      </c>
      <c r="AD280" s="152">
        <f t="shared" si="304"/>
        <v>3</v>
      </c>
      <c r="AE280" s="161">
        <f t="shared" si="304"/>
        <v>125.64844463</v>
      </c>
      <c r="AF280" s="129">
        <f t="shared" si="299"/>
        <v>2.2254546617269458E-2</v>
      </c>
      <c r="AH280" s="151">
        <f>SUM(AH273:AH279)</f>
        <v>755</v>
      </c>
      <c r="AI280" s="161">
        <f>SUM(AI273:AI279)</f>
        <v>5645.9673967250001</v>
      </c>
    </row>
    <row r="281" spans="1:35" x14ac:dyDescent="0.2">
      <c r="A281" s="88" t="s">
        <v>47</v>
      </c>
      <c r="B281" s="25" t="s">
        <v>135</v>
      </c>
      <c r="C281" s="147">
        <v>0</v>
      </c>
      <c r="D281" s="200">
        <v>0</v>
      </c>
      <c r="E281" s="196">
        <v>0</v>
      </c>
      <c r="F281" s="83">
        <v>0</v>
      </c>
      <c r="G281" s="160">
        <v>0</v>
      </c>
      <c r="H281" s="83">
        <v>0</v>
      </c>
      <c r="I281" s="160">
        <v>0</v>
      </c>
      <c r="J281" s="83">
        <v>0</v>
      </c>
      <c r="K281" s="160">
        <v>0</v>
      </c>
      <c r="L281" s="146">
        <v>0</v>
      </c>
      <c r="M281" s="160">
        <v>0</v>
      </c>
      <c r="N281" s="146">
        <v>0</v>
      </c>
      <c r="O281" s="160">
        <v>0</v>
      </c>
      <c r="P281" s="146">
        <v>0</v>
      </c>
      <c r="Q281" s="160">
        <v>0</v>
      </c>
      <c r="R281" s="146">
        <v>0</v>
      </c>
      <c r="S281" s="160">
        <v>0</v>
      </c>
      <c r="T281" s="83">
        <v>0</v>
      </c>
      <c r="U281" s="160">
        <v>0</v>
      </c>
      <c r="V281" s="83">
        <v>0</v>
      </c>
      <c r="W281" s="160">
        <v>0</v>
      </c>
      <c r="X281" s="83">
        <v>0</v>
      </c>
      <c r="Y281" s="160">
        <v>0</v>
      </c>
      <c r="Z281" s="83">
        <v>0</v>
      </c>
      <c r="AA281" s="160">
        <v>0</v>
      </c>
      <c r="AB281" s="83">
        <v>0</v>
      </c>
      <c r="AC281" s="160">
        <v>0</v>
      </c>
      <c r="AD281" s="149">
        <f t="shared" ref="AD281:AD286" si="306">F281+H281+J281+L281+N281+P281+R281+T281+V281+X281+Z281+AB281</f>
        <v>0</v>
      </c>
      <c r="AE281" s="171">
        <f t="shared" ref="AE281:AE286" si="307">G281+I281+K281+M281+O281+Q281+S281+U281+W281+Y281+AA281+AC281</f>
        <v>0</v>
      </c>
      <c r="AF281" s="126">
        <f t="shared" si="299"/>
        <v>0</v>
      </c>
      <c r="AH281" s="210">
        <v>61</v>
      </c>
      <c r="AI281" s="171">
        <v>353.45189016000006</v>
      </c>
    </row>
    <row r="282" spans="1:35" x14ac:dyDescent="0.2">
      <c r="A282" s="88" t="s">
        <v>44</v>
      </c>
      <c r="B282" s="25" t="s">
        <v>132</v>
      </c>
      <c r="C282" s="179">
        <v>2</v>
      </c>
      <c r="D282" s="200">
        <v>18.514546789999997</v>
      </c>
      <c r="E282" s="196">
        <v>5.2713867075108868E-2</v>
      </c>
      <c r="F282" s="83">
        <v>1</v>
      </c>
      <c r="G282" s="160">
        <v>19.63220239</v>
      </c>
      <c r="H282" s="83">
        <v>0</v>
      </c>
      <c r="I282" s="160">
        <v>0</v>
      </c>
      <c r="J282" s="83">
        <v>0</v>
      </c>
      <c r="K282" s="160">
        <v>0</v>
      </c>
      <c r="L282" s="146">
        <v>0</v>
      </c>
      <c r="M282" s="160">
        <v>0</v>
      </c>
      <c r="N282" s="146">
        <v>0</v>
      </c>
      <c r="O282" s="160">
        <v>0</v>
      </c>
      <c r="P282" s="146">
        <v>2</v>
      </c>
      <c r="Q282" s="160">
        <v>13.09843416</v>
      </c>
      <c r="R282" s="83">
        <v>-1</v>
      </c>
      <c r="S282" s="160">
        <v>-5.3141632300000001</v>
      </c>
      <c r="T282" s="83">
        <v>0</v>
      </c>
      <c r="U282" s="160">
        <v>0</v>
      </c>
      <c r="V282" s="83">
        <v>-1</v>
      </c>
      <c r="W282" s="160">
        <v>-19.63220239</v>
      </c>
      <c r="X282" s="83">
        <v>0</v>
      </c>
      <c r="Y282" s="160">
        <v>0</v>
      </c>
      <c r="Z282" s="83">
        <v>0</v>
      </c>
      <c r="AA282" s="160">
        <v>0</v>
      </c>
      <c r="AB282" s="83">
        <v>-1</v>
      </c>
      <c r="AC282" s="160">
        <v>-7.7842709299999999</v>
      </c>
      <c r="AD282" s="149">
        <f t="shared" si="306"/>
        <v>0</v>
      </c>
      <c r="AE282" s="169">
        <f t="shared" si="307"/>
        <v>0</v>
      </c>
      <c r="AF282" s="126">
        <f t="shared" si="299"/>
        <v>0</v>
      </c>
      <c r="AH282" s="210">
        <v>108</v>
      </c>
      <c r="AI282" s="169">
        <v>839.73339245</v>
      </c>
    </row>
    <row r="283" spans="1:35" x14ac:dyDescent="0.2">
      <c r="A283" s="88" t="s">
        <v>46</v>
      </c>
      <c r="B283" s="25" t="s">
        <v>134</v>
      </c>
      <c r="C283" s="147">
        <v>0</v>
      </c>
      <c r="D283" s="200">
        <v>0</v>
      </c>
      <c r="E283" s="196">
        <v>0</v>
      </c>
      <c r="F283" s="83">
        <v>0</v>
      </c>
      <c r="G283" s="160">
        <v>0</v>
      </c>
      <c r="H283" s="83">
        <v>0</v>
      </c>
      <c r="I283" s="160">
        <v>0</v>
      </c>
      <c r="J283" s="83">
        <v>0</v>
      </c>
      <c r="K283" s="160">
        <v>0</v>
      </c>
      <c r="L283" s="146">
        <v>0</v>
      </c>
      <c r="M283" s="160">
        <v>0</v>
      </c>
      <c r="N283" s="146">
        <v>0</v>
      </c>
      <c r="O283" s="160">
        <v>0</v>
      </c>
      <c r="P283" s="146">
        <v>0</v>
      </c>
      <c r="Q283" s="160">
        <v>0</v>
      </c>
      <c r="R283" s="146">
        <v>0</v>
      </c>
      <c r="S283" s="160">
        <v>0</v>
      </c>
      <c r="T283" s="83">
        <v>0</v>
      </c>
      <c r="U283" s="160">
        <v>0</v>
      </c>
      <c r="V283" s="83">
        <v>0</v>
      </c>
      <c r="W283" s="160">
        <v>0</v>
      </c>
      <c r="X283" s="83">
        <v>0</v>
      </c>
      <c r="Y283" s="160">
        <v>0</v>
      </c>
      <c r="Z283" s="83">
        <v>0</v>
      </c>
      <c r="AA283" s="160">
        <v>0</v>
      </c>
      <c r="AB283" s="83">
        <v>0</v>
      </c>
      <c r="AC283" s="160">
        <v>0</v>
      </c>
      <c r="AD283" s="149">
        <f t="shared" si="306"/>
        <v>0</v>
      </c>
      <c r="AE283" s="169">
        <f t="shared" si="307"/>
        <v>0</v>
      </c>
      <c r="AF283" s="126">
        <f t="shared" si="299"/>
        <v>0</v>
      </c>
      <c r="AH283" s="210">
        <v>39</v>
      </c>
      <c r="AI283" s="169">
        <v>335.80399305999998</v>
      </c>
    </row>
    <row r="284" spans="1:35" x14ac:dyDescent="0.2">
      <c r="A284" s="88" t="s">
        <v>49</v>
      </c>
      <c r="B284" s="25" t="s">
        <v>137</v>
      </c>
      <c r="C284" s="147">
        <v>1</v>
      </c>
      <c r="D284" s="200">
        <v>4.2780366899999995</v>
      </c>
      <c r="E284" s="196">
        <v>1.3130736191033858E-2</v>
      </c>
      <c r="F284" s="83">
        <v>0</v>
      </c>
      <c r="G284" s="160">
        <v>0</v>
      </c>
      <c r="H284" s="83">
        <v>0</v>
      </c>
      <c r="I284" s="160">
        <v>0</v>
      </c>
      <c r="J284" s="83">
        <v>0</v>
      </c>
      <c r="K284" s="160">
        <v>0</v>
      </c>
      <c r="L284" s="146">
        <v>0</v>
      </c>
      <c r="M284" s="160">
        <v>0</v>
      </c>
      <c r="N284" s="146">
        <v>0</v>
      </c>
      <c r="O284" s="160">
        <v>0</v>
      </c>
      <c r="P284" s="146">
        <v>0</v>
      </c>
      <c r="Q284" s="160">
        <v>0</v>
      </c>
      <c r="R284" s="146">
        <v>0</v>
      </c>
      <c r="S284" s="160">
        <v>0</v>
      </c>
      <c r="T284" s="83">
        <v>0</v>
      </c>
      <c r="U284" s="160">
        <v>0</v>
      </c>
      <c r="V284" s="83">
        <v>0</v>
      </c>
      <c r="W284" s="160">
        <v>0</v>
      </c>
      <c r="X284" s="83">
        <v>0</v>
      </c>
      <c r="Y284" s="160">
        <v>0</v>
      </c>
      <c r="Z284" s="83">
        <v>0</v>
      </c>
      <c r="AA284" s="160">
        <v>0</v>
      </c>
      <c r="AB284" s="83">
        <v>0</v>
      </c>
      <c r="AC284" s="160">
        <v>0</v>
      </c>
      <c r="AD284" s="149">
        <f t="shared" si="306"/>
        <v>0</v>
      </c>
      <c r="AE284" s="169">
        <f t="shared" si="307"/>
        <v>0</v>
      </c>
      <c r="AF284" s="126">
        <f t="shared" si="299"/>
        <v>0</v>
      </c>
      <c r="AH284" s="210">
        <v>135</v>
      </c>
      <c r="AI284" s="169">
        <v>742.0193749099999</v>
      </c>
    </row>
    <row r="285" spans="1:35" x14ac:dyDescent="0.2">
      <c r="A285" s="88" t="s">
        <v>48</v>
      </c>
      <c r="B285" s="25" t="s">
        <v>136</v>
      </c>
      <c r="C285" s="147">
        <v>0</v>
      </c>
      <c r="D285" s="200">
        <v>0</v>
      </c>
      <c r="E285" s="196">
        <v>0</v>
      </c>
      <c r="F285" s="83">
        <v>0</v>
      </c>
      <c r="G285" s="160">
        <v>0</v>
      </c>
      <c r="H285" s="83">
        <v>0</v>
      </c>
      <c r="I285" s="160">
        <v>0</v>
      </c>
      <c r="J285" s="83">
        <v>0</v>
      </c>
      <c r="K285" s="160">
        <v>0</v>
      </c>
      <c r="L285" s="146">
        <v>0</v>
      </c>
      <c r="M285" s="160">
        <v>0</v>
      </c>
      <c r="N285" s="146">
        <v>0</v>
      </c>
      <c r="O285" s="160">
        <v>0</v>
      </c>
      <c r="P285" s="146">
        <v>0</v>
      </c>
      <c r="Q285" s="160">
        <v>0</v>
      </c>
      <c r="R285" s="146">
        <v>0</v>
      </c>
      <c r="S285" s="160">
        <v>0</v>
      </c>
      <c r="T285" s="83">
        <v>0</v>
      </c>
      <c r="U285" s="160">
        <v>0</v>
      </c>
      <c r="V285" s="83">
        <v>0</v>
      </c>
      <c r="W285" s="160">
        <v>0</v>
      </c>
      <c r="X285" s="83">
        <v>0</v>
      </c>
      <c r="Y285" s="160">
        <v>0</v>
      </c>
      <c r="Z285" s="83">
        <v>0</v>
      </c>
      <c r="AA285" s="160">
        <v>0</v>
      </c>
      <c r="AB285" s="83">
        <v>0</v>
      </c>
      <c r="AC285" s="160">
        <v>0</v>
      </c>
      <c r="AD285" s="149">
        <f t="shared" si="306"/>
        <v>0</v>
      </c>
      <c r="AE285" s="169">
        <f t="shared" si="307"/>
        <v>0</v>
      </c>
      <c r="AF285" s="126">
        <f t="shared" si="299"/>
        <v>0</v>
      </c>
      <c r="AH285" s="210">
        <v>63</v>
      </c>
      <c r="AI285" s="169">
        <v>313.27488935000002</v>
      </c>
    </row>
    <row r="286" spans="1:35" x14ac:dyDescent="0.2">
      <c r="A286" s="88" t="s">
        <v>45</v>
      </c>
      <c r="B286" s="25" t="s">
        <v>133</v>
      </c>
      <c r="C286" s="179">
        <v>1</v>
      </c>
      <c r="D286" s="200">
        <v>17.672939899999999</v>
      </c>
      <c r="E286" s="196">
        <v>0.11307345226177387</v>
      </c>
      <c r="F286" s="83">
        <v>0</v>
      </c>
      <c r="G286" s="160">
        <v>0</v>
      </c>
      <c r="H286" s="83">
        <v>0</v>
      </c>
      <c r="I286" s="160">
        <v>0</v>
      </c>
      <c r="J286" s="83">
        <v>0</v>
      </c>
      <c r="K286" s="160">
        <v>0</v>
      </c>
      <c r="L286" s="146">
        <v>0</v>
      </c>
      <c r="M286" s="160">
        <v>0</v>
      </c>
      <c r="N286" s="146">
        <v>0</v>
      </c>
      <c r="O286" s="160">
        <v>0</v>
      </c>
      <c r="P286" s="146">
        <v>0</v>
      </c>
      <c r="Q286" s="160">
        <v>0</v>
      </c>
      <c r="R286" s="146">
        <v>0</v>
      </c>
      <c r="S286" s="160">
        <v>0</v>
      </c>
      <c r="T286" s="83">
        <v>0</v>
      </c>
      <c r="U286" s="160">
        <v>0</v>
      </c>
      <c r="V286" s="83">
        <v>1</v>
      </c>
      <c r="W286" s="160">
        <v>84.56309478</v>
      </c>
      <c r="X286" s="83">
        <v>0</v>
      </c>
      <c r="Y286" s="160">
        <v>0</v>
      </c>
      <c r="Z286" s="83">
        <v>0</v>
      </c>
      <c r="AA286" s="160">
        <v>0</v>
      </c>
      <c r="AB286" s="83">
        <v>0</v>
      </c>
      <c r="AC286" s="160">
        <v>0</v>
      </c>
      <c r="AD286" s="149">
        <f t="shared" si="306"/>
        <v>1</v>
      </c>
      <c r="AE286" s="170">
        <f t="shared" si="307"/>
        <v>84.56309478</v>
      </c>
      <c r="AF286" s="126">
        <f t="shared" si="299"/>
        <v>0.13205954334445094</v>
      </c>
      <c r="AH286" s="210">
        <v>65</v>
      </c>
      <c r="AI286" s="170">
        <v>640.34065724000004</v>
      </c>
    </row>
    <row r="287" spans="1:35" s="118" customFormat="1" x14ac:dyDescent="0.2">
      <c r="A287" s="91" t="s">
        <v>160</v>
      </c>
      <c r="B287" s="95" t="s">
        <v>175</v>
      </c>
      <c r="C287" s="153">
        <f>SUM(C281:C286)</f>
        <v>4</v>
      </c>
      <c r="D287" s="191">
        <f>SUM(D281:D286)</f>
        <v>40.465523379999993</v>
      </c>
      <c r="E287" s="197">
        <v>3.1652002874019779E-2</v>
      </c>
      <c r="F287" s="101">
        <f t="shared" ref="F287:AE287" si="308">SUM(F281:F286)</f>
        <v>1</v>
      </c>
      <c r="G287" s="162">
        <f t="shared" si="308"/>
        <v>19.63220239</v>
      </c>
      <c r="H287" s="101">
        <f t="shared" si="308"/>
        <v>0</v>
      </c>
      <c r="I287" s="162">
        <f t="shared" si="308"/>
        <v>0</v>
      </c>
      <c r="J287" s="101">
        <f t="shared" ref="J287:O287" si="309">SUM(J281:J286)</f>
        <v>0</v>
      </c>
      <c r="K287" s="162">
        <f t="shared" si="309"/>
        <v>0</v>
      </c>
      <c r="L287" s="151">
        <f t="shared" si="309"/>
        <v>0</v>
      </c>
      <c r="M287" s="162">
        <f t="shared" si="309"/>
        <v>0</v>
      </c>
      <c r="N287" s="151">
        <f t="shared" si="309"/>
        <v>0</v>
      </c>
      <c r="O287" s="162">
        <f t="shared" si="309"/>
        <v>0</v>
      </c>
      <c r="P287" s="151">
        <f t="shared" si="308"/>
        <v>2</v>
      </c>
      <c r="Q287" s="162">
        <f t="shared" si="308"/>
        <v>13.09843416</v>
      </c>
      <c r="R287" s="101">
        <f t="shared" si="308"/>
        <v>-1</v>
      </c>
      <c r="S287" s="162">
        <f t="shared" si="308"/>
        <v>-5.3141632300000001</v>
      </c>
      <c r="T287" s="101">
        <f t="shared" si="308"/>
        <v>0</v>
      </c>
      <c r="U287" s="162">
        <f t="shared" si="308"/>
        <v>0</v>
      </c>
      <c r="V287" s="101">
        <f t="shared" si="308"/>
        <v>0</v>
      </c>
      <c r="W287" s="162">
        <f t="shared" si="308"/>
        <v>64.930892389999997</v>
      </c>
      <c r="X287" s="101">
        <f t="shared" si="308"/>
        <v>0</v>
      </c>
      <c r="Y287" s="162">
        <f t="shared" si="308"/>
        <v>0</v>
      </c>
      <c r="Z287" s="101">
        <f t="shared" si="308"/>
        <v>0</v>
      </c>
      <c r="AA287" s="162">
        <f t="shared" si="308"/>
        <v>0</v>
      </c>
      <c r="AB287" s="101">
        <f t="shared" si="308"/>
        <v>-1</v>
      </c>
      <c r="AC287" s="162">
        <f t="shared" si="308"/>
        <v>-7.7842709299999999</v>
      </c>
      <c r="AD287" s="152">
        <f t="shared" si="308"/>
        <v>1</v>
      </c>
      <c r="AE287" s="162">
        <f t="shared" si="308"/>
        <v>84.56309478</v>
      </c>
      <c r="AF287" s="129">
        <f t="shared" si="299"/>
        <v>2.622417051085035E-2</v>
      </c>
      <c r="AH287" s="151">
        <f>SUM(AH281:AH286)</f>
        <v>471</v>
      </c>
      <c r="AI287" s="162">
        <f>SUM(AI281:AI286)</f>
        <v>3224.6241971700001</v>
      </c>
    </row>
    <row r="288" spans="1:35" x14ac:dyDescent="0.2">
      <c r="A288" s="88" t="s">
        <v>52</v>
      </c>
      <c r="B288" s="24" t="s">
        <v>140</v>
      </c>
      <c r="C288" s="147">
        <v>0</v>
      </c>
      <c r="D288" s="200">
        <v>0</v>
      </c>
      <c r="E288" s="196">
        <v>0</v>
      </c>
      <c r="F288" s="83">
        <v>0</v>
      </c>
      <c r="G288" s="160">
        <v>0</v>
      </c>
      <c r="H288" s="83">
        <v>0</v>
      </c>
      <c r="I288" s="160">
        <v>0</v>
      </c>
      <c r="J288" s="83">
        <v>0</v>
      </c>
      <c r="K288" s="160">
        <v>0</v>
      </c>
      <c r="L288" s="146">
        <v>0</v>
      </c>
      <c r="M288" s="160">
        <v>0</v>
      </c>
      <c r="N288" s="146">
        <v>0</v>
      </c>
      <c r="O288" s="160">
        <v>0</v>
      </c>
      <c r="P288" s="146">
        <v>0</v>
      </c>
      <c r="Q288" s="160">
        <v>0</v>
      </c>
      <c r="R288" s="146">
        <v>0</v>
      </c>
      <c r="S288" s="160">
        <v>0</v>
      </c>
      <c r="T288" s="83">
        <v>0</v>
      </c>
      <c r="U288" s="160">
        <v>0</v>
      </c>
      <c r="V288" s="83">
        <v>0</v>
      </c>
      <c r="W288" s="160">
        <v>0</v>
      </c>
      <c r="X288" s="83">
        <v>0</v>
      </c>
      <c r="Y288" s="160">
        <v>0</v>
      </c>
      <c r="Z288" s="83">
        <v>0</v>
      </c>
      <c r="AA288" s="160">
        <v>0</v>
      </c>
      <c r="AB288" s="83">
        <v>0</v>
      </c>
      <c r="AC288" s="160">
        <v>0</v>
      </c>
      <c r="AD288" s="149">
        <f t="shared" ref="AD288:AE291" si="310">F288+H288+J288+L288+N288+P288+R288+T288+V288+X288+Z288+AB288</f>
        <v>0</v>
      </c>
      <c r="AE288" s="171">
        <f t="shared" si="310"/>
        <v>0</v>
      </c>
      <c r="AF288" s="126">
        <f t="shared" si="299"/>
        <v>0</v>
      </c>
      <c r="AH288" s="210">
        <v>125</v>
      </c>
      <c r="AI288" s="171">
        <v>617.55223016000002</v>
      </c>
    </row>
    <row r="289" spans="1:35" x14ac:dyDescent="0.2">
      <c r="A289" s="88" t="s">
        <v>51</v>
      </c>
      <c r="B289" s="24" t="s">
        <v>139</v>
      </c>
      <c r="C289" s="147">
        <v>0</v>
      </c>
      <c r="D289" s="200">
        <v>0</v>
      </c>
      <c r="E289" s="196">
        <v>0</v>
      </c>
      <c r="F289" s="83">
        <v>0</v>
      </c>
      <c r="G289" s="160">
        <v>0</v>
      </c>
      <c r="H289" s="83">
        <v>0</v>
      </c>
      <c r="I289" s="160">
        <v>0</v>
      </c>
      <c r="J289" s="83">
        <v>0</v>
      </c>
      <c r="K289" s="160">
        <v>0</v>
      </c>
      <c r="L289" s="146">
        <v>0</v>
      </c>
      <c r="M289" s="160">
        <v>0</v>
      </c>
      <c r="N289" s="146">
        <v>0</v>
      </c>
      <c r="O289" s="160">
        <v>0</v>
      </c>
      <c r="P289" s="146">
        <v>0</v>
      </c>
      <c r="Q289" s="160">
        <v>0</v>
      </c>
      <c r="R289" s="146">
        <v>0</v>
      </c>
      <c r="S289" s="160">
        <v>0</v>
      </c>
      <c r="T289" s="83">
        <v>0</v>
      </c>
      <c r="U289" s="160">
        <v>0</v>
      </c>
      <c r="V289" s="83">
        <v>1</v>
      </c>
      <c r="W289" s="160">
        <v>9.190288859999999</v>
      </c>
      <c r="X289" s="83">
        <v>0</v>
      </c>
      <c r="Y289" s="160">
        <v>0</v>
      </c>
      <c r="Z289" s="83">
        <v>0</v>
      </c>
      <c r="AA289" s="160">
        <v>0</v>
      </c>
      <c r="AB289" s="83">
        <v>-1</v>
      </c>
      <c r="AC289" s="160">
        <v>-9.190288859999999</v>
      </c>
      <c r="AD289" s="149">
        <f t="shared" si="310"/>
        <v>0</v>
      </c>
      <c r="AE289" s="169">
        <f t="shared" si="310"/>
        <v>0</v>
      </c>
      <c r="AF289" s="126">
        <f t="shared" si="299"/>
        <v>0</v>
      </c>
      <c r="AH289" s="210">
        <v>158</v>
      </c>
      <c r="AI289" s="169">
        <v>802.43982968000012</v>
      </c>
    </row>
    <row r="290" spans="1:35" x14ac:dyDescent="0.2">
      <c r="A290" s="88" t="s">
        <v>50</v>
      </c>
      <c r="B290" s="24" t="s">
        <v>138</v>
      </c>
      <c r="C290" s="147">
        <v>0</v>
      </c>
      <c r="D290" s="200">
        <v>0</v>
      </c>
      <c r="E290" s="196">
        <v>0</v>
      </c>
      <c r="F290" s="83">
        <v>1</v>
      </c>
      <c r="G290" s="160">
        <v>12.67735566</v>
      </c>
      <c r="H290" s="83">
        <v>0</v>
      </c>
      <c r="I290" s="160">
        <v>0</v>
      </c>
      <c r="J290" s="83">
        <v>0</v>
      </c>
      <c r="K290" s="160">
        <v>15.55801905</v>
      </c>
      <c r="L290" s="146">
        <v>0</v>
      </c>
      <c r="M290" s="160">
        <v>0</v>
      </c>
      <c r="N290" s="146">
        <v>0</v>
      </c>
      <c r="O290" s="160">
        <v>0</v>
      </c>
      <c r="P290" s="146">
        <v>0</v>
      </c>
      <c r="Q290" s="160">
        <v>0</v>
      </c>
      <c r="R290" s="146">
        <v>0</v>
      </c>
      <c r="S290" s="160">
        <v>0</v>
      </c>
      <c r="T290" s="83">
        <v>0</v>
      </c>
      <c r="U290" s="160">
        <v>0</v>
      </c>
      <c r="V290" s="83">
        <v>-1</v>
      </c>
      <c r="W290" s="160">
        <v>-12.67735566</v>
      </c>
      <c r="X290" s="83">
        <v>0</v>
      </c>
      <c r="Y290" s="160">
        <v>0</v>
      </c>
      <c r="Z290" s="83">
        <v>0</v>
      </c>
      <c r="AA290" s="160">
        <v>0</v>
      </c>
      <c r="AB290" s="83">
        <v>0</v>
      </c>
      <c r="AC290" s="160">
        <v>0</v>
      </c>
      <c r="AD290" s="149">
        <f t="shared" si="310"/>
        <v>0</v>
      </c>
      <c r="AE290" s="169">
        <f t="shared" si="310"/>
        <v>15.558019050000002</v>
      </c>
      <c r="AF290" s="126">
        <f t="shared" si="299"/>
        <v>1.9294804867121328E-2</v>
      </c>
      <c r="AH290" s="210">
        <v>132</v>
      </c>
      <c r="AI290" s="169">
        <v>806.33202341999993</v>
      </c>
    </row>
    <row r="291" spans="1:35" x14ac:dyDescent="0.2">
      <c r="A291" s="88" t="s">
        <v>53</v>
      </c>
      <c r="B291" s="24" t="s">
        <v>141</v>
      </c>
      <c r="C291" s="147">
        <v>0</v>
      </c>
      <c r="D291" s="200">
        <v>0</v>
      </c>
      <c r="E291" s="196">
        <v>0</v>
      </c>
      <c r="F291" s="83">
        <v>0</v>
      </c>
      <c r="G291" s="160">
        <v>0</v>
      </c>
      <c r="H291" s="83">
        <v>0</v>
      </c>
      <c r="I291" s="160">
        <v>0</v>
      </c>
      <c r="J291" s="83">
        <v>0</v>
      </c>
      <c r="K291" s="160">
        <v>0</v>
      </c>
      <c r="L291" s="146">
        <v>0</v>
      </c>
      <c r="M291" s="160">
        <v>0</v>
      </c>
      <c r="N291" s="146">
        <v>0</v>
      </c>
      <c r="O291" s="160">
        <v>0</v>
      </c>
      <c r="P291" s="146">
        <v>0</v>
      </c>
      <c r="Q291" s="160">
        <v>0</v>
      </c>
      <c r="R291" s="146">
        <v>0</v>
      </c>
      <c r="S291" s="160">
        <v>0</v>
      </c>
      <c r="T291" s="83">
        <v>0</v>
      </c>
      <c r="U291" s="160">
        <v>0</v>
      </c>
      <c r="V291" s="83">
        <v>0</v>
      </c>
      <c r="W291" s="160">
        <v>0</v>
      </c>
      <c r="X291" s="83">
        <v>0</v>
      </c>
      <c r="Y291" s="160">
        <v>0</v>
      </c>
      <c r="Z291" s="83">
        <v>0</v>
      </c>
      <c r="AA291" s="160">
        <v>0</v>
      </c>
      <c r="AB291" s="83">
        <v>0</v>
      </c>
      <c r="AC291" s="160">
        <v>0</v>
      </c>
      <c r="AD291" s="149">
        <f t="shared" si="310"/>
        <v>0</v>
      </c>
      <c r="AE291" s="170">
        <f t="shared" si="310"/>
        <v>0</v>
      </c>
      <c r="AF291" s="126">
        <f t="shared" si="299"/>
        <v>0</v>
      </c>
      <c r="AH291" s="210">
        <v>72</v>
      </c>
      <c r="AI291" s="170">
        <v>343.06464539000001</v>
      </c>
    </row>
    <row r="292" spans="1:35" s="118" customFormat="1" x14ac:dyDescent="0.2">
      <c r="A292" s="91" t="s">
        <v>161</v>
      </c>
      <c r="B292" s="95" t="s">
        <v>176</v>
      </c>
      <c r="C292" s="153">
        <f>SUM(C288:C291)</f>
        <v>0</v>
      </c>
      <c r="D292" s="191">
        <f>SUM(D288:D291)</f>
        <v>0</v>
      </c>
      <c r="E292" s="197">
        <v>0</v>
      </c>
      <c r="F292" s="101">
        <f t="shared" ref="F292:AE292" si="311">SUM(F288:F291)</f>
        <v>1</v>
      </c>
      <c r="G292" s="161">
        <f t="shared" si="311"/>
        <v>12.67735566</v>
      </c>
      <c r="H292" s="101">
        <f t="shared" si="311"/>
        <v>0</v>
      </c>
      <c r="I292" s="161">
        <f t="shared" si="311"/>
        <v>0</v>
      </c>
      <c r="J292" s="101">
        <f t="shared" ref="J292:O292" si="312">SUM(J288:J291)</f>
        <v>0</v>
      </c>
      <c r="K292" s="161">
        <f t="shared" si="312"/>
        <v>15.55801905</v>
      </c>
      <c r="L292" s="151">
        <f t="shared" si="312"/>
        <v>0</v>
      </c>
      <c r="M292" s="161">
        <f t="shared" si="312"/>
        <v>0</v>
      </c>
      <c r="N292" s="151">
        <f t="shared" si="312"/>
        <v>0</v>
      </c>
      <c r="O292" s="161">
        <f t="shared" si="312"/>
        <v>0</v>
      </c>
      <c r="P292" s="151">
        <f t="shared" si="311"/>
        <v>0</v>
      </c>
      <c r="Q292" s="161">
        <f t="shared" si="311"/>
        <v>0</v>
      </c>
      <c r="R292" s="101">
        <f t="shared" si="311"/>
        <v>0</v>
      </c>
      <c r="S292" s="161">
        <f t="shared" si="311"/>
        <v>0</v>
      </c>
      <c r="T292" s="101">
        <f t="shared" si="311"/>
        <v>0</v>
      </c>
      <c r="U292" s="161">
        <f t="shared" si="311"/>
        <v>0</v>
      </c>
      <c r="V292" s="101">
        <f t="shared" si="311"/>
        <v>0</v>
      </c>
      <c r="W292" s="161">
        <f t="shared" si="311"/>
        <v>-3.4870668000000009</v>
      </c>
      <c r="X292" s="101">
        <f t="shared" si="311"/>
        <v>0</v>
      </c>
      <c r="Y292" s="161">
        <f t="shared" si="311"/>
        <v>0</v>
      </c>
      <c r="Z292" s="101">
        <f t="shared" si="311"/>
        <v>0</v>
      </c>
      <c r="AA292" s="161">
        <f t="shared" si="311"/>
        <v>0</v>
      </c>
      <c r="AB292" s="101">
        <f t="shared" si="311"/>
        <v>-1</v>
      </c>
      <c r="AC292" s="161">
        <f t="shared" si="311"/>
        <v>-9.190288859999999</v>
      </c>
      <c r="AD292" s="152">
        <f t="shared" si="311"/>
        <v>0</v>
      </c>
      <c r="AE292" s="161">
        <f t="shared" si="311"/>
        <v>15.558019050000002</v>
      </c>
      <c r="AF292" s="129">
        <f t="shared" si="299"/>
        <v>6.0551441191128942E-3</v>
      </c>
      <c r="AH292" s="151">
        <f>SUM(AH288:AH291)</f>
        <v>487</v>
      </c>
      <c r="AI292" s="161">
        <f>SUM(AI288:AI291)</f>
        <v>2569.3887286499998</v>
      </c>
    </row>
    <row r="293" spans="1:35" x14ac:dyDescent="0.2">
      <c r="A293" s="88" t="s">
        <v>54</v>
      </c>
      <c r="B293" s="23" t="s">
        <v>142</v>
      </c>
      <c r="C293" s="179">
        <v>2</v>
      </c>
      <c r="D293" s="200">
        <v>13.773855740000002</v>
      </c>
      <c r="E293" s="196">
        <v>2.7828685806571996E-2</v>
      </c>
      <c r="F293" s="83">
        <v>0</v>
      </c>
      <c r="G293" s="160">
        <v>0</v>
      </c>
      <c r="H293" s="83">
        <v>0</v>
      </c>
      <c r="I293" s="160">
        <v>0</v>
      </c>
      <c r="J293" s="83">
        <v>0</v>
      </c>
      <c r="K293" s="160">
        <v>0</v>
      </c>
      <c r="L293" s="146">
        <v>0</v>
      </c>
      <c r="M293" s="160">
        <v>0</v>
      </c>
      <c r="N293" s="146">
        <v>0</v>
      </c>
      <c r="O293" s="160">
        <v>0</v>
      </c>
      <c r="P293" s="146">
        <v>0</v>
      </c>
      <c r="Q293" s="160">
        <v>0</v>
      </c>
      <c r="R293" s="146">
        <v>0</v>
      </c>
      <c r="S293" s="160">
        <v>0</v>
      </c>
      <c r="T293" s="83">
        <v>0</v>
      </c>
      <c r="U293" s="160">
        <v>0</v>
      </c>
      <c r="V293" s="83">
        <v>0</v>
      </c>
      <c r="W293" s="160">
        <v>0</v>
      </c>
      <c r="X293" s="83">
        <v>0</v>
      </c>
      <c r="Y293" s="160">
        <v>0</v>
      </c>
      <c r="Z293" s="83">
        <v>0</v>
      </c>
      <c r="AA293" s="160">
        <v>0</v>
      </c>
      <c r="AB293" s="83">
        <v>4</v>
      </c>
      <c r="AC293" s="160">
        <v>323.96025797000004</v>
      </c>
      <c r="AD293" s="149">
        <f t="shared" ref="AD293:AE296" si="313">F293+H293+J293+L293+N293+P293+R293+T293+V293+X293+Z293+AB293</f>
        <v>4</v>
      </c>
      <c r="AE293" s="171">
        <f t="shared" si="313"/>
        <v>323.96025797000004</v>
      </c>
      <c r="AF293" s="126">
        <f t="shared" si="299"/>
        <v>0.29520673529357588</v>
      </c>
      <c r="AH293" s="210">
        <v>138</v>
      </c>
      <c r="AI293" s="171">
        <v>1097.4013097900001</v>
      </c>
    </row>
    <row r="294" spans="1:35" x14ac:dyDescent="0.2">
      <c r="A294" s="88" t="s">
        <v>56</v>
      </c>
      <c r="B294" s="23" t="s">
        <v>157</v>
      </c>
      <c r="C294" s="147">
        <v>0</v>
      </c>
      <c r="D294" s="200">
        <v>0</v>
      </c>
      <c r="E294" s="196">
        <v>0</v>
      </c>
      <c r="F294" s="83">
        <v>0</v>
      </c>
      <c r="G294" s="160">
        <v>0</v>
      </c>
      <c r="H294" s="83">
        <v>0</v>
      </c>
      <c r="I294" s="160">
        <v>0</v>
      </c>
      <c r="J294" s="83">
        <v>0</v>
      </c>
      <c r="K294" s="160">
        <v>0</v>
      </c>
      <c r="L294" s="146">
        <v>0</v>
      </c>
      <c r="M294" s="160">
        <v>0</v>
      </c>
      <c r="N294" s="146">
        <v>0</v>
      </c>
      <c r="O294" s="160">
        <v>0</v>
      </c>
      <c r="P294" s="146">
        <v>0</v>
      </c>
      <c r="Q294" s="160">
        <v>0</v>
      </c>
      <c r="R294" s="146">
        <v>0</v>
      </c>
      <c r="S294" s="160">
        <v>0</v>
      </c>
      <c r="T294" s="83">
        <v>0</v>
      </c>
      <c r="U294" s="160">
        <v>0</v>
      </c>
      <c r="V294" s="83">
        <v>0</v>
      </c>
      <c r="W294" s="160">
        <v>0</v>
      </c>
      <c r="X294" s="83">
        <v>0</v>
      </c>
      <c r="Y294" s="160">
        <v>0</v>
      </c>
      <c r="Z294" s="83">
        <v>0</v>
      </c>
      <c r="AA294" s="160">
        <v>0</v>
      </c>
      <c r="AB294" s="83">
        <v>0</v>
      </c>
      <c r="AC294" s="160">
        <v>0</v>
      </c>
      <c r="AD294" s="149">
        <f t="shared" si="313"/>
        <v>0</v>
      </c>
      <c r="AE294" s="169">
        <f t="shared" si="313"/>
        <v>0</v>
      </c>
      <c r="AF294" s="126">
        <f t="shared" si="299"/>
        <v>0</v>
      </c>
      <c r="AH294" s="210">
        <v>13</v>
      </c>
      <c r="AI294" s="169">
        <v>110.56617459</v>
      </c>
    </row>
    <row r="295" spans="1:35" x14ac:dyDescent="0.2">
      <c r="A295" s="88" t="s">
        <v>57</v>
      </c>
      <c r="B295" s="23" t="s">
        <v>144</v>
      </c>
      <c r="C295" s="147">
        <v>1</v>
      </c>
      <c r="D295" s="200">
        <v>2.6653158600000002</v>
      </c>
      <c r="E295" s="196">
        <v>3.6250310850635181E-2</v>
      </c>
      <c r="F295" s="83">
        <v>0</v>
      </c>
      <c r="G295" s="160">
        <v>0</v>
      </c>
      <c r="H295" s="83">
        <v>0</v>
      </c>
      <c r="I295" s="160">
        <v>0</v>
      </c>
      <c r="J295" s="83">
        <v>0</v>
      </c>
      <c r="K295" s="160">
        <v>0</v>
      </c>
      <c r="L295" s="146">
        <v>0</v>
      </c>
      <c r="M295" s="160">
        <v>0</v>
      </c>
      <c r="N295" s="146">
        <v>0</v>
      </c>
      <c r="O295" s="160">
        <v>0</v>
      </c>
      <c r="P295" s="146">
        <v>0</v>
      </c>
      <c r="Q295" s="160">
        <v>0</v>
      </c>
      <c r="R295" s="146">
        <v>0</v>
      </c>
      <c r="S295" s="160">
        <v>0</v>
      </c>
      <c r="T295" s="83">
        <v>0</v>
      </c>
      <c r="U295" s="160">
        <v>0</v>
      </c>
      <c r="V295" s="83">
        <v>0</v>
      </c>
      <c r="W295" s="160">
        <v>0</v>
      </c>
      <c r="X295" s="83">
        <v>0</v>
      </c>
      <c r="Y295" s="160">
        <v>0</v>
      </c>
      <c r="Z295" s="83">
        <v>0</v>
      </c>
      <c r="AA295" s="160">
        <v>0</v>
      </c>
      <c r="AB295" s="83">
        <v>0</v>
      </c>
      <c r="AC295" s="160">
        <v>0</v>
      </c>
      <c r="AD295" s="149">
        <f t="shared" si="313"/>
        <v>0</v>
      </c>
      <c r="AE295" s="169">
        <f t="shared" si="313"/>
        <v>0</v>
      </c>
      <c r="AF295" s="126">
        <f t="shared" si="299"/>
        <v>0</v>
      </c>
      <c r="AH295" s="210">
        <v>35</v>
      </c>
      <c r="AI295" s="169">
        <v>161.40927591000002</v>
      </c>
    </row>
    <row r="296" spans="1:35" x14ac:dyDescent="0.2">
      <c r="A296" s="88" t="s">
        <v>55</v>
      </c>
      <c r="B296" s="23" t="s">
        <v>143</v>
      </c>
      <c r="C296" s="147">
        <v>0</v>
      </c>
      <c r="D296" s="200">
        <v>0</v>
      </c>
      <c r="E296" s="196">
        <v>0</v>
      </c>
      <c r="F296" s="83">
        <v>0</v>
      </c>
      <c r="G296" s="160">
        <v>0</v>
      </c>
      <c r="H296" s="83">
        <v>0</v>
      </c>
      <c r="I296" s="160">
        <v>0</v>
      </c>
      <c r="J296" s="83">
        <v>0</v>
      </c>
      <c r="K296" s="160">
        <v>0</v>
      </c>
      <c r="L296" s="146">
        <v>0</v>
      </c>
      <c r="M296" s="160">
        <v>0</v>
      </c>
      <c r="N296" s="146">
        <v>0</v>
      </c>
      <c r="O296" s="160">
        <v>0</v>
      </c>
      <c r="P296" s="146">
        <v>0</v>
      </c>
      <c r="Q296" s="160">
        <v>0</v>
      </c>
      <c r="R296" s="146">
        <v>0</v>
      </c>
      <c r="S296" s="160">
        <v>0</v>
      </c>
      <c r="T296" s="83">
        <v>0</v>
      </c>
      <c r="U296" s="160">
        <v>0</v>
      </c>
      <c r="V296" s="83">
        <v>0</v>
      </c>
      <c r="W296" s="160">
        <v>0</v>
      </c>
      <c r="X296" s="83">
        <v>0</v>
      </c>
      <c r="Y296" s="160">
        <v>0</v>
      </c>
      <c r="Z296" s="83">
        <v>0</v>
      </c>
      <c r="AA296" s="160">
        <v>0</v>
      </c>
      <c r="AB296" s="83">
        <v>0</v>
      </c>
      <c r="AC296" s="160">
        <v>0</v>
      </c>
      <c r="AD296" s="149">
        <f t="shared" si="313"/>
        <v>0</v>
      </c>
      <c r="AE296" s="170">
        <f t="shared" si="313"/>
        <v>0</v>
      </c>
      <c r="AF296" s="126">
        <f t="shared" si="299"/>
        <v>0</v>
      </c>
      <c r="AH296" s="210">
        <v>40</v>
      </c>
      <c r="AI296" s="170">
        <v>161.38049096</v>
      </c>
    </row>
    <row r="297" spans="1:35" s="118" customFormat="1" x14ac:dyDescent="0.2">
      <c r="A297" s="91" t="s">
        <v>162</v>
      </c>
      <c r="B297" s="95" t="s">
        <v>177</v>
      </c>
      <c r="C297" s="153">
        <f>SUM(C293:C296)</f>
        <v>3</v>
      </c>
      <c r="D297" s="191">
        <f>SUM(D293:D296)</f>
        <v>16.439171600000002</v>
      </c>
      <c r="E297" s="197">
        <v>2.389763038949418E-2</v>
      </c>
      <c r="F297" s="101">
        <f t="shared" ref="F297:AE297" si="314">SUM(F293:F296)</f>
        <v>0</v>
      </c>
      <c r="G297" s="161">
        <f t="shared" si="314"/>
        <v>0</v>
      </c>
      <c r="H297" s="101">
        <f t="shared" si="314"/>
        <v>0</v>
      </c>
      <c r="I297" s="161">
        <f t="shared" si="314"/>
        <v>0</v>
      </c>
      <c r="J297" s="101">
        <f t="shared" ref="J297:O297" si="315">SUM(J293:J296)</f>
        <v>0</v>
      </c>
      <c r="K297" s="161">
        <f t="shared" si="315"/>
        <v>0</v>
      </c>
      <c r="L297" s="151">
        <f t="shared" si="315"/>
        <v>0</v>
      </c>
      <c r="M297" s="161">
        <f t="shared" si="315"/>
        <v>0</v>
      </c>
      <c r="N297" s="151">
        <f t="shared" si="315"/>
        <v>0</v>
      </c>
      <c r="O297" s="161">
        <f t="shared" si="315"/>
        <v>0</v>
      </c>
      <c r="P297" s="151">
        <f t="shared" si="314"/>
        <v>0</v>
      </c>
      <c r="Q297" s="161">
        <f t="shared" si="314"/>
        <v>0</v>
      </c>
      <c r="R297" s="101">
        <f t="shared" si="314"/>
        <v>0</v>
      </c>
      <c r="S297" s="161">
        <f t="shared" si="314"/>
        <v>0</v>
      </c>
      <c r="T297" s="101">
        <f t="shared" si="314"/>
        <v>0</v>
      </c>
      <c r="U297" s="161">
        <f t="shared" si="314"/>
        <v>0</v>
      </c>
      <c r="V297" s="101">
        <f t="shared" si="314"/>
        <v>0</v>
      </c>
      <c r="W297" s="161">
        <f t="shared" si="314"/>
        <v>0</v>
      </c>
      <c r="X297" s="101">
        <f t="shared" si="314"/>
        <v>0</v>
      </c>
      <c r="Y297" s="161">
        <f t="shared" si="314"/>
        <v>0</v>
      </c>
      <c r="Z297" s="101">
        <f t="shared" si="314"/>
        <v>0</v>
      </c>
      <c r="AA297" s="161">
        <f t="shared" si="314"/>
        <v>0</v>
      </c>
      <c r="AB297" s="101">
        <f t="shared" si="314"/>
        <v>4</v>
      </c>
      <c r="AC297" s="161">
        <f t="shared" si="314"/>
        <v>323.96025797000004</v>
      </c>
      <c r="AD297" s="152">
        <f t="shared" si="314"/>
        <v>4</v>
      </c>
      <c r="AE297" s="161">
        <f t="shared" si="314"/>
        <v>323.96025797000004</v>
      </c>
      <c r="AF297" s="129">
        <f t="shared" si="299"/>
        <v>0.21163398553588916</v>
      </c>
      <c r="AH297" s="151">
        <f>SUM(AH293:AH296)</f>
        <v>226</v>
      </c>
      <c r="AI297" s="161">
        <f>SUM(AI293:AI296)</f>
        <v>1530.7572512500003</v>
      </c>
    </row>
    <row r="298" spans="1:35" x14ac:dyDescent="0.2">
      <c r="A298" s="88" t="s">
        <v>62</v>
      </c>
      <c r="B298" s="26" t="s">
        <v>149</v>
      </c>
      <c r="C298" s="147">
        <v>0</v>
      </c>
      <c r="D298" s="200">
        <v>0</v>
      </c>
      <c r="E298" s="196">
        <v>0</v>
      </c>
      <c r="F298" s="83">
        <v>0</v>
      </c>
      <c r="G298" s="160">
        <v>0</v>
      </c>
      <c r="H298" s="83">
        <v>0</v>
      </c>
      <c r="I298" s="160">
        <v>0</v>
      </c>
      <c r="J298" s="83">
        <v>0</v>
      </c>
      <c r="K298" s="160">
        <v>0</v>
      </c>
      <c r="L298" s="146">
        <v>0</v>
      </c>
      <c r="M298" s="160">
        <v>0</v>
      </c>
      <c r="N298" s="146">
        <v>0</v>
      </c>
      <c r="O298" s="160">
        <v>0</v>
      </c>
      <c r="P298" s="146">
        <v>0</v>
      </c>
      <c r="Q298" s="160">
        <v>0</v>
      </c>
      <c r="R298" s="146">
        <v>0</v>
      </c>
      <c r="S298" s="160">
        <v>0</v>
      </c>
      <c r="T298" s="83">
        <v>0</v>
      </c>
      <c r="U298" s="160">
        <v>0</v>
      </c>
      <c r="V298" s="83">
        <v>0</v>
      </c>
      <c r="W298" s="160">
        <v>0</v>
      </c>
      <c r="X298" s="83">
        <v>0</v>
      </c>
      <c r="Y298" s="160">
        <v>0</v>
      </c>
      <c r="Z298" s="83">
        <v>0</v>
      </c>
      <c r="AA298" s="160">
        <v>0</v>
      </c>
      <c r="AB298" s="83">
        <v>0</v>
      </c>
      <c r="AC298" s="160">
        <v>0</v>
      </c>
      <c r="AD298" s="149">
        <f t="shared" ref="AD298:AE302" si="316">F298+H298+J298+L298+N298+P298+R298+T298+V298+X298+Z298+AB298</f>
        <v>0</v>
      </c>
      <c r="AE298" s="171">
        <f t="shared" si="316"/>
        <v>0</v>
      </c>
      <c r="AF298" s="126">
        <f t="shared" si="299"/>
        <v>0</v>
      </c>
      <c r="AH298" s="210">
        <v>47</v>
      </c>
      <c r="AI298" s="171">
        <v>284.43006578000001</v>
      </c>
    </row>
    <row r="299" spans="1:35" x14ac:dyDescent="0.2">
      <c r="A299" s="88" t="s">
        <v>60</v>
      </c>
      <c r="B299" s="23" t="s">
        <v>147</v>
      </c>
      <c r="C299" s="147">
        <v>0</v>
      </c>
      <c r="D299" s="200">
        <v>0</v>
      </c>
      <c r="E299" s="196">
        <v>0</v>
      </c>
      <c r="F299" s="83">
        <v>0</v>
      </c>
      <c r="G299" s="160">
        <v>0</v>
      </c>
      <c r="H299" s="83">
        <v>0</v>
      </c>
      <c r="I299" s="160">
        <v>0</v>
      </c>
      <c r="J299" s="83">
        <v>0</v>
      </c>
      <c r="K299" s="160">
        <v>0</v>
      </c>
      <c r="L299" s="146">
        <v>0</v>
      </c>
      <c r="M299" s="160">
        <v>0</v>
      </c>
      <c r="N299" s="146">
        <v>0</v>
      </c>
      <c r="O299" s="160">
        <v>0</v>
      </c>
      <c r="P299" s="146">
        <v>0</v>
      </c>
      <c r="Q299" s="160">
        <v>0</v>
      </c>
      <c r="R299" s="146">
        <v>0</v>
      </c>
      <c r="S299" s="160">
        <v>0</v>
      </c>
      <c r="T299" s="83">
        <v>0</v>
      </c>
      <c r="U299" s="160">
        <v>0</v>
      </c>
      <c r="V299" s="83">
        <v>0</v>
      </c>
      <c r="W299" s="160">
        <v>0</v>
      </c>
      <c r="X299" s="83">
        <v>0</v>
      </c>
      <c r="Y299" s="160">
        <v>0</v>
      </c>
      <c r="Z299" s="83">
        <v>0</v>
      </c>
      <c r="AA299" s="160">
        <v>0</v>
      </c>
      <c r="AB299" s="83">
        <v>0</v>
      </c>
      <c r="AC299" s="160">
        <v>0</v>
      </c>
      <c r="AD299" s="149">
        <f t="shared" si="316"/>
        <v>0</v>
      </c>
      <c r="AE299" s="169">
        <f t="shared" si="316"/>
        <v>0</v>
      </c>
      <c r="AF299" s="126">
        <f t="shared" si="299"/>
        <v>0</v>
      </c>
      <c r="AH299" s="210">
        <v>63</v>
      </c>
      <c r="AI299" s="169">
        <v>252.92333411000001</v>
      </c>
    </row>
    <row r="300" spans="1:35" x14ac:dyDescent="0.2">
      <c r="A300" s="88" t="s">
        <v>61</v>
      </c>
      <c r="B300" s="25" t="s">
        <v>148</v>
      </c>
      <c r="C300" s="147">
        <v>0</v>
      </c>
      <c r="D300" s="200">
        <v>0</v>
      </c>
      <c r="E300" s="196">
        <v>0</v>
      </c>
      <c r="F300" s="83">
        <v>0</v>
      </c>
      <c r="G300" s="160">
        <v>0</v>
      </c>
      <c r="H300" s="83">
        <v>0</v>
      </c>
      <c r="I300" s="160">
        <v>0</v>
      </c>
      <c r="J300" s="83">
        <v>0</v>
      </c>
      <c r="K300" s="160">
        <v>0</v>
      </c>
      <c r="L300" s="146">
        <v>0</v>
      </c>
      <c r="M300" s="160">
        <v>0</v>
      </c>
      <c r="N300" s="146">
        <v>0</v>
      </c>
      <c r="O300" s="160">
        <v>0</v>
      </c>
      <c r="P300" s="146">
        <v>0</v>
      </c>
      <c r="Q300" s="160">
        <v>0</v>
      </c>
      <c r="R300" s="146">
        <v>0</v>
      </c>
      <c r="S300" s="160">
        <v>0</v>
      </c>
      <c r="T300" s="83">
        <v>0</v>
      </c>
      <c r="U300" s="160">
        <v>0</v>
      </c>
      <c r="V300" s="83">
        <v>0</v>
      </c>
      <c r="W300" s="160">
        <v>0</v>
      </c>
      <c r="X300" s="83">
        <v>0</v>
      </c>
      <c r="Y300" s="160">
        <v>0</v>
      </c>
      <c r="Z300" s="83">
        <v>0</v>
      </c>
      <c r="AA300" s="160">
        <v>0</v>
      </c>
      <c r="AB300" s="83">
        <v>0</v>
      </c>
      <c r="AC300" s="160">
        <v>0</v>
      </c>
      <c r="AD300" s="149">
        <f t="shared" si="316"/>
        <v>0</v>
      </c>
      <c r="AE300" s="169">
        <f t="shared" si="316"/>
        <v>0</v>
      </c>
      <c r="AF300" s="126">
        <f t="shared" si="299"/>
        <v>0</v>
      </c>
      <c r="AH300" s="210">
        <v>32</v>
      </c>
      <c r="AI300" s="169">
        <v>146.69241895000002</v>
      </c>
    </row>
    <row r="301" spans="1:35" x14ac:dyDescent="0.2">
      <c r="A301" s="88" t="s">
        <v>58</v>
      </c>
      <c r="B301" s="25" t="s">
        <v>145</v>
      </c>
      <c r="C301" s="179">
        <v>2</v>
      </c>
      <c r="D301" s="200">
        <v>16.491043349999998</v>
      </c>
      <c r="E301" s="196">
        <v>0.13200309215698122</v>
      </c>
      <c r="F301" s="83">
        <v>0</v>
      </c>
      <c r="G301" s="160">
        <v>0</v>
      </c>
      <c r="H301" s="83">
        <v>0</v>
      </c>
      <c r="I301" s="160">
        <v>0</v>
      </c>
      <c r="J301" s="83">
        <v>0</v>
      </c>
      <c r="K301" s="160">
        <v>0</v>
      </c>
      <c r="L301" s="146">
        <v>0</v>
      </c>
      <c r="M301" s="160">
        <v>0</v>
      </c>
      <c r="N301" s="146">
        <v>0</v>
      </c>
      <c r="O301" s="160">
        <v>0</v>
      </c>
      <c r="P301" s="146">
        <v>0</v>
      </c>
      <c r="Q301" s="160">
        <v>0</v>
      </c>
      <c r="R301" s="146">
        <v>0</v>
      </c>
      <c r="S301" s="160">
        <v>0</v>
      </c>
      <c r="T301" s="83">
        <v>0</v>
      </c>
      <c r="U301" s="160">
        <v>0</v>
      </c>
      <c r="V301" s="83">
        <v>0</v>
      </c>
      <c r="W301" s="160">
        <v>0</v>
      </c>
      <c r="X301" s="83">
        <v>0</v>
      </c>
      <c r="Y301" s="160">
        <v>0</v>
      </c>
      <c r="Z301" s="83">
        <v>0</v>
      </c>
      <c r="AA301" s="160">
        <v>0</v>
      </c>
      <c r="AB301" s="83">
        <v>0</v>
      </c>
      <c r="AC301" s="160">
        <v>0</v>
      </c>
      <c r="AD301" s="149">
        <f t="shared" si="316"/>
        <v>0</v>
      </c>
      <c r="AE301" s="169">
        <f t="shared" si="316"/>
        <v>0</v>
      </c>
      <c r="AF301" s="126">
        <f t="shared" si="299"/>
        <v>0</v>
      </c>
      <c r="AH301" s="210">
        <v>71</v>
      </c>
      <c r="AI301" s="169">
        <v>298.47898777000006</v>
      </c>
    </row>
    <row r="302" spans="1:35" x14ac:dyDescent="0.2">
      <c r="A302" s="88" t="s">
        <v>59</v>
      </c>
      <c r="B302" s="25" t="s">
        <v>146</v>
      </c>
      <c r="C302" s="147">
        <v>1</v>
      </c>
      <c r="D302" s="200">
        <v>6.2182185900000002</v>
      </c>
      <c r="E302" s="196">
        <v>0.11267067799891933</v>
      </c>
      <c r="F302" s="83">
        <v>0</v>
      </c>
      <c r="G302" s="160">
        <v>0</v>
      </c>
      <c r="H302" s="83">
        <v>0</v>
      </c>
      <c r="I302" s="160">
        <v>0</v>
      </c>
      <c r="J302" s="83">
        <v>0</v>
      </c>
      <c r="K302" s="160">
        <v>0</v>
      </c>
      <c r="L302" s="146">
        <v>0</v>
      </c>
      <c r="M302" s="160">
        <v>0</v>
      </c>
      <c r="N302" s="146">
        <v>0</v>
      </c>
      <c r="O302" s="160">
        <v>0</v>
      </c>
      <c r="P302" s="146">
        <v>0</v>
      </c>
      <c r="Q302" s="160">
        <v>0</v>
      </c>
      <c r="R302" s="146">
        <v>0</v>
      </c>
      <c r="S302" s="160">
        <v>0</v>
      </c>
      <c r="T302" s="83">
        <v>0</v>
      </c>
      <c r="U302" s="160">
        <v>0</v>
      </c>
      <c r="V302" s="83">
        <v>0</v>
      </c>
      <c r="W302" s="160">
        <v>0</v>
      </c>
      <c r="X302" s="83">
        <v>0</v>
      </c>
      <c r="Y302" s="160">
        <v>0</v>
      </c>
      <c r="Z302" s="83">
        <v>0</v>
      </c>
      <c r="AA302" s="160">
        <v>0</v>
      </c>
      <c r="AB302" s="83">
        <v>0</v>
      </c>
      <c r="AC302" s="160">
        <v>0</v>
      </c>
      <c r="AD302" s="149">
        <f t="shared" si="316"/>
        <v>0</v>
      </c>
      <c r="AE302" s="170">
        <f t="shared" si="316"/>
        <v>0</v>
      </c>
      <c r="AF302" s="126">
        <f t="shared" si="299"/>
        <v>0</v>
      </c>
      <c r="AH302" s="210">
        <v>65</v>
      </c>
      <c r="AI302" s="170">
        <v>173.31635566999998</v>
      </c>
    </row>
    <row r="303" spans="1:35" s="118" customFormat="1" x14ac:dyDescent="0.2">
      <c r="A303" s="91" t="s">
        <v>163</v>
      </c>
      <c r="B303" s="95" t="s">
        <v>178</v>
      </c>
      <c r="C303" s="153">
        <f>SUM(C298:C302)</f>
        <v>3</v>
      </c>
      <c r="D303" s="191">
        <f>SUM(D298:D302)</f>
        <v>22.709261939999998</v>
      </c>
      <c r="E303" s="197">
        <v>5.0681212163837634E-2</v>
      </c>
      <c r="F303" s="101">
        <f t="shared" ref="F303:AE303" si="317">SUM(F298:F302)</f>
        <v>0</v>
      </c>
      <c r="G303" s="161">
        <f t="shared" si="317"/>
        <v>0</v>
      </c>
      <c r="H303" s="101">
        <f t="shared" si="317"/>
        <v>0</v>
      </c>
      <c r="I303" s="161">
        <f t="shared" si="317"/>
        <v>0</v>
      </c>
      <c r="J303" s="101">
        <f t="shared" ref="J303:O303" si="318">SUM(J298:J302)</f>
        <v>0</v>
      </c>
      <c r="K303" s="161">
        <f t="shared" si="318"/>
        <v>0</v>
      </c>
      <c r="L303" s="151">
        <f t="shared" si="318"/>
        <v>0</v>
      </c>
      <c r="M303" s="161">
        <f t="shared" si="318"/>
        <v>0</v>
      </c>
      <c r="N303" s="151">
        <f t="shared" si="318"/>
        <v>0</v>
      </c>
      <c r="O303" s="161">
        <f t="shared" si="318"/>
        <v>0</v>
      </c>
      <c r="P303" s="151">
        <f t="shared" si="317"/>
        <v>0</v>
      </c>
      <c r="Q303" s="161">
        <f t="shared" si="317"/>
        <v>0</v>
      </c>
      <c r="R303" s="101">
        <f t="shared" si="317"/>
        <v>0</v>
      </c>
      <c r="S303" s="161">
        <f t="shared" si="317"/>
        <v>0</v>
      </c>
      <c r="T303" s="101">
        <f t="shared" si="317"/>
        <v>0</v>
      </c>
      <c r="U303" s="161">
        <f t="shared" si="317"/>
        <v>0</v>
      </c>
      <c r="V303" s="101">
        <f t="shared" si="317"/>
        <v>0</v>
      </c>
      <c r="W303" s="161">
        <f t="shared" si="317"/>
        <v>0</v>
      </c>
      <c r="X303" s="101">
        <f t="shared" si="317"/>
        <v>0</v>
      </c>
      <c r="Y303" s="161">
        <f t="shared" si="317"/>
        <v>0</v>
      </c>
      <c r="Z303" s="101">
        <f t="shared" si="317"/>
        <v>0</v>
      </c>
      <c r="AA303" s="161">
        <f t="shared" si="317"/>
        <v>0</v>
      </c>
      <c r="AB303" s="101">
        <f t="shared" si="317"/>
        <v>0</v>
      </c>
      <c r="AC303" s="161">
        <f t="shared" si="317"/>
        <v>0</v>
      </c>
      <c r="AD303" s="152">
        <f t="shared" si="317"/>
        <v>0</v>
      </c>
      <c r="AE303" s="161">
        <f t="shared" si="317"/>
        <v>0</v>
      </c>
      <c r="AF303" s="129">
        <f t="shared" si="299"/>
        <v>0</v>
      </c>
      <c r="AH303" s="151">
        <f>SUM(AH298:AH302)</f>
        <v>278</v>
      </c>
      <c r="AI303" s="161">
        <f>SUM(AI298:AI302)</f>
        <v>1155.8411622799999</v>
      </c>
    </row>
    <row r="304" spans="1:35" x14ac:dyDescent="0.2">
      <c r="A304" s="88" t="s">
        <v>65</v>
      </c>
      <c r="B304" s="23" t="s">
        <v>152</v>
      </c>
      <c r="C304" s="147">
        <v>0</v>
      </c>
      <c r="D304" s="200">
        <v>0</v>
      </c>
      <c r="E304" s="196">
        <v>0</v>
      </c>
      <c r="F304" s="83">
        <v>0</v>
      </c>
      <c r="G304" s="160">
        <v>0</v>
      </c>
      <c r="H304" s="83">
        <v>0</v>
      </c>
      <c r="I304" s="160">
        <v>0</v>
      </c>
      <c r="J304" s="83">
        <v>0</v>
      </c>
      <c r="K304" s="160">
        <v>0</v>
      </c>
      <c r="L304" s="146">
        <v>0</v>
      </c>
      <c r="M304" s="160">
        <v>0</v>
      </c>
      <c r="N304" s="146">
        <v>0</v>
      </c>
      <c r="O304" s="160">
        <v>0</v>
      </c>
      <c r="P304" s="146">
        <v>0</v>
      </c>
      <c r="Q304" s="160">
        <v>0</v>
      </c>
      <c r="R304" s="146">
        <v>0</v>
      </c>
      <c r="S304" s="160">
        <v>0</v>
      </c>
      <c r="T304" s="83">
        <v>0</v>
      </c>
      <c r="U304" s="160">
        <v>0</v>
      </c>
      <c r="V304" s="83">
        <v>1</v>
      </c>
      <c r="W304" s="160">
        <v>19.33600904</v>
      </c>
      <c r="X304" s="83">
        <v>0</v>
      </c>
      <c r="Y304" s="160">
        <v>0</v>
      </c>
      <c r="Z304" s="83">
        <v>0</v>
      </c>
      <c r="AA304" s="160">
        <v>0</v>
      </c>
      <c r="AB304" s="83">
        <v>0</v>
      </c>
      <c r="AC304" s="160">
        <v>0</v>
      </c>
      <c r="AD304" s="149">
        <f t="shared" ref="AD304:AE307" si="319">F304+H304+J304+L304+N304+P304+R304+T304+V304+X304+Z304+AB304</f>
        <v>1</v>
      </c>
      <c r="AE304" s="171">
        <f t="shared" si="319"/>
        <v>19.33600904</v>
      </c>
      <c r="AF304" s="126">
        <f t="shared" si="299"/>
        <v>0.11325447211216121</v>
      </c>
      <c r="AH304" s="210">
        <v>73</v>
      </c>
      <c r="AI304" s="171">
        <v>170.73064471000001</v>
      </c>
    </row>
    <row r="305" spans="1:35" x14ac:dyDescent="0.2">
      <c r="A305" s="88" t="s">
        <v>63</v>
      </c>
      <c r="B305" s="25" t="s">
        <v>150</v>
      </c>
      <c r="C305" s="147">
        <v>0</v>
      </c>
      <c r="D305" s="200">
        <v>0</v>
      </c>
      <c r="E305" s="196">
        <v>0</v>
      </c>
      <c r="F305" s="83">
        <v>0</v>
      </c>
      <c r="G305" s="160">
        <v>0</v>
      </c>
      <c r="H305" s="83">
        <v>0</v>
      </c>
      <c r="I305" s="160">
        <v>0</v>
      </c>
      <c r="J305" s="83">
        <v>0</v>
      </c>
      <c r="K305" s="160">
        <v>0</v>
      </c>
      <c r="L305" s="146">
        <v>0</v>
      </c>
      <c r="M305" s="160">
        <v>0</v>
      </c>
      <c r="N305" s="146">
        <v>0</v>
      </c>
      <c r="O305" s="160">
        <v>0</v>
      </c>
      <c r="P305" s="146">
        <v>0</v>
      </c>
      <c r="Q305" s="160">
        <v>0</v>
      </c>
      <c r="R305" s="146">
        <v>0</v>
      </c>
      <c r="S305" s="160">
        <v>0</v>
      </c>
      <c r="T305" s="83">
        <v>0</v>
      </c>
      <c r="U305" s="160">
        <v>0</v>
      </c>
      <c r="V305" s="83">
        <v>0</v>
      </c>
      <c r="W305" s="160">
        <v>0</v>
      </c>
      <c r="X305" s="83">
        <v>0</v>
      </c>
      <c r="Y305" s="160">
        <v>0</v>
      </c>
      <c r="Z305" s="83">
        <v>0</v>
      </c>
      <c r="AA305" s="160">
        <v>0</v>
      </c>
      <c r="AB305" s="83">
        <v>0</v>
      </c>
      <c r="AC305" s="160">
        <v>0</v>
      </c>
      <c r="AD305" s="149">
        <f t="shared" si="319"/>
        <v>0</v>
      </c>
      <c r="AE305" s="169">
        <f t="shared" si="319"/>
        <v>0</v>
      </c>
      <c r="AF305" s="126">
        <f t="shared" si="299"/>
        <v>0</v>
      </c>
      <c r="AH305" s="210">
        <v>91</v>
      </c>
      <c r="AI305" s="169">
        <v>448.09701730000006</v>
      </c>
    </row>
    <row r="306" spans="1:35" x14ac:dyDescent="0.2">
      <c r="A306" s="88" t="s">
        <v>64</v>
      </c>
      <c r="B306" s="25" t="s">
        <v>151</v>
      </c>
      <c r="C306" s="147">
        <v>0</v>
      </c>
      <c r="D306" s="200">
        <v>0</v>
      </c>
      <c r="E306" s="196">
        <v>0</v>
      </c>
      <c r="F306" s="83">
        <v>0</v>
      </c>
      <c r="G306" s="160">
        <v>0</v>
      </c>
      <c r="H306" s="83">
        <v>0</v>
      </c>
      <c r="I306" s="160">
        <v>0</v>
      </c>
      <c r="J306" s="83">
        <v>0</v>
      </c>
      <c r="K306" s="160">
        <v>0</v>
      </c>
      <c r="L306" s="146">
        <v>0</v>
      </c>
      <c r="M306" s="160">
        <v>0</v>
      </c>
      <c r="N306" s="146">
        <v>0</v>
      </c>
      <c r="O306" s="160">
        <v>0</v>
      </c>
      <c r="P306" s="146">
        <v>0</v>
      </c>
      <c r="Q306" s="160">
        <v>0</v>
      </c>
      <c r="R306" s="146">
        <v>0</v>
      </c>
      <c r="S306" s="160">
        <v>0</v>
      </c>
      <c r="T306" s="83">
        <v>0</v>
      </c>
      <c r="U306" s="160">
        <v>0</v>
      </c>
      <c r="V306" s="83">
        <v>0</v>
      </c>
      <c r="W306" s="160">
        <v>0</v>
      </c>
      <c r="X306" s="83">
        <v>0</v>
      </c>
      <c r="Y306" s="160">
        <v>0</v>
      </c>
      <c r="Z306" s="83">
        <v>0</v>
      </c>
      <c r="AA306" s="160">
        <v>0</v>
      </c>
      <c r="AB306" s="83">
        <v>0</v>
      </c>
      <c r="AC306" s="160">
        <v>0</v>
      </c>
      <c r="AD306" s="149">
        <f t="shared" si="319"/>
        <v>0</v>
      </c>
      <c r="AE306" s="169">
        <f t="shared" si="319"/>
        <v>0</v>
      </c>
      <c r="AF306" s="126">
        <f t="shared" si="299"/>
        <v>0</v>
      </c>
      <c r="AH306" s="210">
        <v>86</v>
      </c>
      <c r="AI306" s="169">
        <v>544.75154576</v>
      </c>
    </row>
    <row r="307" spans="1:35" x14ac:dyDescent="0.2">
      <c r="A307" s="88" t="s">
        <v>66</v>
      </c>
      <c r="B307" s="25" t="s">
        <v>153</v>
      </c>
      <c r="C307" s="147">
        <v>0</v>
      </c>
      <c r="D307" s="200">
        <v>0</v>
      </c>
      <c r="E307" s="196">
        <v>0</v>
      </c>
      <c r="F307" s="83">
        <v>0</v>
      </c>
      <c r="G307" s="160">
        <v>0</v>
      </c>
      <c r="H307" s="83">
        <v>0</v>
      </c>
      <c r="I307" s="160">
        <v>0</v>
      </c>
      <c r="J307" s="83">
        <v>0</v>
      </c>
      <c r="K307" s="160">
        <v>0</v>
      </c>
      <c r="L307" s="146">
        <v>0</v>
      </c>
      <c r="M307" s="160">
        <v>0</v>
      </c>
      <c r="N307" s="146">
        <v>0</v>
      </c>
      <c r="O307" s="160">
        <v>0</v>
      </c>
      <c r="P307" s="146">
        <v>0</v>
      </c>
      <c r="Q307" s="160">
        <v>0</v>
      </c>
      <c r="R307" s="146">
        <v>0</v>
      </c>
      <c r="S307" s="160">
        <v>0</v>
      </c>
      <c r="T307" s="83">
        <v>0</v>
      </c>
      <c r="U307" s="160">
        <v>0</v>
      </c>
      <c r="V307" s="83">
        <v>0</v>
      </c>
      <c r="W307" s="160">
        <v>0</v>
      </c>
      <c r="X307" s="83">
        <v>0</v>
      </c>
      <c r="Y307" s="160">
        <v>0</v>
      </c>
      <c r="Z307" s="83">
        <v>0</v>
      </c>
      <c r="AA307" s="160">
        <v>0</v>
      </c>
      <c r="AB307" s="83">
        <v>0</v>
      </c>
      <c r="AC307" s="160">
        <v>0</v>
      </c>
      <c r="AD307" s="149">
        <f t="shared" si="319"/>
        <v>0</v>
      </c>
      <c r="AE307" s="170">
        <f t="shared" si="319"/>
        <v>0</v>
      </c>
      <c r="AF307" s="126">
        <f t="shared" si="299"/>
        <v>0</v>
      </c>
      <c r="AH307" s="210">
        <v>66</v>
      </c>
      <c r="AI307" s="170">
        <v>193.21871642000002</v>
      </c>
    </row>
    <row r="308" spans="1:35" s="118" customFormat="1" x14ac:dyDescent="0.2">
      <c r="A308" s="91" t="s">
        <v>164</v>
      </c>
      <c r="B308" s="94" t="s">
        <v>179</v>
      </c>
      <c r="C308" s="153">
        <f>SUM(C304:C307)</f>
        <v>0</v>
      </c>
      <c r="D308" s="191">
        <f>SUM(D304:D307)</f>
        <v>0</v>
      </c>
      <c r="E308" s="197">
        <v>0</v>
      </c>
      <c r="F308" s="101">
        <f t="shared" ref="F308:AE308" si="320">SUM(F304:F307)</f>
        <v>0</v>
      </c>
      <c r="G308" s="161">
        <f t="shared" si="320"/>
        <v>0</v>
      </c>
      <c r="H308" s="101">
        <f t="shared" si="320"/>
        <v>0</v>
      </c>
      <c r="I308" s="161">
        <f t="shared" si="320"/>
        <v>0</v>
      </c>
      <c r="J308" s="101">
        <f t="shared" ref="J308:O308" si="321">SUM(J304:J307)</f>
        <v>0</v>
      </c>
      <c r="K308" s="161">
        <f t="shared" si="321"/>
        <v>0</v>
      </c>
      <c r="L308" s="151">
        <f t="shared" si="321"/>
        <v>0</v>
      </c>
      <c r="M308" s="161">
        <f t="shared" si="321"/>
        <v>0</v>
      </c>
      <c r="N308" s="151">
        <f t="shared" si="321"/>
        <v>0</v>
      </c>
      <c r="O308" s="161">
        <f t="shared" si="321"/>
        <v>0</v>
      </c>
      <c r="P308" s="151">
        <f t="shared" si="320"/>
        <v>0</v>
      </c>
      <c r="Q308" s="161">
        <f t="shared" si="320"/>
        <v>0</v>
      </c>
      <c r="R308" s="101">
        <f t="shared" si="320"/>
        <v>0</v>
      </c>
      <c r="S308" s="161">
        <f t="shared" si="320"/>
        <v>0</v>
      </c>
      <c r="T308" s="101">
        <f t="shared" si="320"/>
        <v>0</v>
      </c>
      <c r="U308" s="161">
        <f t="shared" si="320"/>
        <v>0</v>
      </c>
      <c r="V308" s="101">
        <f t="shared" si="320"/>
        <v>1</v>
      </c>
      <c r="W308" s="161">
        <f t="shared" si="320"/>
        <v>19.33600904</v>
      </c>
      <c r="X308" s="101">
        <f t="shared" si="320"/>
        <v>0</v>
      </c>
      <c r="Y308" s="161">
        <f t="shared" si="320"/>
        <v>0</v>
      </c>
      <c r="Z308" s="101">
        <f t="shared" si="320"/>
        <v>0</v>
      </c>
      <c r="AA308" s="161">
        <f t="shared" si="320"/>
        <v>0</v>
      </c>
      <c r="AB308" s="101">
        <f t="shared" si="320"/>
        <v>0</v>
      </c>
      <c r="AC308" s="161">
        <f t="shared" si="320"/>
        <v>0</v>
      </c>
      <c r="AD308" s="152">
        <f t="shared" si="320"/>
        <v>1</v>
      </c>
      <c r="AE308" s="161">
        <f t="shared" si="320"/>
        <v>19.33600904</v>
      </c>
      <c r="AF308" s="129">
        <f t="shared" si="299"/>
        <v>1.4251207711379334E-2</v>
      </c>
      <c r="AH308" s="151">
        <f>SUM(AH304:AH307)</f>
        <v>316</v>
      </c>
      <c r="AI308" s="161">
        <f>SUM(AI304:AI307)</f>
        <v>1356.79792419</v>
      </c>
    </row>
    <row r="309" spans="1:35" x14ac:dyDescent="0.2">
      <c r="A309" s="88" t="s">
        <v>67</v>
      </c>
      <c r="B309" s="25" t="s">
        <v>154</v>
      </c>
      <c r="C309" s="179">
        <v>1</v>
      </c>
      <c r="D309" s="200">
        <v>7.9979714300000007</v>
      </c>
      <c r="E309" s="196">
        <v>1.7814244283011635E-2</v>
      </c>
      <c r="F309" s="83">
        <v>0</v>
      </c>
      <c r="G309" s="160">
        <v>0</v>
      </c>
      <c r="H309" s="83">
        <v>0</v>
      </c>
      <c r="I309" s="160">
        <v>0</v>
      </c>
      <c r="J309" s="83">
        <v>1</v>
      </c>
      <c r="K309" s="160">
        <v>5.1306977400000005</v>
      </c>
      <c r="L309" s="146">
        <v>0</v>
      </c>
      <c r="M309" s="160">
        <v>0</v>
      </c>
      <c r="N309" s="146">
        <v>0</v>
      </c>
      <c r="O309" s="160">
        <v>0</v>
      </c>
      <c r="P309" s="146">
        <v>1</v>
      </c>
      <c r="Q309" s="160">
        <v>6.7475836999999999</v>
      </c>
      <c r="R309" s="146">
        <v>0</v>
      </c>
      <c r="S309" s="160">
        <v>0</v>
      </c>
      <c r="T309" s="83">
        <v>0</v>
      </c>
      <c r="U309" s="160">
        <v>5.4453187699999992</v>
      </c>
      <c r="V309" s="83">
        <v>-1</v>
      </c>
      <c r="W309" s="160">
        <v>-12.19290247</v>
      </c>
      <c r="X309" s="83">
        <v>0</v>
      </c>
      <c r="Y309" s="160">
        <v>0</v>
      </c>
      <c r="Z309" s="83">
        <v>0</v>
      </c>
      <c r="AA309" s="160">
        <v>0</v>
      </c>
      <c r="AB309" s="83">
        <v>1</v>
      </c>
      <c r="AC309" s="160">
        <v>15.318896349999999</v>
      </c>
      <c r="AD309" s="149">
        <f t="shared" ref="AD309:AE311" si="322">F309+H309+J309+L309+N309+P309+R309+T309+V309+X309+Z309+AB309</f>
        <v>2</v>
      </c>
      <c r="AE309" s="171">
        <f t="shared" si="322"/>
        <v>20.449594089999998</v>
      </c>
      <c r="AF309" s="126">
        <f t="shared" si="299"/>
        <v>2.1183820950314382E-2</v>
      </c>
      <c r="AH309" s="210">
        <v>214</v>
      </c>
      <c r="AI309" s="171">
        <v>965.34020647000011</v>
      </c>
    </row>
    <row r="310" spans="1:35" x14ac:dyDescent="0.2">
      <c r="A310" s="88" t="s">
        <v>68</v>
      </c>
      <c r="B310" s="23" t="s">
        <v>155</v>
      </c>
      <c r="C310" s="147">
        <v>1</v>
      </c>
      <c r="D310" s="200">
        <v>12.684065</v>
      </c>
      <c r="E310" s="196">
        <v>0.16022237818386434</v>
      </c>
      <c r="F310" s="83">
        <v>0</v>
      </c>
      <c r="G310" s="160">
        <v>0</v>
      </c>
      <c r="H310" s="83">
        <v>0</v>
      </c>
      <c r="I310" s="160">
        <v>0</v>
      </c>
      <c r="J310" s="83">
        <v>0</v>
      </c>
      <c r="K310" s="160">
        <v>0</v>
      </c>
      <c r="L310" s="146">
        <v>0</v>
      </c>
      <c r="M310" s="160">
        <v>0</v>
      </c>
      <c r="N310" s="146">
        <v>0</v>
      </c>
      <c r="O310" s="160">
        <v>0</v>
      </c>
      <c r="P310" s="146">
        <v>1</v>
      </c>
      <c r="Q310" s="160">
        <v>18.936216890000001</v>
      </c>
      <c r="R310" s="146">
        <v>0</v>
      </c>
      <c r="S310" s="160">
        <v>0</v>
      </c>
      <c r="T310" s="83">
        <v>0</v>
      </c>
      <c r="U310" s="160">
        <v>0</v>
      </c>
      <c r="V310" s="83">
        <f>1-1</f>
        <v>0</v>
      </c>
      <c r="W310" s="160">
        <v>-8.2033701000000008</v>
      </c>
      <c r="X310" s="83">
        <v>0</v>
      </c>
      <c r="Y310" s="160">
        <v>0</v>
      </c>
      <c r="Z310" s="83">
        <v>0</v>
      </c>
      <c r="AA310" s="160">
        <v>0</v>
      </c>
      <c r="AB310" s="83">
        <v>0</v>
      </c>
      <c r="AC310" s="160">
        <v>0</v>
      </c>
      <c r="AD310" s="149">
        <f t="shared" si="322"/>
        <v>1</v>
      </c>
      <c r="AE310" s="169">
        <f t="shared" si="322"/>
        <v>10.73284679</v>
      </c>
      <c r="AF310" s="126">
        <f t="shared" si="299"/>
        <v>4.6949500381564209E-2</v>
      </c>
      <c r="AH310" s="210">
        <v>53</v>
      </c>
      <c r="AI310" s="169">
        <v>228.60406825999999</v>
      </c>
    </row>
    <row r="311" spans="1:35" x14ac:dyDescent="0.2">
      <c r="A311" s="88" t="s">
        <v>69</v>
      </c>
      <c r="B311" s="23" t="s">
        <v>156</v>
      </c>
      <c r="C311" s="179">
        <v>0</v>
      </c>
      <c r="D311" s="200">
        <v>0</v>
      </c>
      <c r="E311" s="196">
        <v>0</v>
      </c>
      <c r="F311" s="83">
        <v>0</v>
      </c>
      <c r="G311" s="160">
        <v>0</v>
      </c>
      <c r="H311" s="83">
        <v>0</v>
      </c>
      <c r="I311" s="160">
        <v>0</v>
      </c>
      <c r="J311" s="85">
        <v>0</v>
      </c>
      <c r="K311" s="163">
        <v>0</v>
      </c>
      <c r="L311" s="154">
        <v>0</v>
      </c>
      <c r="M311" s="163">
        <v>0</v>
      </c>
      <c r="N311" s="154">
        <v>0</v>
      </c>
      <c r="O311" s="163">
        <v>0</v>
      </c>
      <c r="P311" s="154">
        <v>0</v>
      </c>
      <c r="Q311" s="163">
        <v>0</v>
      </c>
      <c r="R311" s="146">
        <v>0</v>
      </c>
      <c r="S311" s="160">
        <v>0</v>
      </c>
      <c r="T311" s="85">
        <v>0</v>
      </c>
      <c r="U311" s="163">
        <v>0</v>
      </c>
      <c r="V311" s="85">
        <v>0</v>
      </c>
      <c r="W311" s="163">
        <v>0</v>
      </c>
      <c r="X311" s="85">
        <v>0</v>
      </c>
      <c r="Y311" s="163">
        <v>0</v>
      </c>
      <c r="Z311" s="85">
        <v>0</v>
      </c>
      <c r="AA311" s="163">
        <v>0</v>
      </c>
      <c r="AB311" s="85">
        <v>0</v>
      </c>
      <c r="AC311" s="163">
        <v>0</v>
      </c>
      <c r="AD311" s="149">
        <f t="shared" si="322"/>
        <v>0</v>
      </c>
      <c r="AE311" s="170">
        <f t="shared" si="322"/>
        <v>0</v>
      </c>
      <c r="AF311" s="126">
        <f t="shared" si="299"/>
        <v>0</v>
      </c>
      <c r="AH311" s="210">
        <v>81</v>
      </c>
      <c r="AI311" s="170">
        <v>498.62848974999986</v>
      </c>
    </row>
    <row r="312" spans="1:35" s="118" customFormat="1" x14ac:dyDescent="0.2">
      <c r="A312" s="91" t="s">
        <v>165</v>
      </c>
      <c r="B312" s="98" t="s">
        <v>180</v>
      </c>
      <c r="C312" s="101">
        <f>SUM(C309:C311)</f>
        <v>2</v>
      </c>
      <c r="D312" s="191">
        <f>SUM(D309:D311)</f>
        <v>20.68203643</v>
      </c>
      <c r="E312" s="197">
        <v>2.7980116459628328E-2</v>
      </c>
      <c r="F312" s="101">
        <f>SUM(F309:F311)</f>
        <v>0</v>
      </c>
      <c r="G312" s="161">
        <f>SUM(G309:G311)</f>
        <v>0</v>
      </c>
      <c r="H312" s="101">
        <f t="shared" ref="H312:AA312" si="323">SUM(H309:H311)</f>
        <v>0</v>
      </c>
      <c r="I312" s="161">
        <f t="shared" si="323"/>
        <v>0</v>
      </c>
      <c r="J312" s="101">
        <f t="shared" ref="J312:O312" si="324">SUM(J309:J311)</f>
        <v>1</v>
      </c>
      <c r="K312" s="161">
        <f t="shared" si="324"/>
        <v>5.1306977400000005</v>
      </c>
      <c r="L312" s="151">
        <f t="shared" si="324"/>
        <v>0</v>
      </c>
      <c r="M312" s="161">
        <f t="shared" si="324"/>
        <v>0</v>
      </c>
      <c r="N312" s="151">
        <f t="shared" si="324"/>
        <v>0</v>
      </c>
      <c r="O312" s="161">
        <f t="shared" si="324"/>
        <v>0</v>
      </c>
      <c r="P312" s="151">
        <f t="shared" si="323"/>
        <v>2</v>
      </c>
      <c r="Q312" s="161">
        <f t="shared" si="323"/>
        <v>25.683800590000001</v>
      </c>
      <c r="R312" s="128">
        <f t="shared" si="323"/>
        <v>0</v>
      </c>
      <c r="S312" s="232">
        <f t="shared" si="323"/>
        <v>0</v>
      </c>
      <c r="T312" s="128">
        <f t="shared" si="323"/>
        <v>0</v>
      </c>
      <c r="U312" s="232">
        <f t="shared" si="323"/>
        <v>5.4453187699999992</v>
      </c>
      <c r="V312" s="128">
        <f t="shared" si="323"/>
        <v>-1</v>
      </c>
      <c r="W312" s="232">
        <f t="shared" si="323"/>
        <v>-20.396272570000001</v>
      </c>
      <c r="X312" s="127">
        <f t="shared" si="323"/>
        <v>0</v>
      </c>
      <c r="Y312" s="232">
        <f t="shared" si="323"/>
        <v>0</v>
      </c>
      <c r="Z312" s="128">
        <f t="shared" si="323"/>
        <v>0</v>
      </c>
      <c r="AA312" s="232">
        <f t="shared" si="323"/>
        <v>0</v>
      </c>
      <c r="AB312" s="128">
        <f>SUM(AB309:AB311)</f>
        <v>1</v>
      </c>
      <c r="AC312" s="232">
        <f>SUM(AC309:AC311)</f>
        <v>15.318896349999999</v>
      </c>
      <c r="AD312" s="151">
        <f>SUM(AD309:AD311)</f>
        <v>3</v>
      </c>
      <c r="AE312" s="161">
        <f>SUM(AE309:AE311)</f>
        <v>31.182440879999998</v>
      </c>
      <c r="AF312" s="129">
        <f t="shared" si="299"/>
        <v>1.8423102116723478E-2</v>
      </c>
      <c r="AH312" s="151">
        <f>SUM(AH309:AH311)</f>
        <v>348</v>
      </c>
      <c r="AI312" s="161">
        <f>SUM(AI309:AI311)</f>
        <v>1692.5727644799999</v>
      </c>
    </row>
    <row r="313" spans="1:35" ht="13.5" thickBot="1" x14ac:dyDescent="0.25">
      <c r="A313" s="144" t="s">
        <v>110</v>
      </c>
      <c r="B313" s="5" t="s">
        <v>118</v>
      </c>
      <c r="C313" s="68">
        <f>C280+C292+C297+C287+C303+C308+C272+C312</f>
        <v>16</v>
      </c>
      <c r="D313" s="193">
        <f>D280+D292+D297+D287+D303+D308+D272+D312</f>
        <v>130.87787302000001</v>
      </c>
      <c r="E313" s="198">
        <v>1.5318127009542897E-2</v>
      </c>
      <c r="F313" s="68">
        <f t="shared" ref="F313:AB313" si="325">F280+F292+F297+F287+F303+F308+F272+F312</f>
        <v>2</v>
      </c>
      <c r="G313" s="164">
        <f t="shared" si="325"/>
        <v>32.30955805</v>
      </c>
      <c r="H313" s="68">
        <f t="shared" si="325"/>
        <v>0</v>
      </c>
      <c r="I313" s="164">
        <f t="shared" si="325"/>
        <v>2.7894809999999999</v>
      </c>
      <c r="J313" s="68">
        <f t="shared" ref="J313:O313" si="326">J280+J292+J297+J287+J303+J308+J272+J312</f>
        <v>1</v>
      </c>
      <c r="K313" s="164">
        <f t="shared" si="326"/>
        <v>20.688716790000001</v>
      </c>
      <c r="L313" s="156">
        <f t="shared" si="326"/>
        <v>0</v>
      </c>
      <c r="M313" s="164">
        <f t="shared" si="326"/>
        <v>0</v>
      </c>
      <c r="N313" s="156">
        <f t="shared" si="326"/>
        <v>0</v>
      </c>
      <c r="O313" s="164">
        <f t="shared" si="326"/>
        <v>0</v>
      </c>
      <c r="P313" s="156">
        <f t="shared" si="325"/>
        <v>5</v>
      </c>
      <c r="Q313" s="164">
        <f t="shared" si="325"/>
        <v>45.022184019999997</v>
      </c>
      <c r="R313" s="120">
        <f t="shared" si="325"/>
        <v>-1</v>
      </c>
      <c r="S313" s="233">
        <f t="shared" si="325"/>
        <v>-5.3141632300000001</v>
      </c>
      <c r="T313" s="120">
        <f t="shared" si="325"/>
        <v>0</v>
      </c>
      <c r="U313" s="233">
        <f t="shared" si="325"/>
        <v>5.4453187699999992</v>
      </c>
      <c r="V313" s="120">
        <f t="shared" si="325"/>
        <v>1</v>
      </c>
      <c r="W313" s="233">
        <f t="shared" si="325"/>
        <v>84.372819059999983</v>
      </c>
      <c r="X313" s="119">
        <f t="shared" si="325"/>
        <v>0</v>
      </c>
      <c r="Y313" s="233">
        <f t="shared" si="325"/>
        <v>-2.78948083</v>
      </c>
      <c r="Z313" s="120">
        <f t="shared" si="325"/>
        <v>0</v>
      </c>
      <c r="AA313" s="233">
        <f t="shared" si="325"/>
        <v>0</v>
      </c>
      <c r="AB313" s="120">
        <f t="shared" si="325"/>
        <v>5</v>
      </c>
      <c r="AC313" s="233">
        <f>AC280+AC292+AC297+AC287+AC303+AC308+AC272+AC312</f>
        <v>441.71308972000003</v>
      </c>
      <c r="AD313" s="156">
        <f>AD280+AD292+AD297+AD287+AD303+AD308+AD272+AD312</f>
        <v>13</v>
      </c>
      <c r="AE313" s="172">
        <f>AE280+AE292+AE297+AE287+AE303+AE308+AE272+AE312</f>
        <v>624.23752334999995</v>
      </c>
      <c r="AF313" s="121">
        <f t="shared" si="299"/>
        <v>2.9218170547681974E-2</v>
      </c>
      <c r="AH313" s="156">
        <f>AH280+AH292+AH297+AH287+AH303+AH308+AH272+AH312</f>
        <v>3497</v>
      </c>
      <c r="AI313" s="172">
        <f>AI280+AI292+AI297+AI287+AI303+AI308+AI272+AI312</f>
        <v>21364.702568604996</v>
      </c>
    </row>
  </sheetData>
  <mergeCells count="109">
    <mergeCell ref="AF264:AF265"/>
    <mergeCell ref="A160:A161"/>
    <mergeCell ref="B160:B161"/>
    <mergeCell ref="C160:E160"/>
    <mergeCell ref="F160:G160"/>
    <mergeCell ref="H160:I160"/>
    <mergeCell ref="J160:K160"/>
    <mergeCell ref="L160:M160"/>
    <mergeCell ref="N160:O160"/>
    <mergeCell ref="P160:Q160"/>
    <mergeCell ref="R160:S160"/>
    <mergeCell ref="T160:U160"/>
    <mergeCell ref="V160:W160"/>
    <mergeCell ref="X160:Y160"/>
    <mergeCell ref="Z160:AA160"/>
    <mergeCell ref="AB160:AC160"/>
    <mergeCell ref="AD160:AE160"/>
    <mergeCell ref="AF160:AF161"/>
    <mergeCell ref="AB4:AC4"/>
    <mergeCell ref="AD4:AE4"/>
    <mergeCell ref="AF4:AF5"/>
    <mergeCell ref="L4:M4"/>
    <mergeCell ref="N4:O4"/>
    <mergeCell ref="P4:Q4"/>
    <mergeCell ref="R4:S4"/>
    <mergeCell ref="T4:U4"/>
    <mergeCell ref="A264:A265"/>
    <mergeCell ref="B264:B265"/>
    <mergeCell ref="C264:E264"/>
    <mergeCell ref="F264:G264"/>
    <mergeCell ref="H264:I264"/>
    <mergeCell ref="J264:K264"/>
    <mergeCell ref="L264:M264"/>
    <mergeCell ref="N264:O264"/>
    <mergeCell ref="P264:Q264"/>
    <mergeCell ref="R264:S264"/>
    <mergeCell ref="T264:U264"/>
    <mergeCell ref="V264:W264"/>
    <mergeCell ref="X264:Y264"/>
    <mergeCell ref="Z264:AA264"/>
    <mergeCell ref="AB264:AC264"/>
    <mergeCell ref="AD264:AE264"/>
    <mergeCell ref="V4:W4"/>
    <mergeCell ref="A4:A5"/>
    <mergeCell ref="B4:B5"/>
    <mergeCell ref="C4:E4"/>
    <mergeCell ref="F4:G4"/>
    <mergeCell ref="H4:I4"/>
    <mergeCell ref="J4:K4"/>
    <mergeCell ref="X4:Y4"/>
    <mergeCell ref="Z4:AA4"/>
    <mergeCell ref="AD56:AE56"/>
    <mergeCell ref="AF56:AF57"/>
    <mergeCell ref="A212:A213"/>
    <mergeCell ref="B212:B213"/>
    <mergeCell ref="C212:E212"/>
    <mergeCell ref="F212:G212"/>
    <mergeCell ref="H212:I212"/>
    <mergeCell ref="L56:M56"/>
    <mergeCell ref="N56:O56"/>
    <mergeCell ref="P56:Q56"/>
    <mergeCell ref="R56:S56"/>
    <mergeCell ref="T56:U56"/>
    <mergeCell ref="V56:W56"/>
    <mergeCell ref="A56:A57"/>
    <mergeCell ref="B56:B57"/>
    <mergeCell ref="C56:E56"/>
    <mergeCell ref="F56:G56"/>
    <mergeCell ref="H56:I56"/>
    <mergeCell ref="J56:K56"/>
    <mergeCell ref="A108:A109"/>
    <mergeCell ref="B108:B109"/>
    <mergeCell ref="C108:E108"/>
    <mergeCell ref="F108:G108"/>
    <mergeCell ref="H108:I108"/>
    <mergeCell ref="J108:K108"/>
    <mergeCell ref="V212:W212"/>
    <mergeCell ref="X212:Y212"/>
    <mergeCell ref="Z212:AA212"/>
    <mergeCell ref="J212:K212"/>
    <mergeCell ref="L212:M212"/>
    <mergeCell ref="N212:O212"/>
    <mergeCell ref="P212:Q212"/>
    <mergeCell ref="R212:S212"/>
    <mergeCell ref="T212:U212"/>
    <mergeCell ref="AH160:AI160"/>
    <mergeCell ref="AH212:AI212"/>
    <mergeCell ref="AH264:AI264"/>
    <mergeCell ref="F1:G1"/>
    <mergeCell ref="AH4:AI4"/>
    <mergeCell ref="AH56:AI56"/>
    <mergeCell ref="AH108:AI108"/>
    <mergeCell ref="X108:Y108"/>
    <mergeCell ref="Z108:AA108"/>
    <mergeCell ref="AB108:AC108"/>
    <mergeCell ref="AD108:AE108"/>
    <mergeCell ref="AF108:AF109"/>
    <mergeCell ref="X56:Y56"/>
    <mergeCell ref="Z56:AA56"/>
    <mergeCell ref="L108:M108"/>
    <mergeCell ref="N108:O108"/>
    <mergeCell ref="P108:Q108"/>
    <mergeCell ref="R108:S108"/>
    <mergeCell ref="T108:U108"/>
    <mergeCell ref="V108:W108"/>
    <mergeCell ref="AB212:AC212"/>
    <mergeCell ref="AD212:AE212"/>
    <mergeCell ref="AF212:AF213"/>
    <mergeCell ref="AB56:AC56"/>
  </mergeCells>
  <printOptions horizontalCentered="1"/>
  <pageMargins left="0.49" right="0.68" top="0.68" bottom="0.52" header="0.3" footer="0.3"/>
  <pageSetup paperSize="9" scale="30" orientation="portrait" r:id="rId1"/>
  <headerFooter>
    <oddHeader>&amp;C&amp;"Arial Black,Regular"&amp;11BUSINESS BANKING
&amp;"Arial,Bold"&amp;10SPECIAL ACCOUNTS MANAGEMENT</oddHeader>
    <oddFooter>&amp;L&amp;8&amp;D&amp;R&amp;6DT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C000"/>
    <pageSetUpPr fitToPage="1"/>
  </sheetPr>
  <dimension ref="A1:T150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:S54"/>
    </sheetView>
  </sheetViews>
  <sheetFormatPr defaultColWidth="9.140625" defaultRowHeight="12.75" x14ac:dyDescent="0.2"/>
  <cols>
    <col min="1" max="1" width="8.7109375" style="130" customWidth="1"/>
    <col min="2" max="2" width="25.7109375" style="132" customWidth="1"/>
    <col min="3" max="3" width="8.7109375" style="130" customWidth="1"/>
    <col min="4" max="4" width="11.7109375" style="177" customWidth="1"/>
    <col min="5" max="5" width="8.7109375" style="139" customWidth="1"/>
    <col min="6" max="6" width="11.7109375" style="177" customWidth="1"/>
    <col min="7" max="7" width="8.7109375" style="139" hidden="1" customWidth="1"/>
    <col min="8" max="8" width="11.7109375" style="177" hidden="1" customWidth="1"/>
    <col min="9" max="9" width="8.7109375" style="139" customWidth="1"/>
    <col min="10" max="10" width="11.7109375" style="177" customWidth="1"/>
    <col min="11" max="11" width="8.7109375" style="139" customWidth="1"/>
    <col min="12" max="12" width="11.7109375" style="177" customWidth="1"/>
    <col min="13" max="13" width="9.7109375" style="139" customWidth="1"/>
    <col min="14" max="14" width="11.7109375" style="242" customWidth="1"/>
    <col min="15" max="15" width="4.42578125" style="132" customWidth="1"/>
    <col min="16" max="16" width="14" style="132" hidden="1" customWidth="1"/>
    <col min="17" max="17" width="11.7109375" style="132" bestFit="1" customWidth="1"/>
    <col min="18" max="18" width="23.7109375" style="194" bestFit="1" customWidth="1"/>
    <col min="19" max="19" width="9.140625" style="244"/>
    <col min="20" max="16384" width="9.140625" style="194"/>
  </cols>
  <sheetData>
    <row r="1" spans="1:20" x14ac:dyDescent="0.2">
      <c r="B1" s="241" t="s">
        <v>115</v>
      </c>
      <c r="Q1" s="243"/>
    </row>
    <row r="3" spans="1:20" x14ac:dyDescent="0.2">
      <c r="A3" s="34"/>
    </row>
    <row r="4" spans="1:20" s="246" customFormat="1" ht="12.75" customHeight="1" x14ac:dyDescent="0.2">
      <c r="A4" s="367" t="s">
        <v>110</v>
      </c>
      <c r="B4" s="369" t="s">
        <v>0</v>
      </c>
      <c r="C4" s="371" t="s">
        <v>30</v>
      </c>
      <c r="D4" s="425"/>
      <c r="E4" s="371" t="s">
        <v>2</v>
      </c>
      <c r="F4" s="426"/>
      <c r="G4" s="420" t="s">
        <v>116</v>
      </c>
      <c r="H4" s="427"/>
      <c r="I4" s="420" t="s">
        <v>117</v>
      </c>
      <c r="J4" s="427"/>
      <c r="K4" s="420" t="s">
        <v>1</v>
      </c>
      <c r="L4" s="421"/>
      <c r="M4" s="381" t="s">
        <v>12</v>
      </c>
      <c r="N4" s="382"/>
      <c r="O4" s="245"/>
      <c r="P4" s="245"/>
      <c r="Q4" s="245"/>
      <c r="S4" s="247"/>
    </row>
    <row r="5" spans="1:20" s="252" customFormat="1" x14ac:dyDescent="0.2">
      <c r="A5" s="423"/>
      <c r="B5" s="424"/>
      <c r="C5" s="248" t="s">
        <v>166</v>
      </c>
      <c r="D5" s="249" t="s">
        <v>167</v>
      </c>
      <c r="E5" s="250" t="s">
        <v>166</v>
      </c>
      <c r="F5" s="249" t="s">
        <v>167</v>
      </c>
      <c r="G5" s="250" t="s">
        <v>4</v>
      </c>
      <c r="H5" s="249" t="s">
        <v>167</v>
      </c>
      <c r="I5" s="250" t="s">
        <v>4</v>
      </c>
      <c r="J5" s="249" t="s">
        <v>167</v>
      </c>
      <c r="K5" s="250" t="s">
        <v>166</v>
      </c>
      <c r="L5" s="249" t="s">
        <v>167</v>
      </c>
      <c r="M5" s="117" t="s">
        <v>166</v>
      </c>
      <c r="N5" s="249" t="s">
        <v>167</v>
      </c>
      <c r="O5" s="251"/>
      <c r="P5" s="251"/>
      <c r="Q5" s="251"/>
      <c r="S5" s="253"/>
    </row>
    <row r="6" spans="1:20" x14ac:dyDescent="0.2">
      <c r="A6" s="88" t="s">
        <v>31</v>
      </c>
      <c r="B6" s="25" t="s">
        <v>119</v>
      </c>
      <c r="C6" s="254">
        <v>11</v>
      </c>
      <c r="D6" s="255">
        <v>108.54300000000001</v>
      </c>
      <c r="E6" s="183">
        <v>2</v>
      </c>
      <c r="F6" s="256">
        <v>16.024000000000001</v>
      </c>
      <c r="G6" s="183">
        <v>0</v>
      </c>
      <c r="H6" s="257">
        <v>0</v>
      </c>
      <c r="I6" s="258">
        <v>1</v>
      </c>
      <c r="J6" s="259">
        <v>0.72509716999999996</v>
      </c>
      <c r="K6" s="183">
        <v>9</v>
      </c>
      <c r="L6" s="257">
        <v>44.133767049999996</v>
      </c>
      <c r="M6" s="183">
        <v>74</v>
      </c>
      <c r="N6" s="260">
        <v>523.1137640899999</v>
      </c>
      <c r="P6" s="261">
        <v>190371474.22</v>
      </c>
      <c r="Q6" s="177"/>
      <c r="R6" s="195"/>
      <c r="S6" s="262"/>
      <c r="T6" s="177"/>
    </row>
    <row r="7" spans="1:20" x14ac:dyDescent="0.2">
      <c r="A7" s="88" t="s">
        <v>35</v>
      </c>
      <c r="B7" s="25" t="s">
        <v>123</v>
      </c>
      <c r="C7" s="254">
        <v>6</v>
      </c>
      <c r="D7" s="255">
        <v>26.416</v>
      </c>
      <c r="E7" s="184">
        <v>10</v>
      </c>
      <c r="F7" s="259">
        <v>12.994999999999999</v>
      </c>
      <c r="G7" s="184">
        <v>1</v>
      </c>
      <c r="H7" s="263">
        <v>1.37759465</v>
      </c>
      <c r="I7" s="258">
        <v>7</v>
      </c>
      <c r="J7" s="259">
        <v>4.3973605899999999</v>
      </c>
      <c r="K7" s="184">
        <v>7</v>
      </c>
      <c r="L7" s="263">
        <v>6.3216093900000008</v>
      </c>
      <c r="M7" s="184">
        <v>79</v>
      </c>
      <c r="N7" s="260">
        <v>824.06370387999993</v>
      </c>
      <c r="P7" s="261">
        <v>51114874.500000007</v>
      </c>
      <c r="Q7" s="177"/>
      <c r="R7" s="195"/>
      <c r="S7" s="262"/>
      <c r="T7" s="177"/>
    </row>
    <row r="8" spans="1:20" x14ac:dyDescent="0.2">
      <c r="A8" s="88" t="s">
        <v>33</v>
      </c>
      <c r="B8" s="25" t="s">
        <v>121</v>
      </c>
      <c r="C8" s="254">
        <v>0</v>
      </c>
      <c r="D8" s="255">
        <v>0</v>
      </c>
      <c r="E8" s="184">
        <v>8</v>
      </c>
      <c r="F8" s="259">
        <v>36.972999999999999</v>
      </c>
      <c r="G8" s="184">
        <v>0</v>
      </c>
      <c r="H8" s="263">
        <v>0</v>
      </c>
      <c r="I8" s="258">
        <v>17</v>
      </c>
      <c r="J8" s="259">
        <v>209.39404105</v>
      </c>
      <c r="K8" s="184">
        <v>20</v>
      </c>
      <c r="L8" s="263">
        <v>239.81333758999992</v>
      </c>
      <c r="M8" s="184">
        <v>112</v>
      </c>
      <c r="N8" s="260">
        <v>1380.4413263600002</v>
      </c>
      <c r="P8" s="261">
        <v>250584948.29000014</v>
      </c>
      <c r="Q8" s="177"/>
      <c r="R8" s="195"/>
      <c r="S8" s="262"/>
      <c r="T8" s="177"/>
    </row>
    <row r="9" spans="1:20" x14ac:dyDescent="0.2">
      <c r="A9" s="88" t="s">
        <v>34</v>
      </c>
      <c r="B9" s="25" t="s">
        <v>122</v>
      </c>
      <c r="C9" s="254">
        <v>2</v>
      </c>
      <c r="D9" s="255">
        <v>14.471</v>
      </c>
      <c r="E9" s="184">
        <v>2</v>
      </c>
      <c r="F9" s="259">
        <v>24.516999999999999</v>
      </c>
      <c r="G9" s="184">
        <v>0</v>
      </c>
      <c r="H9" s="263">
        <v>0</v>
      </c>
      <c r="I9" s="258">
        <v>5</v>
      </c>
      <c r="J9" s="259">
        <v>14.409284380000001</v>
      </c>
      <c r="K9" s="184">
        <v>6</v>
      </c>
      <c r="L9" s="263">
        <v>29.542393529999998</v>
      </c>
      <c r="M9" s="184">
        <v>73</v>
      </c>
      <c r="N9" s="260">
        <v>350.63374142000004</v>
      </c>
      <c r="P9" s="261">
        <v>95005349.420000032</v>
      </c>
      <c r="Q9" s="177"/>
      <c r="R9" s="195"/>
      <c r="S9" s="262"/>
      <c r="T9" s="177"/>
    </row>
    <row r="10" spans="1:20" x14ac:dyDescent="0.2">
      <c r="A10" s="88" t="s">
        <v>32</v>
      </c>
      <c r="B10" s="25" t="s">
        <v>120</v>
      </c>
      <c r="C10" s="254">
        <v>6</v>
      </c>
      <c r="D10" s="255">
        <v>58.69</v>
      </c>
      <c r="E10" s="184">
        <v>2</v>
      </c>
      <c r="F10" s="259">
        <v>3.895</v>
      </c>
      <c r="G10" s="184">
        <v>0</v>
      </c>
      <c r="H10" s="263">
        <v>0</v>
      </c>
      <c r="I10" s="258">
        <v>1</v>
      </c>
      <c r="J10" s="259">
        <v>4.0244055899999998</v>
      </c>
      <c r="K10" s="184">
        <v>1</v>
      </c>
      <c r="L10" s="263">
        <v>4.0244055899999998</v>
      </c>
      <c r="M10" s="184">
        <v>67</v>
      </c>
      <c r="N10" s="260">
        <v>538.31121629999996</v>
      </c>
      <c r="P10" s="261">
        <v>143402667.27999994</v>
      </c>
      <c r="Q10" s="177"/>
      <c r="R10" s="195"/>
      <c r="S10" s="262"/>
      <c r="T10" s="177"/>
    </row>
    <row r="11" spans="1:20" x14ac:dyDescent="0.2">
      <c r="A11" s="88" t="s">
        <v>36</v>
      </c>
      <c r="B11" s="25" t="s">
        <v>124</v>
      </c>
      <c r="C11" s="254">
        <v>0</v>
      </c>
      <c r="D11" s="255">
        <v>0</v>
      </c>
      <c r="E11" s="184">
        <v>0</v>
      </c>
      <c r="F11" s="264">
        <v>0</v>
      </c>
      <c r="G11" s="184">
        <v>1</v>
      </c>
      <c r="H11" s="263">
        <v>0.27577021000000002</v>
      </c>
      <c r="I11" s="258">
        <v>4</v>
      </c>
      <c r="J11" s="259">
        <v>4.5023660999999997</v>
      </c>
      <c r="K11" s="184">
        <v>6</v>
      </c>
      <c r="L11" s="263">
        <v>25.456863169999998</v>
      </c>
      <c r="M11" s="184">
        <v>50</v>
      </c>
      <c r="N11" s="265">
        <v>266.37646412000004</v>
      </c>
      <c r="P11" s="261">
        <v>61255395.080000013</v>
      </c>
      <c r="Q11" s="177"/>
      <c r="R11" s="195"/>
      <c r="S11" s="262"/>
      <c r="T11" s="177"/>
    </row>
    <row r="12" spans="1:20" s="268" customFormat="1" x14ac:dyDescent="0.2">
      <c r="A12" s="91" t="s">
        <v>158</v>
      </c>
      <c r="B12" s="92" t="s">
        <v>16</v>
      </c>
      <c r="C12" s="266">
        <f t="shared" ref="C12:N12" si="0">SUM(C6:C11)</f>
        <v>25</v>
      </c>
      <c r="D12" s="267">
        <f t="shared" si="0"/>
        <v>208.12</v>
      </c>
      <c r="E12" s="186">
        <f>SUM(E6:E11)</f>
        <v>24</v>
      </c>
      <c r="F12" s="267">
        <f t="shared" si="0"/>
        <v>94.403999999999982</v>
      </c>
      <c r="G12" s="186">
        <f t="shared" si="0"/>
        <v>2</v>
      </c>
      <c r="H12" s="267">
        <f t="shared" si="0"/>
        <v>1.6533648599999999</v>
      </c>
      <c r="I12" s="186">
        <f t="shared" si="0"/>
        <v>35</v>
      </c>
      <c r="J12" s="267">
        <f t="shared" si="0"/>
        <v>237.45255487999998</v>
      </c>
      <c r="K12" s="186">
        <f t="shared" si="0"/>
        <v>49</v>
      </c>
      <c r="L12" s="267">
        <f t="shared" si="0"/>
        <v>349.2923763199999</v>
      </c>
      <c r="M12" s="186">
        <f>SUM(M6:M11)</f>
        <v>455</v>
      </c>
      <c r="N12" s="267">
        <f t="shared" si="0"/>
        <v>3882.9402161700004</v>
      </c>
      <c r="P12" s="269">
        <f>SUM(P6:P11)</f>
        <v>791734708.7900002</v>
      </c>
      <c r="Q12" s="177"/>
      <c r="S12" s="262"/>
      <c r="T12" s="177"/>
    </row>
    <row r="13" spans="1:20" x14ac:dyDescent="0.2">
      <c r="A13" s="88" t="s">
        <v>41</v>
      </c>
      <c r="B13" s="23" t="s">
        <v>129</v>
      </c>
      <c r="C13" s="254">
        <v>0</v>
      </c>
      <c r="D13" s="255">
        <v>0</v>
      </c>
      <c r="E13" s="184">
        <v>1</v>
      </c>
      <c r="F13" s="259">
        <v>0.8</v>
      </c>
      <c r="G13" s="184">
        <v>1</v>
      </c>
      <c r="H13" s="263">
        <v>0.6008439000000001</v>
      </c>
      <c r="I13" s="258">
        <v>3</v>
      </c>
      <c r="J13" s="259">
        <v>2.9426158</v>
      </c>
      <c r="K13" s="184">
        <v>5</v>
      </c>
      <c r="L13" s="263">
        <v>20.357969749999995</v>
      </c>
      <c r="M13" s="184">
        <v>85</v>
      </c>
      <c r="N13" s="270">
        <v>463.03742464000004</v>
      </c>
      <c r="P13" s="261">
        <v>123592610.51000001</v>
      </c>
      <c r="Q13" s="177"/>
      <c r="R13" s="195"/>
      <c r="S13" s="262"/>
      <c r="T13" s="177"/>
    </row>
    <row r="14" spans="1:20" x14ac:dyDescent="0.2">
      <c r="A14" s="88" t="s">
        <v>40</v>
      </c>
      <c r="B14" s="23" t="s">
        <v>128</v>
      </c>
      <c r="C14" s="254">
        <v>2</v>
      </c>
      <c r="D14" s="255">
        <v>1.6759999999999999</v>
      </c>
      <c r="E14" s="184">
        <v>0</v>
      </c>
      <c r="F14" s="259">
        <v>0</v>
      </c>
      <c r="G14" s="184">
        <v>0</v>
      </c>
      <c r="H14" s="263">
        <v>0</v>
      </c>
      <c r="I14" s="258">
        <v>1</v>
      </c>
      <c r="J14" s="259">
        <v>0.12097175</v>
      </c>
      <c r="K14" s="184">
        <v>4</v>
      </c>
      <c r="L14" s="263">
        <v>5.2742646500000001</v>
      </c>
      <c r="M14" s="184">
        <v>121</v>
      </c>
      <c r="N14" s="260">
        <v>580.19941512599996</v>
      </c>
      <c r="P14" s="261">
        <v>118450847.95000002</v>
      </c>
      <c r="Q14" s="177"/>
      <c r="R14" s="195"/>
      <c r="S14" s="262"/>
      <c r="T14" s="177"/>
    </row>
    <row r="15" spans="1:20" x14ac:dyDescent="0.2">
      <c r="A15" s="88" t="s">
        <v>39</v>
      </c>
      <c r="B15" s="23" t="s">
        <v>127</v>
      </c>
      <c r="C15" s="254">
        <v>3</v>
      </c>
      <c r="D15" s="255">
        <v>183.61799999999999</v>
      </c>
      <c r="E15" s="184">
        <v>2</v>
      </c>
      <c r="F15" s="259">
        <v>499.33300000000003</v>
      </c>
      <c r="G15" s="184">
        <v>0</v>
      </c>
      <c r="H15" s="263">
        <v>0</v>
      </c>
      <c r="I15" s="258">
        <v>2</v>
      </c>
      <c r="J15" s="259">
        <v>7.44201552</v>
      </c>
      <c r="K15" s="184">
        <v>6</v>
      </c>
      <c r="L15" s="263">
        <v>53.971559460000002</v>
      </c>
      <c r="M15" s="184">
        <v>88</v>
      </c>
      <c r="N15" s="260">
        <v>1114.2437918999999</v>
      </c>
      <c r="P15" s="261">
        <v>110003900.7</v>
      </c>
      <c r="Q15" s="177"/>
      <c r="R15" s="195"/>
      <c r="S15" s="262"/>
      <c r="T15" s="177"/>
    </row>
    <row r="16" spans="1:20" x14ac:dyDescent="0.2">
      <c r="A16" s="88" t="s">
        <v>43</v>
      </c>
      <c r="B16" s="23" t="s">
        <v>131</v>
      </c>
      <c r="C16" s="254">
        <v>3</v>
      </c>
      <c r="D16" s="255">
        <v>1.93</v>
      </c>
      <c r="E16" s="184">
        <v>3</v>
      </c>
      <c r="F16" s="259">
        <v>10.166</v>
      </c>
      <c r="G16" s="184">
        <v>2</v>
      </c>
      <c r="H16" s="263">
        <v>1.1248337500000001</v>
      </c>
      <c r="I16" s="258">
        <v>2</v>
      </c>
      <c r="J16" s="259">
        <v>1.1248337500000001</v>
      </c>
      <c r="K16" s="184">
        <v>2</v>
      </c>
      <c r="L16" s="263">
        <v>1.1248337500000001</v>
      </c>
      <c r="M16" s="184">
        <v>85</v>
      </c>
      <c r="N16" s="260">
        <v>527.46397914000011</v>
      </c>
      <c r="P16" s="261">
        <v>87539048.040000021</v>
      </c>
      <c r="Q16" s="177"/>
      <c r="R16" s="195"/>
      <c r="S16" s="262"/>
      <c r="T16" s="177"/>
    </row>
    <row r="17" spans="1:20" x14ac:dyDescent="0.2">
      <c r="A17" s="88" t="s">
        <v>37</v>
      </c>
      <c r="B17" s="22" t="s">
        <v>125</v>
      </c>
      <c r="C17" s="254">
        <v>2</v>
      </c>
      <c r="D17" s="255">
        <v>29.155999999999999</v>
      </c>
      <c r="E17" s="184">
        <v>1</v>
      </c>
      <c r="F17" s="259">
        <v>20.876999999999999</v>
      </c>
      <c r="G17" s="184">
        <v>0</v>
      </c>
      <c r="H17" s="263">
        <v>0</v>
      </c>
      <c r="I17" s="258">
        <v>0</v>
      </c>
      <c r="J17" s="259">
        <v>0</v>
      </c>
      <c r="K17" s="184">
        <v>8</v>
      </c>
      <c r="L17" s="263">
        <v>103.14679492</v>
      </c>
      <c r="M17" s="184">
        <v>61</v>
      </c>
      <c r="N17" s="260">
        <v>569.26145688999998</v>
      </c>
      <c r="P17" s="261">
        <v>126906325.68999995</v>
      </c>
      <c r="Q17" s="177"/>
      <c r="R17" s="195"/>
      <c r="S17" s="262"/>
      <c r="T17" s="177"/>
    </row>
    <row r="18" spans="1:20" x14ac:dyDescent="0.2">
      <c r="A18" s="88" t="s">
        <v>42</v>
      </c>
      <c r="B18" s="23" t="s">
        <v>130</v>
      </c>
      <c r="C18" s="254">
        <v>4</v>
      </c>
      <c r="D18" s="255">
        <v>6.2290000000000001</v>
      </c>
      <c r="E18" s="184">
        <v>4</v>
      </c>
      <c r="F18" s="259">
        <v>10.647</v>
      </c>
      <c r="G18" s="184">
        <v>0</v>
      </c>
      <c r="H18" s="263">
        <v>0</v>
      </c>
      <c r="I18" s="258">
        <v>1</v>
      </c>
      <c r="J18" s="259">
        <v>3.4846573399999996</v>
      </c>
      <c r="K18" s="184">
        <v>5</v>
      </c>
      <c r="L18" s="263">
        <v>10.962503740000001</v>
      </c>
      <c r="M18" s="184">
        <v>59</v>
      </c>
      <c r="N18" s="260">
        <v>308.04211106000002</v>
      </c>
      <c r="P18" s="261">
        <v>85765324.490000039</v>
      </c>
      <c r="Q18" s="177"/>
      <c r="R18" s="195"/>
      <c r="S18" s="262"/>
      <c r="T18" s="177"/>
    </row>
    <row r="19" spans="1:20" x14ac:dyDescent="0.2">
      <c r="A19" s="88" t="s">
        <v>38</v>
      </c>
      <c r="B19" s="22" t="s">
        <v>126</v>
      </c>
      <c r="C19" s="254">
        <v>2</v>
      </c>
      <c r="D19" s="255">
        <v>45.345999999999997</v>
      </c>
      <c r="E19" s="184">
        <v>3</v>
      </c>
      <c r="F19" s="259">
        <v>474.69299999999998</v>
      </c>
      <c r="G19" s="184">
        <v>0</v>
      </c>
      <c r="H19" s="263">
        <v>0</v>
      </c>
      <c r="I19" s="258">
        <v>3</v>
      </c>
      <c r="J19" s="259">
        <v>4.3373549299999992</v>
      </c>
      <c r="K19" s="184">
        <v>5</v>
      </c>
      <c r="L19" s="263">
        <v>26.174574119999999</v>
      </c>
      <c r="M19" s="184">
        <v>85</v>
      </c>
      <c r="N19" s="265">
        <v>1482.0561917500004</v>
      </c>
      <c r="P19" s="261">
        <v>66954560.280000001</v>
      </c>
      <c r="Q19" s="177"/>
      <c r="R19" s="195"/>
      <c r="S19" s="262"/>
      <c r="T19" s="177"/>
    </row>
    <row r="20" spans="1:20" s="268" customFormat="1" x14ac:dyDescent="0.2">
      <c r="A20" s="91" t="s">
        <v>159</v>
      </c>
      <c r="B20" s="94" t="s">
        <v>14</v>
      </c>
      <c r="C20" s="266">
        <f t="shared" ref="C20:N20" si="1">SUM(C13:C19)</f>
        <v>16</v>
      </c>
      <c r="D20" s="267">
        <f t="shared" si="1"/>
        <v>267.95499999999998</v>
      </c>
      <c r="E20" s="186">
        <f>SUM(E13:E19)</f>
        <v>14</v>
      </c>
      <c r="F20" s="267">
        <f t="shared" si="1"/>
        <v>1016.5160000000001</v>
      </c>
      <c r="G20" s="186">
        <f t="shared" si="1"/>
        <v>3</v>
      </c>
      <c r="H20" s="267">
        <f t="shared" si="1"/>
        <v>1.7256776500000002</v>
      </c>
      <c r="I20" s="186">
        <f t="shared" si="1"/>
        <v>12</v>
      </c>
      <c r="J20" s="267">
        <f t="shared" si="1"/>
        <v>19.452449089999998</v>
      </c>
      <c r="K20" s="186">
        <f t="shared" si="1"/>
        <v>35</v>
      </c>
      <c r="L20" s="267">
        <f t="shared" si="1"/>
        <v>221.01250038999996</v>
      </c>
      <c r="M20" s="186">
        <f>SUM(M13:M19)</f>
        <v>584</v>
      </c>
      <c r="N20" s="267">
        <f t="shared" si="1"/>
        <v>5044.3043705059999</v>
      </c>
      <c r="P20" s="269">
        <f>SUM(P13:P19)</f>
        <v>719212617.65999997</v>
      </c>
      <c r="Q20" s="177"/>
      <c r="S20" s="262"/>
      <c r="T20" s="177"/>
    </row>
    <row r="21" spans="1:20" x14ac:dyDescent="0.2">
      <c r="A21" s="88" t="s">
        <v>47</v>
      </c>
      <c r="B21" s="25" t="s">
        <v>135</v>
      </c>
      <c r="C21" s="271">
        <v>0</v>
      </c>
      <c r="D21" s="256">
        <v>0</v>
      </c>
      <c r="E21" s="184">
        <v>2</v>
      </c>
      <c r="F21" s="256">
        <v>8.9489999999999998</v>
      </c>
      <c r="G21" s="184">
        <v>0</v>
      </c>
      <c r="H21" s="263">
        <v>0</v>
      </c>
      <c r="I21" s="258">
        <v>0</v>
      </c>
      <c r="J21" s="259">
        <v>0</v>
      </c>
      <c r="K21" s="184">
        <v>1</v>
      </c>
      <c r="L21" s="263">
        <v>3.48156672</v>
      </c>
      <c r="M21" s="184">
        <v>41</v>
      </c>
      <c r="N21" s="270">
        <v>274.27541639999998</v>
      </c>
      <c r="P21" s="261">
        <v>154634078.92000005</v>
      </c>
      <c r="Q21" s="177"/>
      <c r="R21" s="195"/>
      <c r="S21" s="262"/>
      <c r="T21" s="177"/>
    </row>
    <row r="22" spans="1:20" x14ac:dyDescent="0.2">
      <c r="A22" s="88" t="s">
        <v>44</v>
      </c>
      <c r="B22" s="25" t="s">
        <v>132</v>
      </c>
      <c r="C22" s="254">
        <v>0</v>
      </c>
      <c r="D22" s="259">
        <v>0</v>
      </c>
      <c r="E22" s="184">
        <v>1</v>
      </c>
      <c r="F22" s="259">
        <v>1.3939999999999999</v>
      </c>
      <c r="G22" s="184">
        <v>1</v>
      </c>
      <c r="H22" s="263">
        <v>0.6132689400000001</v>
      </c>
      <c r="I22" s="258">
        <v>3</v>
      </c>
      <c r="J22" s="259">
        <v>7.8358360999999999</v>
      </c>
      <c r="K22" s="184">
        <v>9</v>
      </c>
      <c r="L22" s="263">
        <v>55.29246238999999</v>
      </c>
      <c r="M22" s="184">
        <v>77</v>
      </c>
      <c r="N22" s="260">
        <v>786.16197075000002</v>
      </c>
      <c r="P22" s="261">
        <v>222043808.29000005</v>
      </c>
      <c r="Q22" s="177"/>
      <c r="R22" s="195"/>
      <c r="S22" s="262"/>
      <c r="T22" s="177"/>
    </row>
    <row r="23" spans="1:20" x14ac:dyDescent="0.2">
      <c r="A23" s="88" t="s">
        <v>46</v>
      </c>
      <c r="B23" s="25" t="s">
        <v>134</v>
      </c>
      <c r="C23" s="254">
        <v>0</v>
      </c>
      <c r="D23" s="259">
        <v>0</v>
      </c>
      <c r="E23" s="184">
        <v>3</v>
      </c>
      <c r="F23" s="259">
        <v>4.8449999999999998</v>
      </c>
      <c r="G23" s="184">
        <v>0</v>
      </c>
      <c r="H23" s="263">
        <v>0</v>
      </c>
      <c r="I23" s="258">
        <v>0</v>
      </c>
      <c r="J23" s="259">
        <v>0</v>
      </c>
      <c r="K23" s="184">
        <v>1</v>
      </c>
      <c r="L23" s="263">
        <v>0.36457923999999997</v>
      </c>
      <c r="M23" s="184">
        <v>32</v>
      </c>
      <c r="N23" s="260">
        <v>345.64552352999993</v>
      </c>
      <c r="P23" s="261">
        <v>23667653.600000001</v>
      </c>
      <c r="Q23" s="177"/>
      <c r="R23" s="195"/>
      <c r="S23" s="262"/>
      <c r="T23" s="177"/>
    </row>
    <row r="24" spans="1:20" x14ac:dyDescent="0.2">
      <c r="A24" s="88" t="s">
        <v>49</v>
      </c>
      <c r="B24" s="25" t="s">
        <v>137</v>
      </c>
      <c r="C24" s="254">
        <v>0</v>
      </c>
      <c r="D24" s="259">
        <v>0</v>
      </c>
      <c r="E24" s="184">
        <v>3</v>
      </c>
      <c r="F24" s="259">
        <v>9.2330000000000005</v>
      </c>
      <c r="G24" s="184">
        <v>0</v>
      </c>
      <c r="H24" s="263">
        <v>0</v>
      </c>
      <c r="I24" s="258">
        <v>3</v>
      </c>
      <c r="J24" s="259">
        <v>2.8631920000000002</v>
      </c>
      <c r="K24" s="184">
        <v>5</v>
      </c>
      <c r="L24" s="263">
        <v>15.690325120000001</v>
      </c>
      <c r="M24" s="184">
        <v>104</v>
      </c>
      <c r="N24" s="260">
        <v>667.29685010999992</v>
      </c>
      <c r="P24" s="272">
        <v>54793076.260000013</v>
      </c>
      <c r="Q24" s="177"/>
      <c r="R24" s="195"/>
      <c r="S24" s="262"/>
      <c r="T24" s="177"/>
    </row>
    <row r="25" spans="1:20" x14ac:dyDescent="0.2">
      <c r="A25" s="88" t="s">
        <v>48</v>
      </c>
      <c r="B25" s="25" t="s">
        <v>136</v>
      </c>
      <c r="C25" s="254">
        <v>0</v>
      </c>
      <c r="D25" s="259">
        <v>0</v>
      </c>
      <c r="E25" s="184">
        <v>1</v>
      </c>
      <c r="F25" s="259">
        <v>6.258</v>
      </c>
      <c r="G25" s="184">
        <v>1</v>
      </c>
      <c r="H25" s="263">
        <v>1.55681501</v>
      </c>
      <c r="I25" s="258">
        <v>10</v>
      </c>
      <c r="J25" s="259">
        <v>14.238027239999999</v>
      </c>
      <c r="K25" s="184">
        <v>5</v>
      </c>
      <c r="L25" s="263">
        <v>14.238027239999997</v>
      </c>
      <c r="M25" s="184">
        <v>58</v>
      </c>
      <c r="N25" s="260">
        <v>303.67554971000004</v>
      </c>
      <c r="P25" s="261">
        <v>56094620.920000009</v>
      </c>
      <c r="Q25" s="177"/>
      <c r="R25" s="195"/>
      <c r="S25" s="262"/>
      <c r="T25" s="177"/>
    </row>
    <row r="26" spans="1:20" x14ac:dyDescent="0.2">
      <c r="A26" s="88" t="s">
        <v>45</v>
      </c>
      <c r="B26" s="25" t="s">
        <v>133</v>
      </c>
      <c r="C26" s="273">
        <v>0</v>
      </c>
      <c r="D26" s="264">
        <v>0</v>
      </c>
      <c r="E26" s="184">
        <v>3</v>
      </c>
      <c r="F26" s="264">
        <v>2.450005</v>
      </c>
      <c r="G26" s="184">
        <v>0</v>
      </c>
      <c r="H26" s="263">
        <v>0</v>
      </c>
      <c r="I26" s="258">
        <v>2</v>
      </c>
      <c r="J26" s="259">
        <v>6.6935022599999998</v>
      </c>
      <c r="K26" s="184">
        <v>10</v>
      </c>
      <c r="L26" s="263">
        <v>343.76557684999983</v>
      </c>
      <c r="M26" s="184">
        <v>51</v>
      </c>
      <c r="N26" s="265">
        <v>656.35778212000014</v>
      </c>
      <c r="P26" s="261">
        <v>106662923.39000002</v>
      </c>
      <c r="Q26" s="177"/>
      <c r="R26" s="195"/>
      <c r="S26" s="262"/>
      <c r="T26" s="177"/>
    </row>
    <row r="27" spans="1:20" s="268" customFormat="1" x14ac:dyDescent="0.2">
      <c r="A27" s="91" t="s">
        <v>160</v>
      </c>
      <c r="B27" s="95" t="s">
        <v>15</v>
      </c>
      <c r="C27" s="274">
        <f>SUM(C21:C26)</f>
        <v>0</v>
      </c>
      <c r="D27" s="275">
        <f>SUM(D21:D26)</f>
        <v>0</v>
      </c>
      <c r="E27" s="186">
        <f>SUM(E21:E26)</f>
        <v>13</v>
      </c>
      <c r="F27" s="267">
        <f>SUM(F21:F26)</f>
        <v>33.129004999999999</v>
      </c>
      <c r="G27" s="186">
        <f t="shared" ref="G27:N27" si="2">SUM(G21:G26)</f>
        <v>2</v>
      </c>
      <c r="H27" s="267">
        <f t="shared" si="2"/>
        <v>2.17008395</v>
      </c>
      <c r="I27" s="276">
        <f t="shared" si="2"/>
        <v>18</v>
      </c>
      <c r="J27" s="267">
        <f t="shared" si="2"/>
        <v>31.630557599999999</v>
      </c>
      <c r="K27" s="186">
        <f t="shared" si="2"/>
        <v>31</v>
      </c>
      <c r="L27" s="267">
        <f t="shared" si="2"/>
        <v>432.83253755999982</v>
      </c>
      <c r="M27" s="186">
        <f>SUM(M21:M26)</f>
        <v>363</v>
      </c>
      <c r="N27" s="267">
        <f t="shared" si="2"/>
        <v>3033.41309262</v>
      </c>
      <c r="P27" s="269">
        <f>SUM(P21:P26)</f>
        <v>617896161.38000011</v>
      </c>
      <c r="Q27" s="177"/>
      <c r="S27" s="262"/>
      <c r="T27" s="177"/>
    </row>
    <row r="28" spans="1:20" x14ac:dyDescent="0.2">
      <c r="A28" s="88" t="s">
        <v>52</v>
      </c>
      <c r="B28" s="24" t="s">
        <v>140</v>
      </c>
      <c r="C28" s="254">
        <v>3</v>
      </c>
      <c r="D28" s="255">
        <v>140.21899999999999</v>
      </c>
      <c r="E28" s="184">
        <v>0</v>
      </c>
      <c r="F28" s="259">
        <v>0</v>
      </c>
      <c r="G28" s="184">
        <v>0</v>
      </c>
      <c r="H28" s="263">
        <v>0</v>
      </c>
      <c r="I28" s="258">
        <v>3</v>
      </c>
      <c r="J28" s="259">
        <v>2.9638279600000002</v>
      </c>
      <c r="K28" s="184">
        <v>4</v>
      </c>
      <c r="L28" s="263">
        <v>20.905068239999999</v>
      </c>
      <c r="M28" s="184">
        <v>89</v>
      </c>
      <c r="N28" s="270">
        <v>557.85755061000009</v>
      </c>
      <c r="P28" s="261">
        <v>100308744.87999998</v>
      </c>
      <c r="Q28" s="177"/>
      <c r="R28" s="195"/>
      <c r="S28" s="262"/>
      <c r="T28" s="177"/>
    </row>
    <row r="29" spans="1:20" x14ac:dyDescent="0.2">
      <c r="A29" s="88" t="s">
        <v>51</v>
      </c>
      <c r="B29" s="24" t="s">
        <v>139</v>
      </c>
      <c r="C29" s="254">
        <v>20</v>
      </c>
      <c r="D29" s="255">
        <v>122.598</v>
      </c>
      <c r="E29" s="184">
        <v>2</v>
      </c>
      <c r="F29" s="259">
        <v>5.907</v>
      </c>
      <c r="G29" s="184">
        <v>2</v>
      </c>
      <c r="H29" s="263">
        <v>3.4620257600000004</v>
      </c>
      <c r="I29" s="258">
        <v>5</v>
      </c>
      <c r="J29" s="259">
        <v>29.750389819999999</v>
      </c>
      <c r="K29" s="184">
        <v>8</v>
      </c>
      <c r="L29" s="263">
        <v>79.086274219999993</v>
      </c>
      <c r="M29" s="184">
        <v>110</v>
      </c>
      <c r="N29" s="260">
        <v>891.43498287999989</v>
      </c>
      <c r="P29" s="261">
        <v>102994928.76000004</v>
      </c>
      <c r="Q29" s="177"/>
      <c r="R29" s="195"/>
      <c r="S29" s="262"/>
      <c r="T29" s="177"/>
    </row>
    <row r="30" spans="1:20" x14ac:dyDescent="0.2">
      <c r="A30" s="88" t="s">
        <v>50</v>
      </c>
      <c r="B30" s="24" t="s">
        <v>138</v>
      </c>
      <c r="C30" s="254">
        <v>7</v>
      </c>
      <c r="D30" s="255">
        <v>126.96</v>
      </c>
      <c r="E30" s="184">
        <v>8</v>
      </c>
      <c r="F30" s="259">
        <v>30.405999999999999</v>
      </c>
      <c r="G30" s="184">
        <v>0</v>
      </c>
      <c r="H30" s="263">
        <v>0</v>
      </c>
      <c r="I30" s="258">
        <v>5</v>
      </c>
      <c r="J30" s="259">
        <v>11.1519853</v>
      </c>
      <c r="K30" s="184">
        <v>7</v>
      </c>
      <c r="L30" s="263">
        <v>12.707130490000001</v>
      </c>
      <c r="M30" s="184">
        <v>87</v>
      </c>
      <c r="N30" s="260">
        <v>869.78890374000002</v>
      </c>
      <c r="P30" s="261">
        <v>48730183.229999989</v>
      </c>
      <c r="Q30" s="177"/>
      <c r="R30" s="195"/>
      <c r="S30" s="262"/>
      <c r="T30" s="177"/>
    </row>
    <row r="31" spans="1:20" x14ac:dyDescent="0.2">
      <c r="A31" s="88" t="s">
        <v>53</v>
      </c>
      <c r="B31" s="24" t="s">
        <v>141</v>
      </c>
      <c r="C31" s="254">
        <v>1</v>
      </c>
      <c r="D31" s="255">
        <v>3.996</v>
      </c>
      <c r="E31" s="184">
        <v>2</v>
      </c>
      <c r="F31" s="259">
        <v>23.398</v>
      </c>
      <c r="G31" s="184">
        <v>0</v>
      </c>
      <c r="H31" s="263">
        <v>0</v>
      </c>
      <c r="I31" s="258">
        <v>2</v>
      </c>
      <c r="J31" s="259">
        <v>4.4184180599999996</v>
      </c>
      <c r="K31" s="184">
        <v>4</v>
      </c>
      <c r="L31" s="263">
        <v>11.707222869999999</v>
      </c>
      <c r="M31" s="184">
        <v>48</v>
      </c>
      <c r="N31" s="265">
        <v>371.45583087</v>
      </c>
      <c r="P31" s="261">
        <v>111704847.32999998</v>
      </c>
      <c r="Q31" s="177"/>
      <c r="R31" s="195"/>
      <c r="S31" s="262"/>
      <c r="T31" s="177"/>
    </row>
    <row r="32" spans="1:20" s="268" customFormat="1" x14ac:dyDescent="0.2">
      <c r="A32" s="91" t="s">
        <v>161</v>
      </c>
      <c r="B32" s="95" t="s">
        <v>17</v>
      </c>
      <c r="C32" s="277">
        <f t="shared" ref="C32:N32" si="3">SUM(C28:C31)</f>
        <v>31</v>
      </c>
      <c r="D32" s="278">
        <f t="shared" si="3"/>
        <v>393.77299999999997</v>
      </c>
      <c r="E32" s="186">
        <f>SUM(E28:E31)</f>
        <v>12</v>
      </c>
      <c r="F32" s="267">
        <f t="shared" si="3"/>
        <v>59.710999999999999</v>
      </c>
      <c r="G32" s="186">
        <f t="shared" si="3"/>
        <v>2</v>
      </c>
      <c r="H32" s="267">
        <f t="shared" si="3"/>
        <v>3.4620257600000004</v>
      </c>
      <c r="I32" s="276">
        <f t="shared" si="3"/>
        <v>15</v>
      </c>
      <c r="J32" s="267">
        <f t="shared" si="3"/>
        <v>48.284621139999999</v>
      </c>
      <c r="K32" s="186">
        <f t="shared" si="3"/>
        <v>23</v>
      </c>
      <c r="L32" s="267">
        <f t="shared" si="3"/>
        <v>124.40569581999999</v>
      </c>
      <c r="M32" s="186">
        <f>SUM(M28:M31)</f>
        <v>334</v>
      </c>
      <c r="N32" s="267">
        <f t="shared" si="3"/>
        <v>2690.5372680999999</v>
      </c>
      <c r="P32" s="269">
        <f>SUM(P28:P31)</f>
        <v>363738704.19999999</v>
      </c>
      <c r="Q32" s="177"/>
      <c r="S32" s="262"/>
      <c r="T32" s="177"/>
    </row>
    <row r="33" spans="1:20" x14ac:dyDescent="0.2">
      <c r="A33" s="88" t="s">
        <v>54</v>
      </c>
      <c r="B33" s="23" t="s">
        <v>142</v>
      </c>
      <c r="C33" s="254">
        <v>1</v>
      </c>
      <c r="D33" s="255">
        <v>16.821999999999999</v>
      </c>
      <c r="E33" s="184">
        <v>0</v>
      </c>
      <c r="F33" s="259">
        <v>0</v>
      </c>
      <c r="G33" s="184">
        <v>0</v>
      </c>
      <c r="H33" s="263">
        <v>0</v>
      </c>
      <c r="I33" s="258">
        <v>0</v>
      </c>
      <c r="J33" s="259">
        <v>0</v>
      </c>
      <c r="K33" s="184">
        <v>1</v>
      </c>
      <c r="L33" s="263">
        <v>28.608997940000002</v>
      </c>
      <c r="M33" s="184">
        <v>113</v>
      </c>
      <c r="N33" s="270">
        <v>1026.3572315599999</v>
      </c>
      <c r="P33" s="261">
        <v>33121279.52</v>
      </c>
      <c r="Q33" s="177"/>
      <c r="R33" s="195"/>
      <c r="S33" s="262"/>
      <c r="T33" s="177"/>
    </row>
    <row r="34" spans="1:20" x14ac:dyDescent="0.2">
      <c r="A34" s="88" t="s">
        <v>56</v>
      </c>
      <c r="B34" s="23" t="s">
        <v>157</v>
      </c>
      <c r="C34" s="254">
        <v>0</v>
      </c>
      <c r="D34" s="255">
        <v>0</v>
      </c>
      <c r="E34" s="184">
        <v>0</v>
      </c>
      <c r="F34" s="259">
        <v>0</v>
      </c>
      <c r="G34" s="184">
        <v>0</v>
      </c>
      <c r="H34" s="263">
        <v>0</v>
      </c>
      <c r="I34" s="258">
        <v>4</v>
      </c>
      <c r="J34" s="259">
        <v>22.540927449999998</v>
      </c>
      <c r="K34" s="184">
        <v>1</v>
      </c>
      <c r="L34" s="263">
        <v>22.540927449999998</v>
      </c>
      <c r="M34" s="184">
        <v>12</v>
      </c>
      <c r="N34" s="260">
        <v>112.95985484000001</v>
      </c>
      <c r="P34" s="261">
        <v>15919892.540000001</v>
      </c>
      <c r="Q34" s="177"/>
      <c r="R34" s="195"/>
      <c r="S34" s="262"/>
      <c r="T34" s="177"/>
    </row>
    <row r="35" spans="1:20" x14ac:dyDescent="0.2">
      <c r="A35" s="88" t="s">
        <v>57</v>
      </c>
      <c r="B35" s="23" t="s">
        <v>144</v>
      </c>
      <c r="C35" s="254">
        <v>0</v>
      </c>
      <c r="D35" s="255">
        <v>0</v>
      </c>
      <c r="E35" s="184">
        <v>0</v>
      </c>
      <c r="F35" s="259">
        <v>0</v>
      </c>
      <c r="G35" s="184">
        <v>0</v>
      </c>
      <c r="H35" s="263">
        <v>0</v>
      </c>
      <c r="I35" s="258">
        <v>0</v>
      </c>
      <c r="J35" s="259">
        <v>0</v>
      </c>
      <c r="K35" s="184">
        <v>1</v>
      </c>
      <c r="L35" s="263">
        <v>13.452432249999999</v>
      </c>
      <c r="M35" s="184">
        <v>28</v>
      </c>
      <c r="N35" s="260">
        <v>160.59105353000001</v>
      </c>
      <c r="P35" s="261">
        <v>162039837.60000011</v>
      </c>
      <c r="Q35" s="177"/>
      <c r="R35" s="195"/>
      <c r="S35" s="262"/>
      <c r="T35" s="177"/>
    </row>
    <row r="36" spans="1:20" x14ac:dyDescent="0.2">
      <c r="A36" s="88" t="s">
        <v>55</v>
      </c>
      <c r="B36" s="23" t="s">
        <v>143</v>
      </c>
      <c r="C36" s="254">
        <v>1</v>
      </c>
      <c r="D36" s="255">
        <v>4.6150000000000002</v>
      </c>
      <c r="E36" s="184">
        <v>0</v>
      </c>
      <c r="F36" s="259">
        <v>0</v>
      </c>
      <c r="G36" s="184">
        <v>0</v>
      </c>
      <c r="H36" s="263">
        <v>0</v>
      </c>
      <c r="I36" s="258">
        <v>0</v>
      </c>
      <c r="J36" s="259">
        <v>0</v>
      </c>
      <c r="K36" s="184">
        <v>0</v>
      </c>
      <c r="L36" s="263">
        <v>0</v>
      </c>
      <c r="M36" s="184">
        <v>39</v>
      </c>
      <c r="N36" s="265">
        <v>148.42629757</v>
      </c>
      <c r="P36" s="261">
        <v>9600497.9900000002</v>
      </c>
      <c r="Q36" s="177"/>
      <c r="R36" s="195"/>
      <c r="S36" s="262"/>
      <c r="T36" s="177"/>
    </row>
    <row r="37" spans="1:20" s="268" customFormat="1" x14ac:dyDescent="0.2">
      <c r="A37" s="91" t="s">
        <v>162</v>
      </c>
      <c r="B37" s="95" t="s">
        <v>7</v>
      </c>
      <c r="C37" s="277">
        <f t="shared" ref="C37:N37" si="4">SUM(C33:C36)</f>
        <v>2</v>
      </c>
      <c r="D37" s="278">
        <f t="shared" si="4"/>
        <v>21.436999999999998</v>
      </c>
      <c r="E37" s="186">
        <f>SUM(E33:E36)</f>
        <v>0</v>
      </c>
      <c r="F37" s="267">
        <f t="shared" si="4"/>
        <v>0</v>
      </c>
      <c r="G37" s="186">
        <f t="shared" si="4"/>
        <v>0</v>
      </c>
      <c r="H37" s="267">
        <f>SUM(H33:H36)</f>
        <v>0</v>
      </c>
      <c r="I37" s="276">
        <f t="shared" si="4"/>
        <v>4</v>
      </c>
      <c r="J37" s="267">
        <f>SUM(J33:J36)</f>
        <v>22.540927449999998</v>
      </c>
      <c r="K37" s="186">
        <f t="shared" si="4"/>
        <v>3</v>
      </c>
      <c r="L37" s="267">
        <f t="shared" si="4"/>
        <v>64.602357639999994</v>
      </c>
      <c r="M37" s="186">
        <f>SUM(M33:M36)</f>
        <v>192</v>
      </c>
      <c r="N37" s="267">
        <f t="shared" si="4"/>
        <v>1448.3344374999999</v>
      </c>
      <c r="P37" s="269">
        <f>SUM(P33:P36)</f>
        <v>220681507.65000013</v>
      </c>
      <c r="Q37" s="177"/>
      <c r="S37" s="262"/>
      <c r="T37" s="177"/>
    </row>
    <row r="38" spans="1:20" x14ac:dyDescent="0.2">
      <c r="A38" s="88" t="s">
        <v>62</v>
      </c>
      <c r="B38" s="26" t="s">
        <v>149</v>
      </c>
      <c r="C38" s="254">
        <v>0</v>
      </c>
      <c r="D38" s="255">
        <v>0</v>
      </c>
      <c r="E38" s="184">
        <v>0</v>
      </c>
      <c r="F38" s="259">
        <v>0</v>
      </c>
      <c r="G38" s="184">
        <v>0</v>
      </c>
      <c r="H38" s="263">
        <v>0</v>
      </c>
      <c r="I38" s="258">
        <v>0</v>
      </c>
      <c r="J38" s="259">
        <v>0</v>
      </c>
      <c r="K38" s="184">
        <v>0</v>
      </c>
      <c r="L38" s="263">
        <v>0</v>
      </c>
      <c r="M38" s="184">
        <v>29</v>
      </c>
      <c r="N38" s="270">
        <v>255.28081649000003</v>
      </c>
      <c r="P38" s="261">
        <v>28026947.529999994</v>
      </c>
      <c r="Q38" s="177"/>
      <c r="R38" s="195"/>
      <c r="S38" s="262"/>
      <c r="T38" s="177"/>
    </row>
    <row r="39" spans="1:20" x14ac:dyDescent="0.2">
      <c r="A39" s="88" t="s">
        <v>60</v>
      </c>
      <c r="B39" s="23" t="s">
        <v>147</v>
      </c>
      <c r="C39" s="254">
        <v>0</v>
      </c>
      <c r="D39" s="255">
        <v>0</v>
      </c>
      <c r="E39" s="184">
        <v>2</v>
      </c>
      <c r="F39" s="259">
        <v>5.2670000000000003</v>
      </c>
      <c r="G39" s="184">
        <v>0</v>
      </c>
      <c r="H39" s="263">
        <v>0</v>
      </c>
      <c r="I39" s="258">
        <v>1</v>
      </c>
      <c r="J39" s="259">
        <v>5.68105861</v>
      </c>
      <c r="K39" s="184">
        <v>2</v>
      </c>
      <c r="L39" s="263">
        <v>8.0037841700000012</v>
      </c>
      <c r="M39" s="184">
        <v>51</v>
      </c>
      <c r="N39" s="260">
        <v>231.84440986999999</v>
      </c>
      <c r="P39" s="261">
        <v>22501977.580000002</v>
      </c>
      <c r="Q39" s="177"/>
      <c r="R39" s="195"/>
      <c r="S39" s="262"/>
      <c r="T39" s="177"/>
    </row>
    <row r="40" spans="1:20" x14ac:dyDescent="0.2">
      <c r="A40" s="88" t="s">
        <v>61</v>
      </c>
      <c r="B40" s="25" t="s">
        <v>148</v>
      </c>
      <c r="C40" s="254">
        <v>1</v>
      </c>
      <c r="D40" s="255">
        <v>5.98</v>
      </c>
      <c r="E40" s="184">
        <v>1</v>
      </c>
      <c r="F40" s="259">
        <v>3.99</v>
      </c>
      <c r="G40" s="184">
        <v>1</v>
      </c>
      <c r="H40" s="263">
        <v>0.18353101999999999</v>
      </c>
      <c r="I40" s="258">
        <v>1</v>
      </c>
      <c r="J40" s="259">
        <v>0.18353101999999999</v>
      </c>
      <c r="K40" s="184">
        <v>1</v>
      </c>
      <c r="L40" s="263">
        <v>0.18353101999999999</v>
      </c>
      <c r="M40" s="184">
        <v>22</v>
      </c>
      <c r="N40" s="260">
        <v>116.37939307999999</v>
      </c>
      <c r="P40" s="261">
        <v>18904130.699999992</v>
      </c>
      <c r="Q40" s="177"/>
      <c r="R40" s="195"/>
      <c r="S40" s="262"/>
      <c r="T40" s="177"/>
    </row>
    <row r="41" spans="1:20" x14ac:dyDescent="0.2">
      <c r="A41" s="88" t="s">
        <v>58</v>
      </c>
      <c r="B41" s="25" t="s">
        <v>145</v>
      </c>
      <c r="C41" s="254">
        <v>2</v>
      </c>
      <c r="D41" s="255">
        <v>4.0999999999999996</v>
      </c>
      <c r="E41" s="184">
        <v>1</v>
      </c>
      <c r="F41" s="259">
        <v>0.504</v>
      </c>
      <c r="G41" s="184">
        <v>0</v>
      </c>
      <c r="H41" s="263">
        <v>0</v>
      </c>
      <c r="I41" s="258">
        <v>3</v>
      </c>
      <c r="J41" s="259">
        <v>1.8760653300000001</v>
      </c>
      <c r="K41" s="184">
        <v>2</v>
      </c>
      <c r="L41" s="263">
        <v>1.8760653300000001</v>
      </c>
      <c r="M41" s="184">
        <v>42</v>
      </c>
      <c r="N41" s="260">
        <v>251.73450547000002</v>
      </c>
      <c r="P41" s="261">
        <v>21260057.779999997</v>
      </c>
      <c r="Q41" s="177"/>
      <c r="R41" s="195"/>
      <c r="S41" s="262"/>
      <c r="T41" s="177"/>
    </row>
    <row r="42" spans="1:20" x14ac:dyDescent="0.2">
      <c r="A42" s="88" t="s">
        <v>59</v>
      </c>
      <c r="B42" s="25" t="s">
        <v>146</v>
      </c>
      <c r="C42" s="254">
        <v>0</v>
      </c>
      <c r="D42" s="255">
        <v>0</v>
      </c>
      <c r="E42" s="184">
        <v>0</v>
      </c>
      <c r="F42" s="259">
        <v>0</v>
      </c>
      <c r="G42" s="184">
        <v>0</v>
      </c>
      <c r="H42" s="263">
        <v>0</v>
      </c>
      <c r="I42" s="258">
        <v>0</v>
      </c>
      <c r="J42" s="259">
        <v>0</v>
      </c>
      <c r="K42" s="184">
        <v>0</v>
      </c>
      <c r="L42" s="263">
        <v>0</v>
      </c>
      <c r="M42" s="184">
        <v>32</v>
      </c>
      <c r="N42" s="265">
        <v>121.00932452999999</v>
      </c>
      <c r="P42" s="261">
        <v>9513812.9600000009</v>
      </c>
      <c r="Q42" s="177"/>
      <c r="R42" s="195"/>
      <c r="S42" s="262"/>
      <c r="T42" s="177"/>
    </row>
    <row r="43" spans="1:20" s="268" customFormat="1" x14ac:dyDescent="0.2">
      <c r="A43" s="91" t="s">
        <v>163</v>
      </c>
      <c r="B43" s="95" t="s">
        <v>18</v>
      </c>
      <c r="C43" s="277">
        <f t="shared" ref="C43:N43" si="5">SUM(C38:C42)</f>
        <v>3</v>
      </c>
      <c r="D43" s="278">
        <f t="shared" si="5"/>
        <v>10.08</v>
      </c>
      <c r="E43" s="186">
        <f>SUM(E38:E42)</f>
        <v>4</v>
      </c>
      <c r="F43" s="267">
        <f t="shared" si="5"/>
        <v>9.761000000000001</v>
      </c>
      <c r="G43" s="186">
        <f t="shared" si="5"/>
        <v>1</v>
      </c>
      <c r="H43" s="267">
        <f t="shared" si="5"/>
        <v>0.18353101999999999</v>
      </c>
      <c r="I43" s="276">
        <f t="shared" si="5"/>
        <v>5</v>
      </c>
      <c r="J43" s="267">
        <f t="shared" si="5"/>
        <v>7.7406549600000005</v>
      </c>
      <c r="K43" s="186">
        <f t="shared" si="5"/>
        <v>5</v>
      </c>
      <c r="L43" s="267">
        <f t="shared" si="5"/>
        <v>10.063380520000001</v>
      </c>
      <c r="M43" s="186">
        <f>SUM(M38:M42)</f>
        <v>176</v>
      </c>
      <c r="N43" s="267">
        <f t="shared" si="5"/>
        <v>976.24844944000006</v>
      </c>
      <c r="P43" s="269">
        <f>SUM(P38:P42)</f>
        <v>100206926.54999998</v>
      </c>
      <c r="Q43" s="177"/>
      <c r="S43" s="262"/>
      <c r="T43" s="177"/>
    </row>
    <row r="44" spans="1:20" x14ac:dyDescent="0.2">
      <c r="A44" s="88" t="s">
        <v>65</v>
      </c>
      <c r="B44" s="23" t="s">
        <v>152</v>
      </c>
      <c r="C44" s="254">
        <v>3</v>
      </c>
      <c r="D44" s="255">
        <v>5.71</v>
      </c>
      <c r="E44" s="184">
        <v>0</v>
      </c>
      <c r="F44" s="259">
        <v>0</v>
      </c>
      <c r="G44" s="184">
        <v>1</v>
      </c>
      <c r="H44" s="263">
        <v>0.28702291000000002</v>
      </c>
      <c r="I44" s="258">
        <v>1</v>
      </c>
      <c r="J44" s="259">
        <v>0.28702291000000002</v>
      </c>
      <c r="K44" s="184">
        <v>1</v>
      </c>
      <c r="L44" s="263">
        <v>0.28702291000000002</v>
      </c>
      <c r="M44" s="184">
        <v>45</v>
      </c>
      <c r="N44" s="270">
        <v>156.46907059000003</v>
      </c>
      <c r="P44" s="261">
        <v>52450193.18</v>
      </c>
      <c r="Q44" s="177"/>
      <c r="R44" s="195"/>
      <c r="S44" s="262"/>
      <c r="T44" s="177"/>
    </row>
    <row r="45" spans="1:20" x14ac:dyDescent="0.2">
      <c r="A45" s="88" t="s">
        <v>63</v>
      </c>
      <c r="B45" s="25" t="s">
        <v>150</v>
      </c>
      <c r="C45" s="254">
        <v>4</v>
      </c>
      <c r="D45" s="255">
        <v>16.634</v>
      </c>
      <c r="E45" s="184">
        <v>2</v>
      </c>
      <c r="F45" s="259">
        <v>2.0030000000000001</v>
      </c>
      <c r="G45" s="184">
        <v>0</v>
      </c>
      <c r="H45" s="263">
        <v>0</v>
      </c>
      <c r="I45" s="258">
        <v>1</v>
      </c>
      <c r="J45" s="259">
        <v>1.6509428400000001</v>
      </c>
      <c r="K45" s="184">
        <v>1</v>
      </c>
      <c r="L45" s="263">
        <v>1.6509428400000001</v>
      </c>
      <c r="M45" s="184">
        <v>53</v>
      </c>
      <c r="N45" s="260">
        <v>274.46344225000001</v>
      </c>
      <c r="P45" s="261">
        <v>3154514.1</v>
      </c>
      <c r="Q45" s="177"/>
      <c r="R45" s="195"/>
      <c r="S45" s="262"/>
      <c r="T45" s="177"/>
    </row>
    <row r="46" spans="1:20" x14ac:dyDescent="0.2">
      <c r="A46" s="88" t="s">
        <v>64</v>
      </c>
      <c r="B46" s="25" t="s">
        <v>151</v>
      </c>
      <c r="C46" s="254">
        <v>4</v>
      </c>
      <c r="D46" s="255">
        <v>28.616</v>
      </c>
      <c r="E46" s="184">
        <v>0</v>
      </c>
      <c r="F46" s="259">
        <v>0</v>
      </c>
      <c r="G46" s="184">
        <v>0</v>
      </c>
      <c r="H46" s="263">
        <v>0</v>
      </c>
      <c r="I46" s="258">
        <v>0</v>
      </c>
      <c r="J46" s="259">
        <v>0</v>
      </c>
      <c r="K46" s="184">
        <v>1</v>
      </c>
      <c r="L46" s="263">
        <v>0.24770898</v>
      </c>
      <c r="M46" s="184">
        <v>53</v>
      </c>
      <c r="N46" s="260">
        <v>486.87343264000003</v>
      </c>
      <c r="P46" s="261">
        <v>560856.56000000006</v>
      </c>
      <c r="Q46" s="177"/>
      <c r="R46" s="195"/>
      <c r="S46" s="262"/>
      <c r="T46" s="177"/>
    </row>
    <row r="47" spans="1:20" x14ac:dyDescent="0.2">
      <c r="A47" s="88" t="s">
        <v>66</v>
      </c>
      <c r="B47" s="25" t="s">
        <v>153</v>
      </c>
      <c r="C47" s="254">
        <v>0</v>
      </c>
      <c r="D47" s="255">
        <v>0</v>
      </c>
      <c r="E47" s="184">
        <v>0</v>
      </c>
      <c r="F47" s="259">
        <v>0</v>
      </c>
      <c r="G47" s="184">
        <v>0</v>
      </c>
      <c r="H47" s="263">
        <v>0</v>
      </c>
      <c r="I47" s="258">
        <v>0</v>
      </c>
      <c r="J47" s="259">
        <v>0</v>
      </c>
      <c r="K47" s="184">
        <v>0</v>
      </c>
      <c r="L47" s="263">
        <v>0</v>
      </c>
      <c r="M47" s="184">
        <v>32</v>
      </c>
      <c r="N47" s="265">
        <v>173.95512375000001</v>
      </c>
      <c r="P47" s="261">
        <v>1080376.3</v>
      </c>
      <c r="Q47" s="177"/>
      <c r="R47" s="195"/>
      <c r="S47" s="262"/>
      <c r="T47" s="177"/>
    </row>
    <row r="48" spans="1:20" s="268" customFormat="1" x14ac:dyDescent="0.2">
      <c r="A48" s="91" t="s">
        <v>164</v>
      </c>
      <c r="B48" s="94" t="s">
        <v>8</v>
      </c>
      <c r="C48" s="266">
        <f t="shared" ref="C48:N48" si="6">SUM(C44:C47)</f>
        <v>11</v>
      </c>
      <c r="D48" s="267">
        <f t="shared" si="6"/>
        <v>50.96</v>
      </c>
      <c r="E48" s="186">
        <f>SUM(E44:E47)</f>
        <v>2</v>
      </c>
      <c r="F48" s="267">
        <f t="shared" si="6"/>
        <v>2.0030000000000001</v>
      </c>
      <c r="G48" s="186">
        <f>SUM(G44:G47)</f>
        <v>1</v>
      </c>
      <c r="H48" s="267">
        <f>SUM(H44:H47)</f>
        <v>0.28702291000000002</v>
      </c>
      <c r="I48" s="276">
        <f t="shared" si="6"/>
        <v>2</v>
      </c>
      <c r="J48" s="267">
        <f t="shared" si="6"/>
        <v>1.93796575</v>
      </c>
      <c r="K48" s="186">
        <f t="shared" si="6"/>
        <v>3</v>
      </c>
      <c r="L48" s="267">
        <f t="shared" si="6"/>
        <v>2.1856747300000001</v>
      </c>
      <c r="M48" s="186">
        <f>SUM(M44:M47)</f>
        <v>183</v>
      </c>
      <c r="N48" s="267">
        <f t="shared" si="6"/>
        <v>1091.7610692300002</v>
      </c>
      <c r="P48" s="269">
        <f>SUM(P44:P47)</f>
        <v>57245940.140000001</v>
      </c>
      <c r="Q48" s="177"/>
      <c r="R48" s="177"/>
      <c r="S48" s="262"/>
      <c r="T48" s="177"/>
    </row>
    <row r="49" spans="1:20" x14ac:dyDescent="0.2">
      <c r="A49" s="88" t="s">
        <v>67</v>
      </c>
      <c r="B49" s="25" t="s">
        <v>154</v>
      </c>
      <c r="C49" s="254">
        <v>0</v>
      </c>
      <c r="D49" s="255">
        <v>0</v>
      </c>
      <c r="E49" s="184">
        <v>13</v>
      </c>
      <c r="F49" s="259">
        <v>37.524000000000001</v>
      </c>
      <c r="G49" s="184">
        <v>1</v>
      </c>
      <c r="H49" s="263">
        <v>0.54812205000000003</v>
      </c>
      <c r="I49" s="258">
        <v>6</v>
      </c>
      <c r="J49" s="259">
        <v>9.2221490500000005</v>
      </c>
      <c r="K49" s="184">
        <v>5</v>
      </c>
      <c r="L49" s="263">
        <v>31.106253980000005</v>
      </c>
      <c r="M49" s="184">
        <v>155</v>
      </c>
      <c r="N49" s="270">
        <v>941.29518138999981</v>
      </c>
      <c r="P49" s="261">
        <v>202534070.68000001</v>
      </c>
      <c r="Q49" s="177"/>
      <c r="R49" s="195"/>
      <c r="S49" s="262"/>
      <c r="T49" s="177"/>
    </row>
    <row r="50" spans="1:20" x14ac:dyDescent="0.2">
      <c r="A50" s="88" t="s">
        <v>68</v>
      </c>
      <c r="B50" s="23" t="s">
        <v>155</v>
      </c>
      <c r="C50" s="254">
        <v>3</v>
      </c>
      <c r="D50" s="255">
        <v>2.2000000000000002</v>
      </c>
      <c r="E50" s="184">
        <v>2</v>
      </c>
      <c r="F50" s="259">
        <v>43.88</v>
      </c>
      <c r="G50" s="184">
        <v>0</v>
      </c>
      <c r="H50" s="263">
        <v>0</v>
      </c>
      <c r="I50" s="258">
        <v>0</v>
      </c>
      <c r="J50" s="259">
        <v>0</v>
      </c>
      <c r="K50" s="184">
        <v>0</v>
      </c>
      <c r="L50" s="263">
        <v>0</v>
      </c>
      <c r="M50" s="184">
        <v>46</v>
      </c>
      <c r="N50" s="260">
        <v>218.98765115999998</v>
      </c>
      <c r="P50" s="261">
        <v>4244717.92</v>
      </c>
      <c r="Q50" s="177"/>
      <c r="R50" s="195"/>
      <c r="S50" s="262"/>
      <c r="T50" s="177"/>
    </row>
    <row r="51" spans="1:20" x14ac:dyDescent="0.2">
      <c r="A51" s="88" t="s">
        <v>69</v>
      </c>
      <c r="B51" s="23" t="s">
        <v>156</v>
      </c>
      <c r="C51" s="273">
        <v>1</v>
      </c>
      <c r="D51" s="279">
        <v>9.0920000000000005</v>
      </c>
      <c r="E51" s="185">
        <v>5</v>
      </c>
      <c r="F51" s="259">
        <v>43.516500000000001</v>
      </c>
      <c r="G51" s="184">
        <v>0</v>
      </c>
      <c r="H51" s="263">
        <v>0</v>
      </c>
      <c r="I51" s="258">
        <v>0</v>
      </c>
      <c r="J51" s="259">
        <v>0</v>
      </c>
      <c r="K51" s="185">
        <v>2</v>
      </c>
      <c r="L51" s="280">
        <v>17.12165152</v>
      </c>
      <c r="M51" s="185">
        <v>67</v>
      </c>
      <c r="N51" s="265">
        <v>491.22657620000007</v>
      </c>
      <c r="P51" s="281">
        <v>26722801.970000006</v>
      </c>
      <c r="Q51" s="177"/>
      <c r="R51" s="282"/>
      <c r="S51" s="262"/>
      <c r="T51" s="177"/>
    </row>
    <row r="52" spans="1:20" s="268" customFormat="1" x14ac:dyDescent="0.2">
      <c r="A52" s="91" t="s">
        <v>165</v>
      </c>
      <c r="B52" s="283" t="s">
        <v>9</v>
      </c>
      <c r="C52" s="266">
        <f t="shared" ref="C52:N52" si="7">SUM(C49:C51)</f>
        <v>4</v>
      </c>
      <c r="D52" s="267">
        <f t="shared" si="7"/>
        <v>11.292000000000002</v>
      </c>
      <c r="E52" s="186">
        <f>SUM(E49:E51)</f>
        <v>20</v>
      </c>
      <c r="F52" s="267">
        <f t="shared" si="7"/>
        <v>124.9205</v>
      </c>
      <c r="G52" s="186">
        <f t="shared" si="7"/>
        <v>1</v>
      </c>
      <c r="H52" s="267">
        <f t="shared" si="7"/>
        <v>0.54812205000000003</v>
      </c>
      <c r="I52" s="276">
        <f t="shared" si="7"/>
        <v>6</v>
      </c>
      <c r="J52" s="267">
        <f t="shared" si="7"/>
        <v>9.2221490500000005</v>
      </c>
      <c r="K52" s="186">
        <f t="shared" si="7"/>
        <v>7</v>
      </c>
      <c r="L52" s="267">
        <f t="shared" si="7"/>
        <v>48.227905500000006</v>
      </c>
      <c r="M52" s="186">
        <f>SUM(M49:M51)</f>
        <v>268</v>
      </c>
      <c r="N52" s="267">
        <f t="shared" si="7"/>
        <v>1651.5094087499997</v>
      </c>
      <c r="P52" s="269">
        <f>SUM(P49:P51)</f>
        <v>233501590.56999999</v>
      </c>
      <c r="Q52" s="177"/>
      <c r="R52" s="177"/>
      <c r="S52" s="262"/>
      <c r="T52" s="177"/>
    </row>
    <row r="53" spans="1:20" ht="13.5" thickBot="1" x14ac:dyDescent="0.25">
      <c r="A53" s="284" t="s">
        <v>110</v>
      </c>
      <c r="B53" s="285" t="s">
        <v>118</v>
      </c>
      <c r="C53" s="286">
        <f t="shared" ref="C53:N53" si="8">C20+C32+C37+C27+C43+C48+C12+C52</f>
        <v>92</v>
      </c>
      <c r="D53" s="287">
        <f t="shared" si="8"/>
        <v>963.61700000000008</v>
      </c>
      <c r="E53" s="187">
        <f>E20+E32+E37+E27+E43+E48+E12+E52</f>
        <v>89</v>
      </c>
      <c r="F53" s="287">
        <f t="shared" si="8"/>
        <v>1340.4445049999999</v>
      </c>
      <c r="G53" s="187">
        <f t="shared" si="8"/>
        <v>12</v>
      </c>
      <c r="H53" s="287">
        <f t="shared" si="8"/>
        <v>10.029828200000001</v>
      </c>
      <c r="I53" s="187">
        <f t="shared" si="8"/>
        <v>97</v>
      </c>
      <c r="J53" s="287">
        <f t="shared" si="8"/>
        <v>378.26187991999996</v>
      </c>
      <c r="K53" s="187">
        <f t="shared" si="8"/>
        <v>156</v>
      </c>
      <c r="L53" s="287">
        <f t="shared" si="8"/>
        <v>1252.6224284799996</v>
      </c>
      <c r="M53" s="187">
        <f>M20+M32+M37+M27+M43+M48+M12+M52</f>
        <v>2555</v>
      </c>
      <c r="N53" s="287">
        <f t="shared" si="8"/>
        <v>19819.048312316001</v>
      </c>
      <c r="P53" s="288">
        <f>P20+P32+P37+P27+P43+P48+P12+P52</f>
        <v>3104218156.9400005</v>
      </c>
      <c r="Q53" s="177"/>
      <c r="R53" s="177"/>
      <c r="S53" s="262"/>
      <c r="T53" s="177"/>
    </row>
    <row r="54" spans="1:20" x14ac:dyDescent="0.2">
      <c r="A54" s="289" t="s">
        <v>71</v>
      </c>
    </row>
    <row r="55" spans="1:20" x14ac:dyDescent="0.2">
      <c r="A55" s="290">
        <v>-1</v>
      </c>
      <c r="B55" s="130" t="s">
        <v>28</v>
      </c>
      <c r="E55" s="290">
        <v>-2</v>
      </c>
      <c r="F55" s="177" t="s">
        <v>70</v>
      </c>
    </row>
    <row r="56" spans="1:20" x14ac:dyDescent="0.2">
      <c r="A56" s="290">
        <v>-3</v>
      </c>
      <c r="B56" s="130" t="s">
        <v>72</v>
      </c>
      <c r="C56" s="131"/>
      <c r="D56" s="165"/>
      <c r="E56" s="290">
        <v>-4</v>
      </c>
      <c r="F56" s="422" t="s">
        <v>113</v>
      </c>
      <c r="G56" s="422"/>
      <c r="H56" s="422"/>
      <c r="I56" s="422"/>
      <c r="J56" s="422"/>
      <c r="K56" s="422"/>
      <c r="L56" s="422"/>
      <c r="M56" s="422"/>
      <c r="N56" s="422"/>
    </row>
    <row r="57" spans="1:20" x14ac:dyDescent="0.2">
      <c r="C57" s="291"/>
      <c r="D57" s="292"/>
      <c r="E57" s="293"/>
      <c r="F57" s="422"/>
      <c r="G57" s="422"/>
      <c r="H57" s="422"/>
      <c r="I57" s="422"/>
      <c r="J57" s="422"/>
      <c r="K57" s="422"/>
      <c r="L57" s="422"/>
      <c r="M57" s="422"/>
      <c r="N57" s="422"/>
    </row>
    <row r="58" spans="1:20" x14ac:dyDescent="0.2">
      <c r="B58" s="294"/>
      <c r="C58" s="294"/>
      <c r="D58" s="295"/>
      <c r="E58" s="293"/>
      <c r="F58" s="296"/>
      <c r="G58" s="293"/>
      <c r="H58" s="296"/>
      <c r="I58" s="293"/>
      <c r="J58" s="296"/>
    </row>
    <row r="59" spans="1:20" x14ac:dyDescent="0.2">
      <c r="B59" s="294"/>
      <c r="C59" s="294"/>
      <c r="D59" s="295"/>
      <c r="E59" s="293"/>
      <c r="F59" s="296"/>
      <c r="G59" s="293"/>
      <c r="H59" s="296"/>
      <c r="I59" s="293"/>
      <c r="J59" s="296"/>
    </row>
    <row r="60" spans="1:20" x14ac:dyDescent="0.2">
      <c r="B60" s="294"/>
      <c r="C60" s="294"/>
      <c r="D60" s="295"/>
      <c r="E60" s="293"/>
      <c r="F60" s="296"/>
      <c r="G60" s="293"/>
      <c r="H60" s="296"/>
      <c r="I60" s="293"/>
      <c r="J60" s="296"/>
    </row>
    <row r="61" spans="1:20" x14ac:dyDescent="0.2">
      <c r="B61" s="131"/>
      <c r="C61" s="131"/>
      <c r="D61" s="165"/>
      <c r="E61" s="131"/>
      <c r="F61" s="165"/>
      <c r="G61" s="131"/>
      <c r="H61" s="165"/>
      <c r="I61" s="131"/>
      <c r="J61" s="165"/>
      <c r="K61" s="131"/>
      <c r="L61" s="165"/>
      <c r="M61" s="131"/>
      <c r="N61" s="165"/>
    </row>
    <row r="62" spans="1:20" x14ac:dyDescent="0.2">
      <c r="B62" s="131"/>
      <c r="C62" s="131"/>
      <c r="D62" s="165"/>
      <c r="E62" s="131"/>
      <c r="F62" s="165"/>
      <c r="G62" s="131"/>
      <c r="H62" s="165"/>
      <c r="I62" s="131"/>
      <c r="J62" s="165"/>
      <c r="K62" s="131"/>
      <c r="L62" s="165"/>
      <c r="M62" s="131"/>
      <c r="N62" s="165"/>
    </row>
    <row r="63" spans="1:20" x14ac:dyDescent="0.2">
      <c r="B63" s="131"/>
      <c r="C63" s="131"/>
      <c r="D63" s="165"/>
      <c r="E63" s="131"/>
      <c r="F63" s="165"/>
      <c r="G63" s="131"/>
      <c r="H63" s="165"/>
      <c r="I63" s="131"/>
      <c r="J63" s="165"/>
      <c r="K63" s="131"/>
      <c r="L63" s="165"/>
      <c r="M63" s="131"/>
      <c r="N63" s="165"/>
    </row>
    <row r="64" spans="1:20" x14ac:dyDescent="0.2">
      <c r="B64" s="131"/>
      <c r="C64" s="131"/>
      <c r="D64" s="165"/>
      <c r="E64" s="131"/>
      <c r="F64" s="165"/>
      <c r="G64" s="131"/>
      <c r="H64" s="165"/>
      <c r="I64" s="131"/>
      <c r="J64" s="165"/>
      <c r="K64" s="131"/>
      <c r="L64" s="165"/>
      <c r="M64" s="131"/>
      <c r="N64" s="165"/>
    </row>
    <row r="65" spans="1:20" x14ac:dyDescent="0.2">
      <c r="B65" s="131"/>
      <c r="C65" s="131"/>
      <c r="D65" s="165"/>
      <c r="E65" s="131"/>
      <c r="F65" s="165"/>
      <c r="G65" s="131"/>
      <c r="H65" s="165"/>
      <c r="I65" s="131"/>
      <c r="J65" s="165"/>
      <c r="K65" s="131"/>
      <c r="L65" s="165"/>
      <c r="M65" s="131"/>
      <c r="N65" s="165"/>
    </row>
    <row r="66" spans="1:20" x14ac:dyDescent="0.2">
      <c r="B66" s="131"/>
      <c r="C66" s="131"/>
      <c r="D66" s="165"/>
      <c r="E66" s="131"/>
      <c r="F66" s="165"/>
      <c r="G66" s="131"/>
      <c r="H66" s="165"/>
      <c r="I66" s="131"/>
      <c r="J66" s="165"/>
      <c r="K66" s="131"/>
      <c r="L66" s="165"/>
      <c r="M66" s="131"/>
      <c r="N66" s="165"/>
    </row>
    <row r="67" spans="1:20" x14ac:dyDescent="0.2">
      <c r="B67" s="131"/>
      <c r="C67" s="131"/>
      <c r="D67" s="165"/>
      <c r="E67" s="131"/>
      <c r="F67" s="165"/>
      <c r="G67" s="131"/>
      <c r="H67" s="165"/>
      <c r="I67" s="131"/>
      <c r="J67" s="165"/>
      <c r="K67" s="131"/>
      <c r="L67" s="165"/>
      <c r="M67" s="131"/>
      <c r="N67" s="165"/>
    </row>
    <row r="68" spans="1:20" x14ac:dyDescent="0.2">
      <c r="B68" s="131"/>
      <c r="C68" s="131"/>
      <c r="D68" s="165"/>
      <c r="E68" s="131"/>
      <c r="F68" s="165"/>
      <c r="G68" s="131"/>
      <c r="H68" s="165"/>
      <c r="I68" s="131"/>
      <c r="J68" s="165"/>
      <c r="K68" s="131"/>
      <c r="L68" s="165"/>
      <c r="M68" s="131"/>
      <c r="N68" s="165"/>
    </row>
    <row r="69" spans="1:20" x14ac:dyDescent="0.2">
      <c r="B69" s="131"/>
      <c r="C69" s="131"/>
      <c r="D69" s="165"/>
      <c r="E69" s="131"/>
      <c r="F69" s="165"/>
      <c r="G69" s="131"/>
      <c r="H69" s="165"/>
      <c r="I69" s="131"/>
      <c r="J69" s="165"/>
      <c r="K69" s="131"/>
      <c r="L69" s="165"/>
      <c r="M69" s="131"/>
      <c r="N69" s="165"/>
    </row>
    <row r="70" spans="1:20" x14ac:dyDescent="0.2">
      <c r="B70" s="131"/>
      <c r="C70" s="131"/>
      <c r="D70" s="165"/>
      <c r="E70" s="131"/>
      <c r="F70" s="165"/>
      <c r="G70" s="131"/>
      <c r="H70" s="165"/>
      <c r="I70" s="131"/>
      <c r="J70" s="165"/>
      <c r="K70" s="131"/>
      <c r="L70" s="165"/>
      <c r="M70" s="131"/>
      <c r="N70" s="165"/>
    </row>
    <row r="71" spans="1:20" s="297" customFormat="1" x14ac:dyDescent="0.2">
      <c r="A71" s="133"/>
      <c r="B71" s="134"/>
      <c r="C71" s="134"/>
      <c r="D71" s="175"/>
      <c r="E71" s="135"/>
      <c r="F71" s="175"/>
      <c r="G71" s="136"/>
      <c r="H71" s="166"/>
      <c r="I71" s="136"/>
      <c r="J71" s="166"/>
      <c r="K71" s="136"/>
      <c r="L71" s="166"/>
      <c r="M71" s="136"/>
      <c r="N71" s="166"/>
      <c r="O71" s="137"/>
      <c r="P71" s="137"/>
      <c r="Q71" s="132"/>
      <c r="R71" s="194"/>
      <c r="S71" s="244"/>
      <c r="T71" s="194"/>
    </row>
    <row r="72" spans="1:20" s="297" customFormat="1" x14ac:dyDescent="0.2">
      <c r="A72" s="133"/>
      <c r="B72" s="137"/>
      <c r="C72" s="133"/>
      <c r="D72" s="176"/>
      <c r="E72" s="133"/>
      <c r="F72" s="176"/>
      <c r="G72" s="136"/>
      <c r="H72" s="166"/>
      <c r="I72" s="136"/>
      <c r="J72" s="166"/>
      <c r="K72" s="136"/>
      <c r="L72" s="166"/>
      <c r="M72" s="136"/>
      <c r="N72" s="166"/>
      <c r="O72" s="137"/>
      <c r="P72" s="137"/>
      <c r="Q72" s="132"/>
      <c r="R72" s="194"/>
      <c r="S72" s="244"/>
      <c r="T72" s="194"/>
    </row>
    <row r="73" spans="1:20" s="297" customFormat="1" x14ac:dyDescent="0.2">
      <c r="A73" s="133"/>
      <c r="B73" s="137"/>
      <c r="C73" s="133"/>
      <c r="D73" s="176"/>
      <c r="E73" s="133"/>
      <c r="F73" s="176"/>
      <c r="G73" s="136"/>
      <c r="H73" s="166"/>
      <c r="I73" s="136"/>
      <c r="J73" s="166"/>
      <c r="K73" s="136"/>
      <c r="L73" s="166"/>
      <c r="M73" s="136"/>
      <c r="N73" s="166"/>
      <c r="O73" s="137"/>
      <c r="P73" s="137"/>
      <c r="Q73" s="132"/>
      <c r="R73" s="194"/>
      <c r="S73" s="244"/>
      <c r="T73" s="194"/>
    </row>
    <row r="74" spans="1:20" s="297" customFormat="1" x14ac:dyDescent="0.2">
      <c r="A74" s="133"/>
      <c r="B74" s="137"/>
      <c r="C74" s="133"/>
      <c r="D74" s="176"/>
      <c r="E74" s="133"/>
      <c r="F74" s="176"/>
      <c r="G74" s="136"/>
      <c r="H74" s="166"/>
      <c r="I74" s="136"/>
      <c r="J74" s="166"/>
      <c r="K74" s="136"/>
      <c r="L74" s="166"/>
      <c r="M74" s="136"/>
      <c r="N74" s="166"/>
      <c r="O74" s="137"/>
      <c r="P74" s="137"/>
      <c r="Q74" s="132"/>
      <c r="R74" s="194"/>
      <c r="S74" s="244"/>
      <c r="T74" s="194"/>
    </row>
    <row r="75" spans="1:20" s="297" customFormat="1" x14ac:dyDescent="0.2">
      <c r="A75" s="133"/>
      <c r="B75" s="137"/>
      <c r="C75" s="133"/>
      <c r="D75" s="176"/>
      <c r="E75" s="133"/>
      <c r="F75" s="176"/>
      <c r="G75" s="136"/>
      <c r="H75" s="166"/>
      <c r="I75" s="136"/>
      <c r="J75" s="166"/>
      <c r="K75" s="136"/>
      <c r="L75" s="166"/>
      <c r="M75" s="136"/>
      <c r="N75" s="166"/>
      <c r="O75" s="137"/>
      <c r="P75" s="137"/>
      <c r="Q75" s="132"/>
      <c r="R75" s="194"/>
      <c r="S75" s="244"/>
      <c r="T75" s="194"/>
    </row>
    <row r="76" spans="1:20" s="297" customFormat="1" x14ac:dyDescent="0.2">
      <c r="A76" s="133"/>
      <c r="B76" s="137"/>
      <c r="C76" s="133"/>
      <c r="D76" s="176"/>
      <c r="E76" s="133"/>
      <c r="F76" s="176"/>
      <c r="G76" s="136"/>
      <c r="H76" s="166"/>
      <c r="I76" s="136"/>
      <c r="J76" s="166"/>
      <c r="K76" s="136"/>
      <c r="L76" s="166"/>
      <c r="M76" s="136"/>
      <c r="N76" s="166"/>
      <c r="O76" s="137"/>
      <c r="P76" s="137"/>
      <c r="Q76" s="132"/>
      <c r="R76" s="194"/>
      <c r="S76" s="244"/>
      <c r="T76" s="194"/>
    </row>
    <row r="77" spans="1:20" s="297" customFormat="1" x14ac:dyDescent="0.2">
      <c r="A77" s="133"/>
      <c r="B77" s="137"/>
      <c r="C77" s="133"/>
      <c r="D77" s="176"/>
      <c r="E77" s="133"/>
      <c r="F77" s="176"/>
      <c r="G77" s="136"/>
      <c r="H77" s="166"/>
      <c r="I77" s="136"/>
      <c r="J77" s="166"/>
      <c r="K77" s="136"/>
      <c r="L77" s="166"/>
      <c r="M77" s="136"/>
      <c r="N77" s="166"/>
      <c r="O77" s="137"/>
      <c r="P77" s="137"/>
      <c r="Q77" s="132"/>
      <c r="R77" s="194"/>
      <c r="S77" s="244"/>
      <c r="T77" s="194"/>
    </row>
    <row r="78" spans="1:20" s="297" customFormat="1" x14ac:dyDescent="0.2">
      <c r="A78" s="133"/>
      <c r="B78" s="137"/>
      <c r="C78" s="133"/>
      <c r="D78" s="176"/>
      <c r="E78" s="133"/>
      <c r="F78" s="176"/>
      <c r="G78" s="136"/>
      <c r="H78" s="166"/>
      <c r="I78" s="136"/>
      <c r="J78" s="166"/>
      <c r="K78" s="136"/>
      <c r="L78" s="166"/>
      <c r="M78" s="136"/>
      <c r="N78" s="166"/>
      <c r="O78" s="137"/>
      <c r="P78" s="137"/>
      <c r="Q78" s="132"/>
      <c r="R78" s="194"/>
      <c r="S78" s="244"/>
      <c r="T78" s="194"/>
    </row>
    <row r="79" spans="1:20" s="297" customFormat="1" x14ac:dyDescent="0.2">
      <c r="A79" s="133"/>
      <c r="B79" s="137"/>
      <c r="C79" s="133"/>
      <c r="D79" s="176"/>
      <c r="E79" s="133"/>
      <c r="F79" s="176"/>
      <c r="G79" s="136"/>
      <c r="H79" s="166"/>
      <c r="I79" s="136"/>
      <c r="J79" s="166"/>
      <c r="K79" s="136"/>
      <c r="L79" s="166"/>
      <c r="M79" s="136"/>
      <c r="N79" s="166"/>
      <c r="O79" s="137"/>
      <c r="P79" s="137"/>
      <c r="Q79" s="132"/>
      <c r="R79" s="194"/>
      <c r="S79" s="244"/>
      <c r="T79" s="194"/>
    </row>
    <row r="80" spans="1:20" s="297" customFormat="1" x14ac:dyDescent="0.2">
      <c r="A80" s="133"/>
      <c r="B80" s="137"/>
      <c r="C80" s="133"/>
      <c r="D80" s="176"/>
      <c r="E80" s="133"/>
      <c r="F80" s="176"/>
      <c r="G80" s="136"/>
      <c r="H80" s="166"/>
      <c r="I80" s="136"/>
      <c r="J80" s="166"/>
      <c r="K80" s="136"/>
      <c r="L80" s="166"/>
      <c r="M80" s="136"/>
      <c r="N80" s="166"/>
      <c r="O80" s="137"/>
      <c r="P80" s="137"/>
      <c r="Q80" s="132"/>
      <c r="R80" s="194"/>
      <c r="S80" s="244"/>
      <c r="T80" s="194"/>
    </row>
    <row r="81" spans="1:20" x14ac:dyDescent="0.2">
      <c r="B81" s="138"/>
      <c r="G81" s="131"/>
      <c r="H81" s="165"/>
      <c r="I81" s="131"/>
      <c r="J81" s="165"/>
      <c r="K81" s="131"/>
      <c r="L81" s="165"/>
      <c r="M81" s="131"/>
      <c r="N81" s="165"/>
    </row>
    <row r="82" spans="1:20" x14ac:dyDescent="0.2">
      <c r="B82" s="138"/>
      <c r="G82" s="131"/>
      <c r="H82" s="165"/>
      <c r="I82" s="131"/>
      <c r="J82" s="165"/>
      <c r="K82" s="131"/>
      <c r="L82" s="165"/>
      <c r="M82" s="131"/>
      <c r="N82" s="165"/>
    </row>
    <row r="83" spans="1:20" x14ac:dyDescent="0.2">
      <c r="B83" s="138"/>
      <c r="G83" s="131"/>
      <c r="H83" s="165"/>
      <c r="I83" s="131"/>
      <c r="J83" s="165"/>
      <c r="K83" s="131"/>
      <c r="L83" s="165"/>
      <c r="M83" s="131"/>
      <c r="N83" s="165"/>
    </row>
    <row r="84" spans="1:20" x14ac:dyDescent="0.2">
      <c r="B84" s="138"/>
      <c r="G84" s="131"/>
      <c r="H84" s="165"/>
      <c r="I84" s="131"/>
      <c r="J84" s="165"/>
      <c r="K84" s="131"/>
      <c r="L84" s="165"/>
      <c r="M84" s="131"/>
      <c r="N84" s="165"/>
    </row>
    <row r="85" spans="1:20" x14ac:dyDescent="0.2">
      <c r="B85" s="138"/>
      <c r="G85" s="131"/>
      <c r="H85" s="165"/>
      <c r="I85" s="131"/>
      <c r="J85" s="165"/>
      <c r="K85" s="131"/>
      <c r="L85" s="165"/>
      <c r="M85" s="131"/>
      <c r="N85" s="165"/>
    </row>
    <row r="86" spans="1:20" x14ac:dyDescent="0.2">
      <c r="B86" s="138"/>
      <c r="G86" s="131"/>
      <c r="H86" s="165"/>
      <c r="I86" s="131"/>
      <c r="J86" s="165"/>
      <c r="K86" s="131"/>
      <c r="L86" s="165"/>
      <c r="M86" s="131"/>
      <c r="N86" s="165"/>
    </row>
    <row r="87" spans="1:20" x14ac:dyDescent="0.2">
      <c r="B87" s="138"/>
      <c r="G87" s="131"/>
      <c r="H87" s="165"/>
      <c r="I87" s="131"/>
      <c r="J87" s="165"/>
      <c r="K87" s="131"/>
      <c r="L87" s="165"/>
      <c r="M87" s="131"/>
      <c r="N87" s="165"/>
    </row>
    <row r="88" spans="1:20" x14ac:dyDescent="0.2">
      <c r="B88" s="138"/>
      <c r="G88" s="131"/>
      <c r="H88" s="165"/>
      <c r="I88" s="131"/>
      <c r="J88" s="165"/>
      <c r="K88" s="131"/>
      <c r="L88" s="165"/>
      <c r="M88" s="131"/>
      <c r="N88" s="165"/>
    </row>
    <row r="89" spans="1:20" x14ac:dyDescent="0.2">
      <c r="B89" s="138"/>
      <c r="G89" s="131"/>
      <c r="H89" s="165"/>
      <c r="I89" s="131"/>
      <c r="J89" s="165"/>
      <c r="K89" s="131"/>
      <c r="L89" s="165"/>
      <c r="M89" s="131"/>
      <c r="N89" s="165"/>
    </row>
    <row r="90" spans="1:20" x14ac:dyDescent="0.2">
      <c r="B90" s="138"/>
      <c r="G90" s="131"/>
      <c r="H90" s="165"/>
      <c r="I90" s="131"/>
      <c r="J90" s="165"/>
      <c r="K90" s="131"/>
      <c r="L90" s="165"/>
      <c r="M90" s="131"/>
      <c r="N90" s="165"/>
    </row>
    <row r="91" spans="1:20" s="297" customFormat="1" x14ac:dyDescent="0.2">
      <c r="A91" s="133"/>
      <c r="B91" s="137"/>
      <c r="C91" s="133"/>
      <c r="D91" s="176"/>
      <c r="E91" s="133"/>
      <c r="F91" s="176"/>
      <c r="G91" s="136"/>
      <c r="H91" s="166"/>
      <c r="I91" s="136"/>
      <c r="J91" s="166"/>
      <c r="K91" s="136"/>
      <c r="L91" s="166"/>
      <c r="M91" s="136"/>
      <c r="N91" s="166"/>
      <c r="O91" s="137"/>
      <c r="P91" s="137"/>
      <c r="Q91" s="132"/>
      <c r="R91" s="194"/>
      <c r="S91" s="244"/>
      <c r="T91" s="194"/>
    </row>
    <row r="92" spans="1:20" s="297" customFormat="1" x14ac:dyDescent="0.2">
      <c r="A92" s="133"/>
      <c r="B92" s="137"/>
      <c r="C92" s="133"/>
      <c r="D92" s="176"/>
      <c r="E92" s="133"/>
      <c r="F92" s="176"/>
      <c r="G92" s="136"/>
      <c r="H92" s="166"/>
      <c r="I92" s="136"/>
      <c r="J92" s="166"/>
      <c r="K92" s="136"/>
      <c r="L92" s="166"/>
      <c r="M92" s="136"/>
      <c r="N92" s="166"/>
      <c r="O92" s="137"/>
      <c r="P92" s="137"/>
      <c r="Q92" s="132"/>
      <c r="R92" s="194"/>
      <c r="S92" s="244"/>
      <c r="T92" s="194"/>
    </row>
    <row r="93" spans="1:20" s="297" customFormat="1" x14ac:dyDescent="0.2">
      <c r="A93" s="133"/>
      <c r="B93" s="137"/>
      <c r="C93" s="133"/>
      <c r="D93" s="176"/>
      <c r="E93" s="133"/>
      <c r="F93" s="176"/>
      <c r="G93" s="136"/>
      <c r="H93" s="166"/>
      <c r="I93" s="136"/>
      <c r="J93" s="166"/>
      <c r="K93" s="136"/>
      <c r="L93" s="166"/>
      <c r="M93" s="136"/>
      <c r="N93" s="166"/>
      <c r="O93" s="137"/>
      <c r="P93" s="137"/>
      <c r="Q93" s="132"/>
      <c r="R93" s="194"/>
      <c r="S93" s="244"/>
      <c r="T93" s="194"/>
    </row>
    <row r="94" spans="1:20" s="297" customFormat="1" x14ac:dyDescent="0.2">
      <c r="A94" s="133"/>
      <c r="B94" s="137"/>
      <c r="C94" s="133"/>
      <c r="D94" s="176"/>
      <c r="E94" s="133"/>
      <c r="F94" s="176"/>
      <c r="G94" s="136"/>
      <c r="H94" s="166"/>
      <c r="I94" s="136"/>
      <c r="J94" s="166"/>
      <c r="K94" s="136"/>
      <c r="L94" s="166"/>
      <c r="M94" s="136"/>
      <c r="N94" s="166"/>
      <c r="O94" s="137"/>
      <c r="P94" s="137"/>
      <c r="Q94" s="132"/>
      <c r="R94" s="194"/>
      <c r="S94" s="244"/>
      <c r="T94" s="194"/>
    </row>
    <row r="95" spans="1:20" s="297" customFormat="1" x14ac:dyDescent="0.2">
      <c r="A95" s="133"/>
      <c r="B95" s="137"/>
      <c r="C95" s="133"/>
      <c r="D95" s="176"/>
      <c r="E95" s="133"/>
      <c r="F95" s="176"/>
      <c r="G95" s="136"/>
      <c r="H95" s="166"/>
      <c r="I95" s="136"/>
      <c r="J95" s="166"/>
      <c r="K95" s="136"/>
      <c r="L95" s="166"/>
      <c r="M95" s="136"/>
      <c r="N95" s="166"/>
      <c r="O95" s="137"/>
      <c r="P95" s="137"/>
      <c r="Q95" s="132"/>
      <c r="R95" s="194"/>
      <c r="S95" s="244"/>
      <c r="T95" s="194"/>
    </row>
    <row r="96" spans="1:20" s="297" customFormat="1" x14ac:dyDescent="0.2">
      <c r="A96" s="133"/>
      <c r="B96" s="137"/>
      <c r="C96" s="133"/>
      <c r="D96" s="176"/>
      <c r="E96" s="133"/>
      <c r="F96" s="176"/>
      <c r="G96" s="136"/>
      <c r="H96" s="166"/>
      <c r="I96" s="136"/>
      <c r="J96" s="166"/>
      <c r="K96" s="136"/>
      <c r="L96" s="166"/>
      <c r="M96" s="136"/>
      <c r="N96" s="166"/>
      <c r="O96" s="137"/>
      <c r="P96" s="137"/>
      <c r="Q96" s="132"/>
      <c r="R96" s="194"/>
      <c r="S96" s="244"/>
      <c r="T96" s="194"/>
    </row>
    <row r="97" spans="1:20" s="297" customFormat="1" x14ac:dyDescent="0.2">
      <c r="A97" s="133"/>
      <c r="B97" s="137"/>
      <c r="C97" s="133"/>
      <c r="D97" s="176"/>
      <c r="E97" s="133"/>
      <c r="F97" s="176"/>
      <c r="G97" s="136"/>
      <c r="H97" s="166"/>
      <c r="I97" s="136"/>
      <c r="J97" s="166"/>
      <c r="K97" s="136"/>
      <c r="L97" s="166"/>
      <c r="M97" s="136"/>
      <c r="N97" s="166"/>
      <c r="O97" s="137"/>
      <c r="P97" s="137"/>
      <c r="Q97" s="132"/>
      <c r="R97" s="194"/>
      <c r="S97" s="244"/>
      <c r="T97" s="194"/>
    </row>
    <row r="98" spans="1:20" s="297" customFormat="1" x14ac:dyDescent="0.2">
      <c r="A98" s="133"/>
      <c r="B98" s="137"/>
      <c r="C98" s="133"/>
      <c r="D98" s="176"/>
      <c r="E98" s="133"/>
      <c r="F98" s="176"/>
      <c r="G98" s="136"/>
      <c r="H98" s="166"/>
      <c r="I98" s="136"/>
      <c r="J98" s="166"/>
      <c r="K98" s="136"/>
      <c r="L98" s="166"/>
      <c r="M98" s="136"/>
      <c r="N98" s="166"/>
      <c r="O98" s="137"/>
      <c r="P98" s="137"/>
      <c r="Q98" s="132"/>
      <c r="R98" s="194"/>
      <c r="S98" s="244"/>
      <c r="T98" s="194"/>
    </row>
    <row r="99" spans="1:20" s="297" customFormat="1" x14ac:dyDescent="0.2">
      <c r="A99" s="133"/>
      <c r="B99" s="137"/>
      <c r="C99" s="133"/>
      <c r="D99" s="176"/>
      <c r="E99" s="133"/>
      <c r="F99" s="176"/>
      <c r="G99" s="136"/>
      <c r="H99" s="166"/>
      <c r="I99" s="136"/>
      <c r="J99" s="166"/>
      <c r="K99" s="136"/>
      <c r="L99" s="166"/>
      <c r="M99" s="136"/>
      <c r="N99" s="166"/>
      <c r="O99" s="137"/>
      <c r="P99" s="137"/>
      <c r="Q99" s="132"/>
      <c r="R99" s="194"/>
      <c r="S99" s="244"/>
      <c r="T99" s="194"/>
    </row>
    <row r="100" spans="1:20" s="297" customFormat="1" x14ac:dyDescent="0.2">
      <c r="A100" s="133"/>
      <c r="B100" s="137"/>
      <c r="C100" s="133"/>
      <c r="D100" s="176"/>
      <c r="E100" s="133"/>
      <c r="F100" s="176"/>
      <c r="G100" s="136"/>
      <c r="H100" s="166"/>
      <c r="I100" s="136"/>
      <c r="J100" s="166"/>
      <c r="K100" s="136"/>
      <c r="L100" s="166"/>
      <c r="M100" s="136"/>
      <c r="N100" s="166"/>
      <c r="O100" s="137"/>
      <c r="P100" s="137"/>
      <c r="Q100" s="132"/>
      <c r="R100" s="194"/>
      <c r="S100" s="244"/>
      <c r="T100" s="194"/>
    </row>
    <row r="101" spans="1:20" x14ac:dyDescent="0.2">
      <c r="G101" s="131"/>
      <c r="H101" s="165"/>
      <c r="I101" s="131"/>
      <c r="J101" s="165"/>
      <c r="K101" s="131"/>
      <c r="L101" s="165"/>
      <c r="M101" s="131"/>
      <c r="N101" s="165"/>
    </row>
    <row r="102" spans="1:20" x14ac:dyDescent="0.2">
      <c r="G102" s="131"/>
      <c r="H102" s="165"/>
      <c r="I102" s="131"/>
      <c r="J102" s="165"/>
      <c r="K102" s="131"/>
      <c r="L102" s="165"/>
      <c r="M102" s="131"/>
      <c r="N102" s="165"/>
    </row>
    <row r="103" spans="1:20" x14ac:dyDescent="0.2">
      <c r="G103" s="131"/>
      <c r="H103" s="165"/>
      <c r="I103" s="131"/>
      <c r="J103" s="165"/>
      <c r="K103" s="131"/>
      <c r="L103" s="165"/>
      <c r="M103" s="131"/>
      <c r="N103" s="165"/>
    </row>
    <row r="104" spans="1:20" x14ac:dyDescent="0.2">
      <c r="G104" s="131"/>
      <c r="H104" s="165"/>
      <c r="I104" s="131"/>
      <c r="J104" s="165"/>
      <c r="K104" s="131"/>
      <c r="L104" s="165"/>
      <c r="M104" s="131"/>
      <c r="N104" s="165"/>
    </row>
    <row r="105" spans="1:20" x14ac:dyDescent="0.2">
      <c r="G105" s="131"/>
      <c r="H105" s="165"/>
      <c r="I105" s="131"/>
      <c r="J105" s="165"/>
      <c r="K105" s="131"/>
      <c r="L105" s="165"/>
      <c r="M105" s="131"/>
      <c r="N105" s="165"/>
    </row>
    <row r="106" spans="1:20" x14ac:dyDescent="0.2">
      <c r="G106" s="131"/>
      <c r="H106" s="165"/>
      <c r="I106" s="131"/>
      <c r="J106" s="165"/>
      <c r="K106" s="131"/>
      <c r="L106" s="165"/>
      <c r="M106" s="131"/>
      <c r="N106" s="165"/>
    </row>
    <row r="107" spans="1:20" x14ac:dyDescent="0.2">
      <c r="G107" s="131"/>
      <c r="H107" s="165"/>
      <c r="I107" s="131"/>
      <c r="J107" s="165"/>
      <c r="K107" s="131"/>
      <c r="L107" s="165"/>
      <c r="M107" s="131"/>
      <c r="N107" s="165"/>
    </row>
    <row r="108" spans="1:20" x14ac:dyDescent="0.2">
      <c r="G108" s="131"/>
      <c r="H108" s="165"/>
      <c r="I108" s="131"/>
      <c r="J108" s="165"/>
      <c r="K108" s="131"/>
      <c r="L108" s="165"/>
      <c r="M108" s="131"/>
      <c r="N108" s="165"/>
    </row>
    <row r="109" spans="1:20" x14ac:dyDescent="0.2">
      <c r="G109" s="131"/>
      <c r="H109" s="165"/>
      <c r="I109" s="131"/>
      <c r="J109" s="165"/>
      <c r="K109" s="131"/>
      <c r="L109" s="165"/>
      <c r="M109" s="131"/>
      <c r="N109" s="165"/>
    </row>
    <row r="110" spans="1:20" x14ac:dyDescent="0.2">
      <c r="G110" s="131"/>
      <c r="H110" s="165"/>
      <c r="I110" s="131"/>
      <c r="J110" s="165"/>
      <c r="K110" s="131"/>
      <c r="L110" s="165"/>
      <c r="M110" s="131"/>
      <c r="N110" s="165"/>
    </row>
    <row r="111" spans="1:20" s="297" customFormat="1" x14ac:dyDescent="0.2">
      <c r="A111" s="133"/>
      <c r="B111" s="137"/>
      <c r="C111" s="133"/>
      <c r="D111" s="176"/>
      <c r="E111" s="133"/>
      <c r="F111" s="176"/>
      <c r="G111" s="136"/>
      <c r="H111" s="166"/>
      <c r="I111" s="136"/>
      <c r="J111" s="166"/>
      <c r="K111" s="136"/>
      <c r="L111" s="166"/>
      <c r="M111" s="136"/>
      <c r="N111" s="166"/>
      <c r="O111" s="137"/>
      <c r="P111" s="137"/>
      <c r="Q111" s="132"/>
      <c r="R111" s="194"/>
      <c r="S111" s="244"/>
      <c r="T111" s="194"/>
    </row>
    <row r="112" spans="1:20" s="297" customFormat="1" x14ac:dyDescent="0.2">
      <c r="A112" s="133"/>
      <c r="B112" s="137"/>
      <c r="C112" s="133"/>
      <c r="D112" s="176"/>
      <c r="E112" s="133"/>
      <c r="F112" s="176"/>
      <c r="G112" s="136"/>
      <c r="H112" s="166"/>
      <c r="I112" s="136"/>
      <c r="J112" s="166"/>
      <c r="K112" s="136"/>
      <c r="L112" s="166"/>
      <c r="M112" s="136"/>
      <c r="N112" s="166"/>
      <c r="O112" s="137"/>
      <c r="P112" s="137"/>
      <c r="Q112" s="132"/>
      <c r="R112" s="194"/>
      <c r="S112" s="244"/>
      <c r="T112" s="194"/>
    </row>
    <row r="113" spans="1:20" s="297" customFormat="1" x14ac:dyDescent="0.2">
      <c r="A113" s="133"/>
      <c r="B113" s="137"/>
      <c r="C113" s="133"/>
      <c r="D113" s="176"/>
      <c r="E113" s="133"/>
      <c r="F113" s="176"/>
      <c r="G113" s="136"/>
      <c r="H113" s="166"/>
      <c r="I113" s="136"/>
      <c r="J113" s="166"/>
      <c r="K113" s="136"/>
      <c r="L113" s="166"/>
      <c r="M113" s="136"/>
      <c r="N113" s="166"/>
      <c r="O113" s="137"/>
      <c r="P113" s="137"/>
      <c r="Q113" s="132"/>
      <c r="R113" s="194"/>
      <c r="S113" s="244"/>
      <c r="T113" s="194"/>
    </row>
    <row r="114" spans="1:20" s="297" customFormat="1" x14ac:dyDescent="0.2">
      <c r="A114" s="133"/>
      <c r="B114" s="137"/>
      <c r="C114" s="133"/>
      <c r="D114" s="176"/>
      <c r="E114" s="133"/>
      <c r="F114" s="176"/>
      <c r="G114" s="136"/>
      <c r="H114" s="166"/>
      <c r="I114" s="136"/>
      <c r="J114" s="166"/>
      <c r="K114" s="136"/>
      <c r="L114" s="166"/>
      <c r="M114" s="136"/>
      <c r="N114" s="166"/>
      <c r="O114" s="137"/>
      <c r="P114" s="137"/>
      <c r="Q114" s="132"/>
      <c r="R114" s="194"/>
      <c r="S114" s="244"/>
      <c r="T114" s="194"/>
    </row>
    <row r="115" spans="1:20" s="297" customFormat="1" x14ac:dyDescent="0.2">
      <c r="A115" s="133"/>
      <c r="B115" s="137"/>
      <c r="C115" s="133"/>
      <c r="D115" s="176"/>
      <c r="E115" s="133"/>
      <c r="F115" s="176"/>
      <c r="G115" s="136"/>
      <c r="H115" s="166"/>
      <c r="I115" s="136"/>
      <c r="J115" s="166"/>
      <c r="K115" s="136"/>
      <c r="L115" s="166"/>
      <c r="M115" s="136"/>
      <c r="N115" s="166"/>
      <c r="O115" s="137"/>
      <c r="P115" s="137"/>
      <c r="Q115" s="132"/>
      <c r="R115" s="194"/>
      <c r="S115" s="244"/>
      <c r="T115" s="194"/>
    </row>
    <row r="116" spans="1:20" s="297" customFormat="1" x14ac:dyDescent="0.2">
      <c r="A116" s="133"/>
      <c r="B116" s="137"/>
      <c r="C116" s="133"/>
      <c r="D116" s="176"/>
      <c r="E116" s="133"/>
      <c r="F116" s="176"/>
      <c r="G116" s="136"/>
      <c r="H116" s="166"/>
      <c r="I116" s="136"/>
      <c r="J116" s="166"/>
      <c r="K116" s="136"/>
      <c r="L116" s="166"/>
      <c r="M116" s="136"/>
      <c r="N116" s="166"/>
      <c r="O116" s="137"/>
      <c r="P116" s="137"/>
      <c r="Q116" s="132"/>
      <c r="R116" s="194"/>
      <c r="S116" s="244"/>
      <c r="T116" s="194"/>
    </row>
    <row r="117" spans="1:20" s="297" customFormat="1" x14ac:dyDescent="0.2">
      <c r="A117" s="133"/>
      <c r="B117" s="137"/>
      <c r="C117" s="133"/>
      <c r="D117" s="176"/>
      <c r="E117" s="133"/>
      <c r="F117" s="176"/>
      <c r="G117" s="136"/>
      <c r="H117" s="166"/>
      <c r="I117" s="136"/>
      <c r="J117" s="166"/>
      <c r="K117" s="136"/>
      <c r="L117" s="166"/>
      <c r="M117" s="136"/>
      <c r="N117" s="166"/>
      <c r="O117" s="137"/>
      <c r="P117" s="137"/>
      <c r="Q117" s="132"/>
      <c r="R117" s="194"/>
      <c r="S117" s="244"/>
      <c r="T117" s="194"/>
    </row>
    <row r="118" spans="1:20" s="297" customFormat="1" x14ac:dyDescent="0.2">
      <c r="A118" s="133"/>
      <c r="B118" s="137"/>
      <c r="C118" s="133"/>
      <c r="D118" s="176"/>
      <c r="E118" s="133"/>
      <c r="F118" s="176"/>
      <c r="G118" s="136"/>
      <c r="H118" s="166"/>
      <c r="I118" s="136"/>
      <c r="J118" s="166"/>
      <c r="K118" s="136"/>
      <c r="L118" s="166"/>
      <c r="M118" s="136"/>
      <c r="N118" s="166"/>
      <c r="O118" s="137"/>
      <c r="P118" s="137"/>
      <c r="Q118" s="132"/>
      <c r="R118" s="194"/>
      <c r="S118" s="244"/>
      <c r="T118" s="194"/>
    </row>
    <row r="119" spans="1:20" s="297" customFormat="1" x14ac:dyDescent="0.2">
      <c r="A119" s="133"/>
      <c r="B119" s="137"/>
      <c r="C119" s="133"/>
      <c r="D119" s="176"/>
      <c r="E119" s="133"/>
      <c r="F119" s="176"/>
      <c r="G119" s="136"/>
      <c r="H119" s="166"/>
      <c r="I119" s="136"/>
      <c r="J119" s="166"/>
      <c r="K119" s="136"/>
      <c r="L119" s="166"/>
      <c r="M119" s="136"/>
      <c r="N119" s="166"/>
      <c r="O119" s="137"/>
      <c r="P119" s="137"/>
      <c r="Q119" s="132"/>
      <c r="R119" s="194"/>
      <c r="S119" s="244"/>
      <c r="T119" s="194"/>
    </row>
    <row r="120" spans="1:20" s="297" customFormat="1" x14ac:dyDescent="0.2">
      <c r="A120" s="133"/>
      <c r="B120" s="137"/>
      <c r="C120" s="133"/>
      <c r="D120" s="176"/>
      <c r="E120" s="133"/>
      <c r="F120" s="176"/>
      <c r="G120" s="136"/>
      <c r="H120" s="166"/>
      <c r="I120" s="136"/>
      <c r="J120" s="166"/>
      <c r="K120" s="136"/>
      <c r="L120" s="166"/>
      <c r="M120" s="136"/>
      <c r="N120" s="166"/>
      <c r="O120" s="137"/>
      <c r="P120" s="137"/>
      <c r="Q120" s="132"/>
      <c r="R120" s="194"/>
      <c r="S120" s="244"/>
      <c r="T120" s="194"/>
    </row>
    <row r="121" spans="1:20" x14ac:dyDescent="0.2">
      <c r="G121" s="131"/>
      <c r="H121" s="165"/>
      <c r="I121" s="131"/>
      <c r="J121" s="165"/>
      <c r="K121" s="131"/>
      <c r="L121" s="165"/>
      <c r="M121" s="131"/>
      <c r="N121" s="165"/>
    </row>
    <row r="122" spans="1:20" x14ac:dyDescent="0.2">
      <c r="G122" s="131"/>
      <c r="H122" s="165"/>
      <c r="I122" s="131"/>
      <c r="J122" s="165"/>
      <c r="K122" s="131"/>
      <c r="L122" s="165"/>
      <c r="M122" s="131"/>
      <c r="N122" s="165"/>
    </row>
    <row r="123" spans="1:20" x14ac:dyDescent="0.2">
      <c r="G123" s="131"/>
      <c r="H123" s="165"/>
      <c r="I123" s="131"/>
      <c r="J123" s="165"/>
      <c r="K123" s="131"/>
      <c r="L123" s="165"/>
      <c r="M123" s="131"/>
      <c r="N123" s="165"/>
    </row>
    <row r="124" spans="1:20" x14ac:dyDescent="0.2">
      <c r="G124" s="131"/>
      <c r="H124" s="165"/>
      <c r="I124" s="131"/>
      <c r="J124" s="165"/>
      <c r="K124" s="131"/>
      <c r="L124" s="165"/>
      <c r="M124" s="131"/>
      <c r="N124" s="165"/>
    </row>
    <row r="125" spans="1:20" x14ac:dyDescent="0.2">
      <c r="G125" s="131"/>
      <c r="H125" s="165"/>
      <c r="I125" s="131"/>
      <c r="J125" s="165"/>
      <c r="K125" s="131"/>
      <c r="L125" s="165"/>
      <c r="M125" s="131"/>
      <c r="N125" s="165"/>
    </row>
    <row r="126" spans="1:20" x14ac:dyDescent="0.2">
      <c r="G126" s="131"/>
      <c r="H126" s="165"/>
      <c r="I126" s="131"/>
      <c r="J126" s="165"/>
      <c r="K126" s="131"/>
      <c r="L126" s="165"/>
      <c r="M126" s="131"/>
      <c r="N126" s="165"/>
    </row>
    <row r="127" spans="1:20" x14ac:dyDescent="0.2">
      <c r="G127" s="131"/>
      <c r="H127" s="165"/>
      <c r="I127" s="131"/>
      <c r="J127" s="165"/>
      <c r="K127" s="131"/>
      <c r="L127" s="165"/>
      <c r="M127" s="131"/>
      <c r="N127" s="165"/>
    </row>
    <row r="128" spans="1:20" x14ac:dyDescent="0.2">
      <c r="G128" s="131"/>
      <c r="H128" s="165"/>
      <c r="I128" s="131"/>
      <c r="J128" s="165"/>
      <c r="K128" s="131"/>
      <c r="L128" s="165"/>
      <c r="M128" s="131"/>
      <c r="N128" s="165"/>
    </row>
    <row r="129" spans="1:20" x14ac:dyDescent="0.2">
      <c r="G129" s="131"/>
      <c r="H129" s="165"/>
      <c r="I129" s="131"/>
      <c r="J129" s="165"/>
      <c r="K129" s="131"/>
      <c r="L129" s="165"/>
      <c r="M129" s="131"/>
      <c r="N129" s="165"/>
    </row>
    <row r="130" spans="1:20" x14ac:dyDescent="0.2">
      <c r="G130" s="131"/>
      <c r="H130" s="165"/>
      <c r="I130" s="131"/>
      <c r="J130" s="165"/>
      <c r="K130" s="131"/>
      <c r="L130" s="165"/>
      <c r="M130" s="131"/>
      <c r="N130" s="165"/>
    </row>
    <row r="131" spans="1:20" s="297" customFormat="1" x14ac:dyDescent="0.2">
      <c r="A131" s="133"/>
      <c r="B131" s="137"/>
      <c r="C131" s="133"/>
      <c r="D131" s="176"/>
      <c r="E131" s="133"/>
      <c r="F131" s="176"/>
      <c r="G131" s="136"/>
      <c r="H131" s="166"/>
      <c r="I131" s="136"/>
      <c r="J131" s="166"/>
      <c r="K131" s="136"/>
      <c r="L131" s="166"/>
      <c r="M131" s="136"/>
      <c r="N131" s="166"/>
      <c r="O131" s="137"/>
      <c r="P131" s="137"/>
      <c r="Q131" s="132"/>
      <c r="R131" s="194"/>
      <c r="S131" s="244"/>
      <c r="T131" s="194"/>
    </row>
    <row r="132" spans="1:20" s="297" customFormat="1" x14ac:dyDescent="0.2">
      <c r="A132" s="133"/>
      <c r="B132" s="137"/>
      <c r="C132" s="133"/>
      <c r="D132" s="176"/>
      <c r="E132" s="133"/>
      <c r="F132" s="176"/>
      <c r="G132" s="136"/>
      <c r="H132" s="166"/>
      <c r="I132" s="136"/>
      <c r="J132" s="166"/>
      <c r="K132" s="136"/>
      <c r="L132" s="166"/>
      <c r="M132" s="136"/>
      <c r="N132" s="166"/>
      <c r="O132" s="137"/>
      <c r="P132" s="137"/>
      <c r="Q132" s="132"/>
      <c r="R132" s="194"/>
      <c r="S132" s="244"/>
      <c r="T132" s="194"/>
    </row>
    <row r="133" spans="1:20" s="297" customFormat="1" x14ac:dyDescent="0.2">
      <c r="A133" s="133"/>
      <c r="B133" s="137"/>
      <c r="C133" s="133"/>
      <c r="D133" s="176"/>
      <c r="E133" s="133"/>
      <c r="F133" s="176"/>
      <c r="G133" s="136"/>
      <c r="H133" s="166"/>
      <c r="I133" s="136"/>
      <c r="J133" s="166"/>
      <c r="K133" s="136"/>
      <c r="L133" s="166"/>
      <c r="M133" s="136"/>
      <c r="N133" s="166"/>
      <c r="O133" s="137"/>
      <c r="P133" s="137"/>
      <c r="Q133" s="132"/>
      <c r="R133" s="194"/>
      <c r="S133" s="244"/>
      <c r="T133" s="194"/>
    </row>
    <row r="134" spans="1:20" s="297" customFormat="1" x14ac:dyDescent="0.2">
      <c r="A134" s="133"/>
      <c r="B134" s="137"/>
      <c r="C134" s="133"/>
      <c r="D134" s="176"/>
      <c r="E134" s="133"/>
      <c r="F134" s="176"/>
      <c r="G134" s="136"/>
      <c r="H134" s="166"/>
      <c r="I134" s="136"/>
      <c r="J134" s="166"/>
      <c r="K134" s="136"/>
      <c r="L134" s="166"/>
      <c r="M134" s="136"/>
      <c r="N134" s="166"/>
      <c r="O134" s="137"/>
      <c r="P134" s="137"/>
      <c r="Q134" s="132"/>
      <c r="R134" s="194"/>
      <c r="S134" s="244"/>
      <c r="T134" s="194"/>
    </row>
    <row r="135" spans="1:20" s="297" customFormat="1" x14ac:dyDescent="0.2">
      <c r="A135" s="133"/>
      <c r="B135" s="137"/>
      <c r="C135" s="133"/>
      <c r="D135" s="176"/>
      <c r="E135" s="133"/>
      <c r="F135" s="176"/>
      <c r="G135" s="136"/>
      <c r="H135" s="166"/>
      <c r="I135" s="136"/>
      <c r="J135" s="166"/>
      <c r="K135" s="136"/>
      <c r="L135" s="166"/>
      <c r="M135" s="136"/>
      <c r="N135" s="166"/>
      <c r="O135" s="137"/>
      <c r="P135" s="137"/>
      <c r="Q135" s="132"/>
      <c r="R135" s="194"/>
      <c r="S135" s="244"/>
      <c r="T135" s="194"/>
    </row>
    <row r="136" spans="1:20" s="297" customFormat="1" x14ac:dyDescent="0.2">
      <c r="A136" s="133"/>
      <c r="B136" s="137"/>
      <c r="C136" s="133"/>
      <c r="D136" s="176"/>
      <c r="E136" s="133"/>
      <c r="F136" s="176"/>
      <c r="G136" s="136"/>
      <c r="H136" s="166"/>
      <c r="I136" s="136"/>
      <c r="J136" s="166"/>
      <c r="K136" s="136"/>
      <c r="L136" s="166"/>
      <c r="M136" s="136"/>
      <c r="N136" s="166"/>
      <c r="O136" s="137"/>
      <c r="P136" s="137"/>
      <c r="Q136" s="132"/>
      <c r="R136" s="194"/>
      <c r="S136" s="244"/>
      <c r="T136" s="194"/>
    </row>
    <row r="137" spans="1:20" s="297" customFormat="1" x14ac:dyDescent="0.2">
      <c r="A137" s="133"/>
      <c r="B137" s="137"/>
      <c r="C137" s="133"/>
      <c r="D137" s="176"/>
      <c r="E137" s="133"/>
      <c r="F137" s="176"/>
      <c r="G137" s="136"/>
      <c r="H137" s="166"/>
      <c r="I137" s="136"/>
      <c r="J137" s="166"/>
      <c r="K137" s="136"/>
      <c r="L137" s="166"/>
      <c r="M137" s="136"/>
      <c r="N137" s="166"/>
      <c r="O137" s="137"/>
      <c r="P137" s="137"/>
      <c r="Q137" s="132"/>
      <c r="R137" s="194"/>
      <c r="S137" s="244"/>
      <c r="T137" s="194"/>
    </row>
    <row r="138" spans="1:20" s="297" customFormat="1" x14ac:dyDescent="0.2">
      <c r="A138" s="133"/>
      <c r="B138" s="137"/>
      <c r="C138" s="133"/>
      <c r="D138" s="176"/>
      <c r="E138" s="133"/>
      <c r="F138" s="176"/>
      <c r="G138" s="136"/>
      <c r="H138" s="166"/>
      <c r="I138" s="136"/>
      <c r="J138" s="166"/>
      <c r="K138" s="136"/>
      <c r="L138" s="166"/>
      <c r="M138" s="136"/>
      <c r="N138" s="166"/>
      <c r="O138" s="137"/>
      <c r="P138" s="137"/>
      <c r="Q138" s="132"/>
      <c r="R138" s="194"/>
      <c r="S138" s="244"/>
      <c r="T138" s="194"/>
    </row>
    <row r="139" spans="1:20" s="297" customFormat="1" x14ac:dyDescent="0.2">
      <c r="A139" s="133"/>
      <c r="B139" s="137"/>
      <c r="C139" s="133"/>
      <c r="D139" s="176"/>
      <c r="E139" s="133"/>
      <c r="F139" s="176"/>
      <c r="G139" s="136"/>
      <c r="H139" s="166"/>
      <c r="I139" s="136"/>
      <c r="J139" s="166"/>
      <c r="K139" s="136"/>
      <c r="L139" s="166"/>
      <c r="M139" s="136"/>
      <c r="N139" s="166"/>
      <c r="O139" s="137"/>
      <c r="P139" s="137"/>
      <c r="Q139" s="132"/>
      <c r="R139" s="194"/>
      <c r="S139" s="244"/>
      <c r="T139" s="194"/>
    </row>
    <row r="140" spans="1:20" s="297" customFormat="1" x14ac:dyDescent="0.2">
      <c r="A140" s="133"/>
      <c r="B140" s="137"/>
      <c r="C140" s="133"/>
      <c r="D140" s="176"/>
      <c r="E140" s="133"/>
      <c r="F140" s="176"/>
      <c r="G140" s="136"/>
      <c r="H140" s="166"/>
      <c r="I140" s="136"/>
      <c r="J140" s="166"/>
      <c r="K140" s="136"/>
      <c r="L140" s="166"/>
      <c r="M140" s="136"/>
      <c r="N140" s="166"/>
      <c r="O140" s="137"/>
      <c r="P140" s="137"/>
      <c r="Q140" s="132"/>
      <c r="R140" s="194"/>
      <c r="S140" s="244"/>
      <c r="T140" s="194"/>
    </row>
    <row r="141" spans="1:20" x14ac:dyDescent="0.2">
      <c r="B141" s="140"/>
      <c r="C141" s="139"/>
      <c r="D141" s="167"/>
      <c r="F141" s="167"/>
      <c r="H141" s="167"/>
      <c r="J141" s="167"/>
      <c r="L141" s="167"/>
      <c r="N141" s="167"/>
    </row>
    <row r="142" spans="1:20" x14ac:dyDescent="0.2">
      <c r="B142" s="140"/>
      <c r="C142" s="139"/>
      <c r="D142" s="167"/>
      <c r="F142" s="167"/>
      <c r="H142" s="167"/>
      <c r="J142" s="167"/>
      <c r="L142" s="167"/>
      <c r="N142" s="167"/>
    </row>
    <row r="143" spans="1:20" x14ac:dyDescent="0.2">
      <c r="B143" s="140"/>
      <c r="C143" s="139"/>
      <c r="D143" s="167"/>
      <c r="F143" s="167"/>
      <c r="H143" s="167"/>
      <c r="J143" s="167"/>
      <c r="L143" s="167"/>
      <c r="N143" s="167"/>
    </row>
    <row r="144" spans="1:20" x14ac:dyDescent="0.2">
      <c r="B144" s="140"/>
      <c r="C144" s="139"/>
      <c r="D144" s="167"/>
      <c r="F144" s="167"/>
      <c r="H144" s="167"/>
      <c r="J144" s="167"/>
      <c r="L144" s="167"/>
      <c r="N144" s="167"/>
    </row>
    <row r="145" spans="1:19" x14ac:dyDescent="0.2">
      <c r="B145" s="140"/>
      <c r="C145" s="139"/>
      <c r="D145" s="167"/>
      <c r="F145" s="167"/>
      <c r="H145" s="167"/>
      <c r="J145" s="167"/>
      <c r="L145" s="167"/>
      <c r="N145" s="167"/>
    </row>
    <row r="146" spans="1:19" x14ac:dyDescent="0.2">
      <c r="B146" s="140"/>
      <c r="C146" s="139"/>
      <c r="D146" s="167"/>
      <c r="F146" s="167"/>
      <c r="H146" s="167"/>
      <c r="J146" s="167"/>
      <c r="L146" s="167"/>
      <c r="N146" s="167"/>
    </row>
    <row r="147" spans="1:19" x14ac:dyDescent="0.2">
      <c r="B147" s="140"/>
      <c r="C147" s="139"/>
      <c r="D147" s="167"/>
      <c r="F147" s="167"/>
      <c r="H147" s="167"/>
      <c r="J147" s="167"/>
      <c r="L147" s="167"/>
      <c r="N147" s="167"/>
    </row>
    <row r="148" spans="1:19" x14ac:dyDescent="0.2">
      <c r="A148" s="141"/>
      <c r="B148" s="140"/>
      <c r="C148" s="139"/>
      <c r="D148" s="167"/>
      <c r="F148" s="167"/>
      <c r="H148" s="167"/>
      <c r="J148" s="167"/>
      <c r="L148" s="167"/>
      <c r="N148" s="167"/>
      <c r="R148" s="130"/>
      <c r="S148" s="262"/>
    </row>
    <row r="149" spans="1:19" x14ac:dyDescent="0.2">
      <c r="A149" s="141"/>
      <c r="B149" s="140"/>
      <c r="C149" s="139"/>
      <c r="D149" s="167"/>
      <c r="F149" s="167"/>
      <c r="H149" s="167"/>
      <c r="J149" s="167"/>
      <c r="L149" s="167"/>
      <c r="N149" s="167"/>
      <c r="R149" s="130"/>
      <c r="S149" s="262"/>
    </row>
    <row r="150" spans="1:19" x14ac:dyDescent="0.2">
      <c r="B150" s="140"/>
      <c r="C150" s="139"/>
      <c r="D150" s="167"/>
      <c r="F150" s="167"/>
      <c r="H150" s="167"/>
      <c r="J150" s="167"/>
      <c r="L150" s="167"/>
      <c r="N150" s="167"/>
    </row>
  </sheetData>
  <mergeCells count="9">
    <mergeCell ref="K4:L4"/>
    <mergeCell ref="M4:N4"/>
    <mergeCell ref="F56:N57"/>
    <mergeCell ref="A4:A5"/>
    <mergeCell ref="B4:B5"/>
    <mergeCell ref="C4:D4"/>
    <mergeCell ref="E4:F4"/>
    <mergeCell ref="G4:H4"/>
    <mergeCell ref="I4:J4"/>
  </mergeCells>
  <printOptions horizontalCentered="1"/>
  <pageMargins left="1" right="1" top="0.9" bottom="0.7" header="0.5" footer="0.5"/>
  <pageSetup paperSize="9" scale="67" orientation="landscape" r:id="rId1"/>
  <headerFooter alignWithMargins="0">
    <oddHeader xml:space="preserve">&amp;C&amp;"Arial Black,Regular"&amp;12BUSINESS BANKING
&amp;"Arial,Bold"&amp;11Special Accounts Management&amp;"Arial Black,Regular"&amp;10
</oddHeader>
    <oddFooter>&amp;L&amp;8&amp;D&amp;CRPT 4.1&amp;R&amp;8DT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X63"/>
  <sheetViews>
    <sheetView workbookViewId="0">
      <pane xSplit="2" topLeftCell="C1" activePane="topRight" state="frozen"/>
      <selection pane="topRight" activeCell="D32" sqref="D32"/>
    </sheetView>
  </sheetViews>
  <sheetFormatPr defaultRowHeight="12.75" x14ac:dyDescent="0.2"/>
  <cols>
    <col min="1" max="1" width="8.7109375" style="30" customWidth="1"/>
    <col min="2" max="2" width="25.7109375" style="7" customWidth="1"/>
    <col min="3" max="3" width="8.7109375" style="8" customWidth="1"/>
    <col min="4" max="4" width="11.7109375" style="8" customWidth="1"/>
    <col min="5" max="5" width="8.7109375" style="60" hidden="1" customWidth="1"/>
    <col min="6" max="6" width="11.7109375" style="8" hidden="1" customWidth="1"/>
    <col min="7" max="7" width="8.7109375" style="60" hidden="1" customWidth="1"/>
    <col min="8" max="8" width="11.7109375" style="30" hidden="1" customWidth="1"/>
    <col min="9" max="9" width="8.7109375" style="60" customWidth="1"/>
    <col min="10" max="10" width="11.7109375" style="30" customWidth="1"/>
    <col min="11" max="11" width="8.7109375" style="60" hidden="1" customWidth="1"/>
    <col min="12" max="12" width="11.7109375" style="8" hidden="1" customWidth="1"/>
    <col min="13" max="13" width="8.7109375" style="60" hidden="1" customWidth="1"/>
    <col min="14" max="14" width="11.7109375" style="8" hidden="1" customWidth="1"/>
    <col min="15" max="15" width="8.7109375" style="60" customWidth="1"/>
    <col min="16" max="16" width="11.7109375" style="30" customWidth="1"/>
    <col min="17" max="17" width="9.140625" style="60" customWidth="1"/>
    <col min="18" max="18" width="11.7109375" style="87" customWidth="1"/>
    <col min="19" max="19" width="4.42578125" style="7" customWidth="1"/>
    <col min="20" max="20" width="14" style="7" hidden="1" customWidth="1"/>
    <col min="21" max="21" width="11.7109375" style="7" bestFit="1" customWidth="1"/>
    <col min="22" max="22" width="10.7109375" bestFit="1" customWidth="1"/>
  </cols>
  <sheetData>
    <row r="1" spans="1:24" x14ac:dyDescent="0.2">
      <c r="B1" s="3" t="s">
        <v>29</v>
      </c>
      <c r="U1" s="17"/>
    </row>
    <row r="3" spans="1:24" x14ac:dyDescent="0.2">
      <c r="A3" s="34"/>
    </row>
    <row r="4" spans="1:24" s="2" customFormat="1" ht="12.75" customHeight="1" x14ac:dyDescent="0.2">
      <c r="A4" s="367" t="s">
        <v>110</v>
      </c>
      <c r="B4" s="369" t="s">
        <v>0</v>
      </c>
      <c r="C4" s="389" t="s">
        <v>30</v>
      </c>
      <c r="D4" s="390"/>
      <c r="E4" s="389" t="s">
        <v>3</v>
      </c>
      <c r="F4" s="429"/>
      <c r="G4" s="389" t="s">
        <v>6</v>
      </c>
      <c r="H4" s="429"/>
      <c r="I4" s="389" t="s">
        <v>2</v>
      </c>
      <c r="J4" s="395"/>
      <c r="K4" s="379" t="s">
        <v>20</v>
      </c>
      <c r="L4" s="386"/>
      <c r="M4" s="379" t="s">
        <v>19</v>
      </c>
      <c r="N4" s="386"/>
      <c r="O4" s="379" t="s">
        <v>1</v>
      </c>
      <c r="P4" s="380"/>
      <c r="Q4" s="379" t="s">
        <v>13</v>
      </c>
      <c r="R4" s="380"/>
      <c r="S4" s="9"/>
      <c r="T4" s="9"/>
      <c r="U4" s="9"/>
    </row>
    <row r="5" spans="1:24" s="1" customFormat="1" x14ac:dyDescent="0.2">
      <c r="A5" s="387"/>
      <c r="B5" s="394"/>
      <c r="C5" s="46" t="s">
        <v>4</v>
      </c>
      <c r="D5" s="4" t="s">
        <v>5</v>
      </c>
      <c r="E5" s="61" t="s">
        <v>4</v>
      </c>
      <c r="F5" s="4" t="s">
        <v>5</v>
      </c>
      <c r="G5" s="61" t="s">
        <v>4</v>
      </c>
      <c r="H5" s="4" t="s">
        <v>5</v>
      </c>
      <c r="I5" s="61" t="s">
        <v>4</v>
      </c>
      <c r="J5" s="4" t="s">
        <v>5</v>
      </c>
      <c r="K5" s="61" t="s">
        <v>4</v>
      </c>
      <c r="L5" s="4" t="s">
        <v>5</v>
      </c>
      <c r="M5" s="61" t="s">
        <v>4</v>
      </c>
      <c r="N5" s="4" t="s">
        <v>5</v>
      </c>
      <c r="O5" s="61" t="s">
        <v>4</v>
      </c>
      <c r="P5" s="4" t="s">
        <v>5</v>
      </c>
      <c r="Q5" s="61" t="s">
        <v>4</v>
      </c>
      <c r="R5" s="41" t="s">
        <v>5</v>
      </c>
      <c r="S5" s="10"/>
      <c r="T5" s="10"/>
      <c r="U5" s="10"/>
    </row>
    <row r="6" spans="1:24" x14ac:dyDescent="0.2">
      <c r="A6" s="35">
        <v>1</v>
      </c>
      <c r="B6" s="25" t="s">
        <v>73</v>
      </c>
      <c r="C6" s="47">
        <v>12</v>
      </c>
      <c r="D6" s="11">
        <v>160141</v>
      </c>
      <c r="E6" s="62">
        <v>10</v>
      </c>
      <c r="F6" s="13">
        <v>72502</v>
      </c>
      <c r="G6" s="74">
        <f t="shared" ref="G6:H11" si="0">C6+E6</f>
        <v>22</v>
      </c>
      <c r="H6" s="32">
        <f t="shared" si="0"/>
        <v>232643</v>
      </c>
      <c r="I6" s="77">
        <v>4</v>
      </c>
      <c r="J6" s="45">
        <v>9375</v>
      </c>
      <c r="K6" s="81">
        <v>0</v>
      </c>
      <c r="L6" s="82">
        <v>0</v>
      </c>
      <c r="M6" s="74">
        <v>13</v>
      </c>
      <c r="N6" s="32">
        <v>38160.91339999999</v>
      </c>
      <c r="O6" s="81">
        <v>24</v>
      </c>
      <c r="P6" s="82">
        <v>67145.325150000004</v>
      </c>
      <c r="Q6" s="79">
        <v>96</v>
      </c>
      <c r="R6" s="58">
        <v>370448.99202000006</v>
      </c>
      <c r="T6" s="13">
        <v>190371474.22</v>
      </c>
      <c r="U6" s="8"/>
      <c r="V6" s="8"/>
    </row>
    <row r="7" spans="1:24" x14ac:dyDescent="0.2">
      <c r="A7" s="35">
        <v>2</v>
      </c>
      <c r="B7" s="25" t="s">
        <v>74</v>
      </c>
      <c r="C7" s="47">
        <v>14</v>
      </c>
      <c r="D7" s="11">
        <v>48753</v>
      </c>
      <c r="E7" s="62">
        <v>13</v>
      </c>
      <c r="F7" s="13">
        <v>36322</v>
      </c>
      <c r="G7" s="74">
        <f t="shared" si="0"/>
        <v>27</v>
      </c>
      <c r="H7" s="32">
        <f t="shared" si="0"/>
        <v>85075</v>
      </c>
      <c r="I7" s="77">
        <v>2</v>
      </c>
      <c r="J7" s="45">
        <v>848</v>
      </c>
      <c r="K7" s="83">
        <v>1</v>
      </c>
      <c r="L7" s="84">
        <v>240.08694</v>
      </c>
      <c r="M7" s="74">
        <v>12</v>
      </c>
      <c r="N7" s="32">
        <v>5650.1313100000007</v>
      </c>
      <c r="O7" s="83">
        <v>5</v>
      </c>
      <c r="P7" s="84">
        <v>16051.352439999999</v>
      </c>
      <c r="Q7" s="79">
        <v>100</v>
      </c>
      <c r="R7" s="58">
        <v>674099.39583350008</v>
      </c>
      <c r="T7" s="13">
        <v>51114874.500000007</v>
      </c>
      <c r="U7" s="8"/>
      <c r="V7" s="8"/>
    </row>
    <row r="8" spans="1:24" x14ac:dyDescent="0.2">
      <c r="A8" s="35">
        <v>3</v>
      </c>
      <c r="B8" s="25" t="s">
        <v>75</v>
      </c>
      <c r="C8" s="47">
        <v>7</v>
      </c>
      <c r="D8" s="11">
        <v>108021</v>
      </c>
      <c r="E8" s="62">
        <v>38</v>
      </c>
      <c r="F8" s="13">
        <v>330551</v>
      </c>
      <c r="G8" s="74">
        <f t="shared" si="0"/>
        <v>45</v>
      </c>
      <c r="H8" s="32">
        <f t="shared" si="0"/>
        <v>438572</v>
      </c>
      <c r="I8" s="77">
        <v>3</v>
      </c>
      <c r="J8" s="45">
        <v>6961</v>
      </c>
      <c r="K8" s="83">
        <v>0</v>
      </c>
      <c r="L8" s="84">
        <v>0</v>
      </c>
      <c r="M8" s="74">
        <v>14</v>
      </c>
      <c r="N8" s="32">
        <v>14940.99855</v>
      </c>
      <c r="O8" s="83">
        <v>12</v>
      </c>
      <c r="P8" s="84">
        <v>77254.633070000011</v>
      </c>
      <c r="Q8" s="79">
        <v>139</v>
      </c>
      <c r="R8" s="58">
        <v>959777.03437000001</v>
      </c>
      <c r="T8" s="13">
        <v>250584948.29000014</v>
      </c>
      <c r="U8" s="8"/>
      <c r="V8" s="8"/>
      <c r="W8" s="112"/>
      <c r="X8" s="112"/>
    </row>
    <row r="9" spans="1:24" x14ac:dyDescent="0.2">
      <c r="A9" s="35">
        <v>4</v>
      </c>
      <c r="B9" s="25" t="s">
        <v>76</v>
      </c>
      <c r="C9" s="47">
        <v>11</v>
      </c>
      <c r="D9" s="11">
        <v>66614</v>
      </c>
      <c r="E9" s="62">
        <v>66</v>
      </c>
      <c r="F9" s="13">
        <v>332560</v>
      </c>
      <c r="G9" s="74">
        <f t="shared" si="0"/>
        <v>77</v>
      </c>
      <c r="H9" s="32">
        <f t="shared" si="0"/>
        <v>399174</v>
      </c>
      <c r="I9" s="77">
        <v>9</v>
      </c>
      <c r="J9" s="45">
        <v>13398</v>
      </c>
      <c r="K9" s="83">
        <v>1</v>
      </c>
      <c r="L9" s="84">
        <v>1426.2096399999998</v>
      </c>
      <c r="M9" s="74">
        <v>10</v>
      </c>
      <c r="N9" s="32">
        <v>22590.848819999999</v>
      </c>
      <c r="O9" s="83">
        <v>13</v>
      </c>
      <c r="P9" s="84">
        <v>41308.990439999994</v>
      </c>
      <c r="Q9" s="79">
        <v>102</v>
      </c>
      <c r="R9" s="58">
        <v>404797.02745999995</v>
      </c>
      <c r="T9" s="13">
        <v>95005349.420000032</v>
      </c>
      <c r="U9" s="8"/>
      <c r="V9" s="8"/>
    </row>
    <row r="10" spans="1:24" x14ac:dyDescent="0.2">
      <c r="A10" s="35">
        <v>5</v>
      </c>
      <c r="B10" s="25" t="s">
        <v>77</v>
      </c>
      <c r="C10" s="47">
        <v>9</v>
      </c>
      <c r="D10" s="11">
        <v>28311</v>
      </c>
      <c r="E10" s="62">
        <v>18</v>
      </c>
      <c r="F10" s="13">
        <v>94669</v>
      </c>
      <c r="G10" s="74">
        <f t="shared" si="0"/>
        <v>27</v>
      </c>
      <c r="H10" s="32">
        <f t="shared" si="0"/>
        <v>122980</v>
      </c>
      <c r="I10" s="77">
        <v>9</v>
      </c>
      <c r="J10" s="45">
        <v>5311</v>
      </c>
      <c r="K10" s="83">
        <v>0</v>
      </c>
      <c r="L10" s="84">
        <v>0</v>
      </c>
      <c r="M10" s="74">
        <v>15</v>
      </c>
      <c r="N10" s="32">
        <v>6504.9389700000002</v>
      </c>
      <c r="O10" s="83">
        <v>8</v>
      </c>
      <c r="P10" s="84">
        <v>18652.040690000005</v>
      </c>
      <c r="Q10" s="79">
        <v>95</v>
      </c>
      <c r="R10" s="58">
        <v>960976.24741000007</v>
      </c>
      <c r="T10" s="13">
        <v>143402667.27999994</v>
      </c>
      <c r="U10" s="8"/>
      <c r="V10" s="8"/>
    </row>
    <row r="11" spans="1:24" x14ac:dyDescent="0.2">
      <c r="A11" s="35">
        <v>6</v>
      </c>
      <c r="B11" s="25" t="s">
        <v>78</v>
      </c>
      <c r="C11" s="47">
        <v>0</v>
      </c>
      <c r="D11" s="11">
        <v>0</v>
      </c>
      <c r="E11" s="62">
        <v>13</v>
      </c>
      <c r="F11" s="13">
        <v>30437</v>
      </c>
      <c r="G11" s="74">
        <f t="shared" si="0"/>
        <v>13</v>
      </c>
      <c r="H11" s="32">
        <f t="shared" si="0"/>
        <v>30437</v>
      </c>
      <c r="I11" s="77">
        <v>1</v>
      </c>
      <c r="J11" s="45">
        <v>2720</v>
      </c>
      <c r="K11" s="85">
        <v>1</v>
      </c>
      <c r="L11" s="86">
        <v>511.77073999999999</v>
      </c>
      <c r="M11" s="74">
        <v>5</v>
      </c>
      <c r="N11" s="32">
        <v>6510.8365699999995</v>
      </c>
      <c r="O11" s="83">
        <v>5</v>
      </c>
      <c r="P11" s="84">
        <v>28992.8351</v>
      </c>
      <c r="Q11" s="79">
        <v>70</v>
      </c>
      <c r="R11" s="59">
        <v>230436.12846999997</v>
      </c>
      <c r="T11" s="13">
        <v>61255395.080000013</v>
      </c>
      <c r="U11" s="8"/>
      <c r="V11" s="8"/>
    </row>
    <row r="12" spans="1:24" s="55" customFormat="1" x14ac:dyDescent="0.2">
      <c r="A12" s="91" t="s">
        <v>22</v>
      </c>
      <c r="B12" s="92" t="s">
        <v>16</v>
      </c>
      <c r="C12" s="99">
        <f t="shared" ref="C12:P12" si="1">SUM(C6:C11)</f>
        <v>53</v>
      </c>
      <c r="D12" s="100">
        <f t="shared" si="1"/>
        <v>411840</v>
      </c>
      <c r="E12" s="101">
        <f t="shared" si="1"/>
        <v>158</v>
      </c>
      <c r="F12" s="100">
        <f t="shared" si="1"/>
        <v>897041</v>
      </c>
      <c r="G12" s="101">
        <f t="shared" si="1"/>
        <v>211</v>
      </c>
      <c r="H12" s="93">
        <f t="shared" si="1"/>
        <v>1308881</v>
      </c>
      <c r="I12" s="101">
        <f t="shared" si="1"/>
        <v>28</v>
      </c>
      <c r="J12" s="93">
        <f t="shared" si="1"/>
        <v>38613</v>
      </c>
      <c r="K12" s="101">
        <f t="shared" si="1"/>
        <v>3</v>
      </c>
      <c r="L12" s="100">
        <f t="shared" si="1"/>
        <v>2178.0673199999997</v>
      </c>
      <c r="M12" s="101">
        <f t="shared" si="1"/>
        <v>69</v>
      </c>
      <c r="N12" s="93">
        <f t="shared" si="1"/>
        <v>94358.667619999993</v>
      </c>
      <c r="O12" s="101">
        <f t="shared" si="1"/>
        <v>67</v>
      </c>
      <c r="P12" s="100">
        <f t="shared" si="1"/>
        <v>249405.17689</v>
      </c>
      <c r="Q12" s="102">
        <f>SUM(Q6:Q11)</f>
        <v>602</v>
      </c>
      <c r="R12" s="100">
        <f>SUM(R6:R11)</f>
        <v>3600534.8255634997</v>
      </c>
      <c r="T12" s="54">
        <f>SUM(T6:T11)</f>
        <v>791734708.7900002</v>
      </c>
      <c r="U12" s="56"/>
    </row>
    <row r="13" spans="1:24" x14ac:dyDescent="0.2">
      <c r="A13" s="36">
        <v>7</v>
      </c>
      <c r="B13" s="22" t="s">
        <v>79</v>
      </c>
      <c r="C13" s="47">
        <v>4</v>
      </c>
      <c r="D13" s="11">
        <v>61106</v>
      </c>
      <c r="E13" s="63">
        <v>3</v>
      </c>
      <c r="F13" s="12">
        <v>6450</v>
      </c>
      <c r="G13" s="74">
        <f t="shared" ref="G13:H19" si="2">C13+E13</f>
        <v>7</v>
      </c>
      <c r="H13" s="32">
        <f t="shared" si="2"/>
        <v>67556</v>
      </c>
      <c r="I13" s="77">
        <v>0</v>
      </c>
      <c r="J13" s="32">
        <v>0</v>
      </c>
      <c r="K13" s="83">
        <v>0</v>
      </c>
      <c r="L13" s="84">
        <v>0</v>
      </c>
      <c r="M13" s="74">
        <v>16</v>
      </c>
      <c r="N13" s="32">
        <v>80247.607140000007</v>
      </c>
      <c r="O13" s="83">
        <v>18</v>
      </c>
      <c r="P13" s="84">
        <v>140169.59080999999</v>
      </c>
      <c r="Q13" s="79">
        <v>77</v>
      </c>
      <c r="R13" s="57">
        <v>631296.32768999995</v>
      </c>
      <c r="T13" s="13">
        <v>123592610.51000001</v>
      </c>
      <c r="U13" s="8"/>
      <c r="V13" s="8"/>
    </row>
    <row r="14" spans="1:24" x14ac:dyDescent="0.2">
      <c r="A14" s="37">
        <v>8</v>
      </c>
      <c r="B14" s="22" t="s">
        <v>80</v>
      </c>
      <c r="C14" s="47">
        <v>5</v>
      </c>
      <c r="D14" s="11">
        <v>133326</v>
      </c>
      <c r="E14" s="62">
        <v>8</v>
      </c>
      <c r="F14" s="13">
        <v>27405</v>
      </c>
      <c r="G14" s="74">
        <f t="shared" si="2"/>
        <v>13</v>
      </c>
      <c r="H14" s="32">
        <f t="shared" si="2"/>
        <v>160731</v>
      </c>
      <c r="I14" s="77">
        <v>3</v>
      </c>
      <c r="J14" s="32">
        <v>67961</v>
      </c>
      <c r="K14" s="83">
        <v>1</v>
      </c>
      <c r="L14" s="84">
        <v>0.67884</v>
      </c>
      <c r="M14" s="74">
        <v>8</v>
      </c>
      <c r="N14" s="32">
        <v>22031.261979999999</v>
      </c>
      <c r="O14" s="83">
        <v>11</v>
      </c>
      <c r="P14" s="84">
        <v>58161.597740000012</v>
      </c>
      <c r="Q14" s="79">
        <v>145</v>
      </c>
      <c r="R14" s="58">
        <v>1189326.348585</v>
      </c>
      <c r="T14" s="13">
        <v>118450847.95000002</v>
      </c>
      <c r="U14" s="8"/>
      <c r="V14" s="8"/>
    </row>
    <row r="15" spans="1:24" x14ac:dyDescent="0.2">
      <c r="A15" s="38">
        <v>9</v>
      </c>
      <c r="B15" s="23" t="s">
        <v>81</v>
      </c>
      <c r="C15" s="47">
        <v>1</v>
      </c>
      <c r="D15" s="11">
        <v>499844</v>
      </c>
      <c r="E15" s="62">
        <v>6</v>
      </c>
      <c r="F15" s="13">
        <v>25801</v>
      </c>
      <c r="G15" s="74">
        <f t="shared" si="2"/>
        <v>7</v>
      </c>
      <c r="H15" s="32">
        <f t="shared" si="2"/>
        <v>525645</v>
      </c>
      <c r="I15" s="77">
        <v>2</v>
      </c>
      <c r="J15" s="32">
        <v>998</v>
      </c>
      <c r="K15" s="83">
        <v>0</v>
      </c>
      <c r="L15" s="84">
        <v>0</v>
      </c>
      <c r="M15" s="74">
        <v>10</v>
      </c>
      <c r="N15" s="32">
        <v>27788.182489999999</v>
      </c>
      <c r="O15" s="83">
        <v>19</v>
      </c>
      <c r="P15" s="84">
        <v>84571.137549999999</v>
      </c>
      <c r="Q15" s="79">
        <v>223</v>
      </c>
      <c r="R15" s="58">
        <v>933461.03071000008</v>
      </c>
      <c r="T15" s="13">
        <v>110003900.7</v>
      </c>
      <c r="U15" s="8"/>
      <c r="V15" s="8"/>
    </row>
    <row r="16" spans="1:24" x14ac:dyDescent="0.2">
      <c r="A16" s="38">
        <v>10</v>
      </c>
      <c r="B16" s="23" t="s">
        <v>82</v>
      </c>
      <c r="C16" s="47">
        <v>2</v>
      </c>
      <c r="D16" s="11">
        <v>1446</v>
      </c>
      <c r="E16" s="62">
        <v>6</v>
      </c>
      <c r="F16" s="13">
        <v>57058</v>
      </c>
      <c r="G16" s="74">
        <f t="shared" si="2"/>
        <v>8</v>
      </c>
      <c r="H16" s="32">
        <f t="shared" si="2"/>
        <v>58504</v>
      </c>
      <c r="I16" s="77">
        <v>8</v>
      </c>
      <c r="J16" s="32">
        <v>12875</v>
      </c>
      <c r="K16" s="83">
        <v>0</v>
      </c>
      <c r="L16" s="84">
        <v>0</v>
      </c>
      <c r="M16" s="74">
        <v>6</v>
      </c>
      <c r="N16" s="32">
        <v>1464.3044299999999</v>
      </c>
      <c r="O16" s="83">
        <v>13</v>
      </c>
      <c r="P16" s="84">
        <v>50398.674400000004</v>
      </c>
      <c r="Q16" s="79">
        <v>143</v>
      </c>
      <c r="R16" s="58">
        <v>507810.52893999993</v>
      </c>
      <c r="T16" s="13">
        <v>87539048.040000021</v>
      </c>
      <c r="U16" s="8"/>
      <c r="V16" s="8"/>
      <c r="W16" s="112"/>
      <c r="X16" s="112"/>
    </row>
    <row r="17" spans="1:22" x14ac:dyDescent="0.2">
      <c r="A17" s="38">
        <v>11</v>
      </c>
      <c r="B17" s="23" t="s">
        <v>83</v>
      </c>
      <c r="C17" s="47">
        <v>0</v>
      </c>
      <c r="D17" s="11">
        <v>0</v>
      </c>
      <c r="E17" s="62">
        <v>2</v>
      </c>
      <c r="F17" s="13">
        <v>43862</v>
      </c>
      <c r="G17" s="74">
        <f t="shared" si="2"/>
        <v>2</v>
      </c>
      <c r="H17" s="32">
        <f t="shared" si="2"/>
        <v>43862</v>
      </c>
      <c r="I17" s="77">
        <v>3</v>
      </c>
      <c r="J17" s="32">
        <v>7392</v>
      </c>
      <c r="K17" s="83">
        <v>0</v>
      </c>
      <c r="L17" s="84">
        <v>0</v>
      </c>
      <c r="M17" s="74">
        <v>18</v>
      </c>
      <c r="N17" s="32">
        <v>20470.684430000001</v>
      </c>
      <c r="O17" s="83">
        <v>19</v>
      </c>
      <c r="P17" s="84">
        <v>53593.206959999996</v>
      </c>
      <c r="Q17" s="79">
        <v>119</v>
      </c>
      <c r="R17" s="58">
        <v>322092.78726000001</v>
      </c>
      <c r="T17" s="13">
        <v>126906325.68999995</v>
      </c>
      <c r="U17" s="8"/>
      <c r="V17" s="8"/>
    </row>
    <row r="18" spans="1:22" x14ac:dyDescent="0.2">
      <c r="A18" s="38">
        <v>12</v>
      </c>
      <c r="B18" s="23" t="s">
        <v>84</v>
      </c>
      <c r="C18" s="47">
        <v>2</v>
      </c>
      <c r="D18" s="11">
        <v>26775</v>
      </c>
      <c r="E18" s="62">
        <v>8</v>
      </c>
      <c r="F18" s="13">
        <v>7614</v>
      </c>
      <c r="G18" s="74">
        <f t="shared" si="2"/>
        <v>10</v>
      </c>
      <c r="H18" s="32">
        <f t="shared" si="2"/>
        <v>34389</v>
      </c>
      <c r="I18" s="77">
        <v>13</v>
      </c>
      <c r="J18" s="32">
        <v>9334</v>
      </c>
      <c r="K18" s="83">
        <v>0</v>
      </c>
      <c r="L18" s="84">
        <v>0</v>
      </c>
      <c r="M18" s="74">
        <v>7</v>
      </c>
      <c r="N18" s="32">
        <v>4445.7235699999992</v>
      </c>
      <c r="O18" s="83">
        <v>12</v>
      </c>
      <c r="P18" s="84">
        <v>33263.274720000001</v>
      </c>
      <c r="Q18" s="79">
        <v>106</v>
      </c>
      <c r="R18" s="58">
        <v>237037.51093000002</v>
      </c>
      <c r="T18" s="13">
        <v>85765324.490000039</v>
      </c>
      <c r="U18" s="8"/>
      <c r="V18" s="8"/>
    </row>
    <row r="19" spans="1:22" x14ac:dyDescent="0.2">
      <c r="A19" s="35">
        <v>13</v>
      </c>
      <c r="B19" s="23" t="s">
        <v>85</v>
      </c>
      <c r="C19" s="47">
        <v>2</v>
      </c>
      <c r="D19" s="11">
        <v>9696</v>
      </c>
      <c r="E19" s="62">
        <v>8</v>
      </c>
      <c r="F19" s="13">
        <v>28607</v>
      </c>
      <c r="G19" s="74">
        <f t="shared" si="2"/>
        <v>10</v>
      </c>
      <c r="H19" s="32">
        <f t="shared" si="2"/>
        <v>38303</v>
      </c>
      <c r="I19" s="77">
        <v>0</v>
      </c>
      <c r="J19" s="32">
        <v>0</v>
      </c>
      <c r="K19" s="83">
        <v>0</v>
      </c>
      <c r="L19" s="84">
        <v>0</v>
      </c>
      <c r="M19" s="74">
        <v>7</v>
      </c>
      <c r="N19" s="32">
        <v>9363.6056200000003</v>
      </c>
      <c r="O19" s="83">
        <v>0</v>
      </c>
      <c r="P19" s="84">
        <v>0</v>
      </c>
      <c r="Q19" s="79">
        <v>116</v>
      </c>
      <c r="R19" s="59">
        <v>433336.52355999994</v>
      </c>
      <c r="T19" s="13">
        <v>66954560.280000001</v>
      </c>
      <c r="U19" s="8"/>
      <c r="V19" s="8"/>
    </row>
    <row r="20" spans="1:22" s="55" customFormat="1" x14ac:dyDescent="0.2">
      <c r="A20" s="91" t="s">
        <v>24</v>
      </c>
      <c r="B20" s="94" t="s">
        <v>14</v>
      </c>
      <c r="C20" s="99">
        <f t="shared" ref="C20:P20" si="3">SUM(C13:C19)</f>
        <v>16</v>
      </c>
      <c r="D20" s="100">
        <f t="shared" si="3"/>
        <v>732193</v>
      </c>
      <c r="E20" s="101">
        <f t="shared" si="3"/>
        <v>41</v>
      </c>
      <c r="F20" s="100">
        <f t="shared" si="3"/>
        <v>196797</v>
      </c>
      <c r="G20" s="101">
        <f t="shared" si="3"/>
        <v>57</v>
      </c>
      <c r="H20" s="93">
        <f t="shared" si="3"/>
        <v>928990</v>
      </c>
      <c r="I20" s="101">
        <f t="shared" si="3"/>
        <v>29</v>
      </c>
      <c r="J20" s="93">
        <f t="shared" si="3"/>
        <v>98560</v>
      </c>
      <c r="K20" s="101">
        <f t="shared" si="3"/>
        <v>1</v>
      </c>
      <c r="L20" s="100">
        <f t="shared" si="3"/>
        <v>0.67884</v>
      </c>
      <c r="M20" s="101">
        <f t="shared" si="3"/>
        <v>72</v>
      </c>
      <c r="N20" s="93">
        <f t="shared" si="3"/>
        <v>165811.36965999997</v>
      </c>
      <c r="O20" s="101">
        <f t="shared" si="3"/>
        <v>92</v>
      </c>
      <c r="P20" s="100">
        <f t="shared" si="3"/>
        <v>420157.48217999999</v>
      </c>
      <c r="Q20" s="102">
        <f>SUM(Q13:Q19)</f>
        <v>929</v>
      </c>
      <c r="R20" s="100">
        <f>SUM(R13:R19)</f>
        <v>4254361.0576750003</v>
      </c>
      <c r="T20" s="54">
        <f>SUM(T13:T19)</f>
        <v>719212617.65999997</v>
      </c>
      <c r="U20" s="56"/>
    </row>
    <row r="21" spans="1:22" x14ac:dyDescent="0.2">
      <c r="A21" s="35">
        <v>14</v>
      </c>
      <c r="B21" s="25" t="s">
        <v>86</v>
      </c>
      <c r="C21" s="48">
        <v>0</v>
      </c>
      <c r="D21" s="27">
        <v>0</v>
      </c>
      <c r="E21" s="64">
        <v>0</v>
      </c>
      <c r="F21" s="27">
        <v>0</v>
      </c>
      <c r="G21" s="74">
        <f t="shared" ref="G21:H26" si="4">C21+E21</f>
        <v>0</v>
      </c>
      <c r="H21" s="32">
        <f t="shared" si="4"/>
        <v>0</v>
      </c>
      <c r="I21" s="78">
        <v>10</v>
      </c>
      <c r="J21" s="31">
        <v>106142</v>
      </c>
      <c r="K21" s="83">
        <v>0</v>
      </c>
      <c r="L21" s="84">
        <v>0</v>
      </c>
      <c r="M21" s="74">
        <v>5</v>
      </c>
      <c r="N21" s="32">
        <v>20199.490740000001</v>
      </c>
      <c r="O21" s="83">
        <v>9</v>
      </c>
      <c r="P21" s="84">
        <v>54761.964990000008</v>
      </c>
      <c r="Q21" s="79">
        <v>105</v>
      </c>
      <c r="R21" s="57">
        <v>642708.08983000007</v>
      </c>
      <c r="T21" s="13">
        <v>154634078.92000005</v>
      </c>
      <c r="U21" s="8"/>
      <c r="V21" s="8"/>
    </row>
    <row r="22" spans="1:22" x14ac:dyDescent="0.2">
      <c r="A22" s="35">
        <v>15</v>
      </c>
      <c r="B22" s="25" t="s">
        <v>87</v>
      </c>
      <c r="C22" s="49">
        <v>1</v>
      </c>
      <c r="D22" s="28">
        <v>3290</v>
      </c>
      <c r="E22" s="65">
        <v>10</v>
      </c>
      <c r="F22" s="28">
        <v>112730</v>
      </c>
      <c r="G22" s="74">
        <f t="shared" si="4"/>
        <v>11</v>
      </c>
      <c r="H22" s="32">
        <f t="shared" si="4"/>
        <v>116020</v>
      </c>
      <c r="I22" s="78">
        <v>2</v>
      </c>
      <c r="J22" s="32">
        <v>1917</v>
      </c>
      <c r="K22" s="83">
        <v>0</v>
      </c>
      <c r="L22" s="84">
        <v>0</v>
      </c>
      <c r="M22" s="74">
        <v>3</v>
      </c>
      <c r="N22" s="32">
        <v>246113.75176999997</v>
      </c>
      <c r="O22" s="83">
        <v>22</v>
      </c>
      <c r="P22" s="84">
        <v>412103.92183000001</v>
      </c>
      <c r="Q22" s="79">
        <v>109</v>
      </c>
      <c r="R22" s="58">
        <v>705858.32200000004</v>
      </c>
      <c r="T22" s="13">
        <v>222043808.29000005</v>
      </c>
      <c r="U22" s="8"/>
      <c r="V22" s="8"/>
    </row>
    <row r="23" spans="1:22" x14ac:dyDescent="0.2">
      <c r="A23" s="35">
        <v>16</v>
      </c>
      <c r="B23" s="25" t="s">
        <v>88</v>
      </c>
      <c r="C23" s="49">
        <v>0</v>
      </c>
      <c r="D23" s="28">
        <v>0</v>
      </c>
      <c r="E23" s="65">
        <v>2</v>
      </c>
      <c r="F23" s="28">
        <v>3120</v>
      </c>
      <c r="G23" s="74">
        <f t="shared" si="4"/>
        <v>2</v>
      </c>
      <c r="H23" s="32">
        <f t="shared" si="4"/>
        <v>3120</v>
      </c>
      <c r="I23" s="78">
        <v>4</v>
      </c>
      <c r="J23" s="32">
        <v>1660</v>
      </c>
      <c r="K23" s="83">
        <v>0</v>
      </c>
      <c r="L23" s="84">
        <v>0</v>
      </c>
      <c r="M23" s="74">
        <v>3</v>
      </c>
      <c r="N23" s="32">
        <v>482.29032999999993</v>
      </c>
      <c r="O23" s="83">
        <v>3</v>
      </c>
      <c r="P23" s="84">
        <v>496.45261999999997</v>
      </c>
      <c r="Q23" s="79">
        <v>55</v>
      </c>
      <c r="R23" s="58">
        <v>291198.93507000001</v>
      </c>
      <c r="T23" s="13">
        <v>23667653.600000001</v>
      </c>
      <c r="U23" s="8"/>
      <c r="V23" s="8"/>
    </row>
    <row r="24" spans="1:22" x14ac:dyDescent="0.2">
      <c r="A24" s="35">
        <v>17</v>
      </c>
      <c r="B24" s="25" t="s">
        <v>89</v>
      </c>
      <c r="C24" s="49">
        <v>0</v>
      </c>
      <c r="D24" s="28">
        <v>0</v>
      </c>
      <c r="E24" s="65">
        <v>6</v>
      </c>
      <c r="F24" s="28">
        <v>59340</v>
      </c>
      <c r="G24" s="74">
        <f t="shared" si="4"/>
        <v>6</v>
      </c>
      <c r="H24" s="32">
        <f t="shared" si="4"/>
        <v>59340</v>
      </c>
      <c r="I24" s="78">
        <v>1</v>
      </c>
      <c r="J24" s="32">
        <v>906</v>
      </c>
      <c r="K24" s="83">
        <v>0</v>
      </c>
      <c r="L24" s="84">
        <v>0</v>
      </c>
      <c r="M24" s="74">
        <v>0</v>
      </c>
      <c r="N24" s="32">
        <v>0</v>
      </c>
      <c r="O24" s="83">
        <v>5</v>
      </c>
      <c r="P24" s="84">
        <v>33004.525700000006</v>
      </c>
      <c r="Q24" s="79">
        <v>68</v>
      </c>
      <c r="R24" s="58">
        <v>270642.78171000001</v>
      </c>
      <c r="T24" s="11">
        <v>54793076.260000013</v>
      </c>
      <c r="U24" s="76"/>
      <c r="V24" s="8"/>
    </row>
    <row r="25" spans="1:22" x14ac:dyDescent="0.2">
      <c r="A25" s="35">
        <v>18</v>
      </c>
      <c r="B25" s="25" t="s">
        <v>90</v>
      </c>
      <c r="C25" s="49">
        <v>0</v>
      </c>
      <c r="D25" s="28">
        <v>0</v>
      </c>
      <c r="E25" s="65">
        <v>4</v>
      </c>
      <c r="F25" s="28">
        <v>8725</v>
      </c>
      <c r="G25" s="74">
        <f t="shared" si="4"/>
        <v>4</v>
      </c>
      <c r="H25" s="32">
        <f t="shared" si="4"/>
        <v>8725</v>
      </c>
      <c r="I25" s="78">
        <v>3</v>
      </c>
      <c r="J25" s="32">
        <v>2373</v>
      </c>
      <c r="K25" s="83">
        <v>0</v>
      </c>
      <c r="L25" s="84">
        <v>0</v>
      </c>
      <c r="M25" s="74">
        <v>0</v>
      </c>
      <c r="N25" s="32">
        <v>0</v>
      </c>
      <c r="O25" s="83">
        <v>0</v>
      </c>
      <c r="P25" s="84">
        <v>0</v>
      </c>
      <c r="Q25" s="79">
        <v>87</v>
      </c>
      <c r="R25" s="58">
        <v>178950.08499999999</v>
      </c>
      <c r="T25" s="13">
        <v>56094620.920000009</v>
      </c>
      <c r="U25" s="8"/>
      <c r="V25" s="8"/>
    </row>
    <row r="26" spans="1:22" x14ac:dyDescent="0.2">
      <c r="A26" s="35">
        <v>19</v>
      </c>
      <c r="B26" s="25" t="s">
        <v>91</v>
      </c>
      <c r="C26" s="50">
        <v>0</v>
      </c>
      <c r="D26" s="29">
        <v>0</v>
      </c>
      <c r="E26" s="66">
        <v>1</v>
      </c>
      <c r="F26" s="29">
        <v>660</v>
      </c>
      <c r="G26" s="74">
        <f t="shared" si="4"/>
        <v>1</v>
      </c>
      <c r="H26" s="32">
        <f t="shared" si="4"/>
        <v>660</v>
      </c>
      <c r="I26" s="78">
        <v>3</v>
      </c>
      <c r="J26" s="33">
        <v>921</v>
      </c>
      <c r="K26" s="83">
        <v>1</v>
      </c>
      <c r="L26" s="84">
        <v>2049.4274099999998</v>
      </c>
      <c r="M26" s="74">
        <v>3</v>
      </c>
      <c r="N26" s="32">
        <v>2632.7188200000001</v>
      </c>
      <c r="O26" s="83">
        <v>8</v>
      </c>
      <c r="P26" s="84">
        <v>30664.230060000002</v>
      </c>
      <c r="Q26" s="79">
        <v>179</v>
      </c>
      <c r="R26" s="59">
        <v>514706.58267000003</v>
      </c>
      <c r="T26" s="13">
        <v>106662923.39000002</v>
      </c>
      <c r="U26" s="8"/>
      <c r="V26" s="8"/>
    </row>
    <row r="27" spans="1:22" s="55" customFormat="1" x14ac:dyDescent="0.2">
      <c r="A27" s="91" t="s">
        <v>23</v>
      </c>
      <c r="B27" s="95" t="s">
        <v>15</v>
      </c>
      <c r="C27" s="109">
        <f t="shared" ref="C27:P27" si="5">SUM(C21:C26)</f>
        <v>1</v>
      </c>
      <c r="D27" s="110">
        <f t="shared" si="5"/>
        <v>3290</v>
      </c>
      <c r="E27" s="111">
        <f t="shared" si="5"/>
        <v>23</v>
      </c>
      <c r="F27" s="110">
        <f t="shared" si="5"/>
        <v>184575</v>
      </c>
      <c r="G27" s="105">
        <f t="shared" si="5"/>
        <v>24</v>
      </c>
      <c r="H27" s="106">
        <f t="shared" si="5"/>
        <v>187865</v>
      </c>
      <c r="I27" s="105">
        <f>SUM(I21:I26)</f>
        <v>23</v>
      </c>
      <c r="J27" s="106">
        <f t="shared" si="5"/>
        <v>113919</v>
      </c>
      <c r="K27" s="101">
        <f t="shared" si="5"/>
        <v>1</v>
      </c>
      <c r="L27" s="100">
        <f t="shared" si="5"/>
        <v>2049.4274099999998</v>
      </c>
      <c r="M27" s="107">
        <f t="shared" si="5"/>
        <v>14</v>
      </c>
      <c r="N27" s="100">
        <f t="shared" si="5"/>
        <v>269428.25165999995</v>
      </c>
      <c r="O27" s="101">
        <f t="shared" si="5"/>
        <v>47</v>
      </c>
      <c r="P27" s="100">
        <f t="shared" si="5"/>
        <v>531031.09519999998</v>
      </c>
      <c r="Q27" s="102">
        <f>SUM(Q21:Q26)</f>
        <v>603</v>
      </c>
      <c r="R27" s="100">
        <f>SUM(R21:R26)</f>
        <v>2604064.7962800004</v>
      </c>
      <c r="T27" s="54">
        <f>SUM(T21:T26)</f>
        <v>617896161.38000011</v>
      </c>
      <c r="U27" s="56"/>
    </row>
    <row r="28" spans="1:22" x14ac:dyDescent="0.2">
      <c r="A28" s="35">
        <v>20</v>
      </c>
      <c r="B28" s="24" t="s">
        <v>92</v>
      </c>
      <c r="C28" s="47">
        <v>6</v>
      </c>
      <c r="D28" s="11">
        <v>129095</v>
      </c>
      <c r="E28" s="62">
        <v>3</v>
      </c>
      <c r="F28" s="13">
        <v>9618</v>
      </c>
      <c r="G28" s="74">
        <f t="shared" ref="G28:H31" si="6">C28+E28</f>
        <v>9</v>
      </c>
      <c r="H28" s="32">
        <f t="shared" si="6"/>
        <v>138713</v>
      </c>
      <c r="I28" s="77">
        <v>9</v>
      </c>
      <c r="J28" s="32">
        <v>39420</v>
      </c>
      <c r="K28" s="83">
        <v>0</v>
      </c>
      <c r="L28" s="84">
        <v>0</v>
      </c>
      <c r="M28" s="74">
        <v>4</v>
      </c>
      <c r="N28" s="32">
        <v>4977.7340800000002</v>
      </c>
      <c r="O28" s="83">
        <v>9</v>
      </c>
      <c r="P28" s="84">
        <v>32984.19526</v>
      </c>
      <c r="Q28" s="79">
        <v>135</v>
      </c>
      <c r="R28" s="57">
        <v>797736.71961999999</v>
      </c>
      <c r="T28" s="13">
        <v>100308744.87999998</v>
      </c>
      <c r="U28" s="8"/>
      <c r="V28" s="8"/>
    </row>
    <row r="29" spans="1:22" x14ac:dyDescent="0.2">
      <c r="A29" s="35">
        <v>21</v>
      </c>
      <c r="B29" s="24" t="s">
        <v>93</v>
      </c>
      <c r="C29" s="47">
        <v>32</v>
      </c>
      <c r="D29" s="11">
        <v>314219</v>
      </c>
      <c r="E29" s="62">
        <v>14</v>
      </c>
      <c r="F29" s="13">
        <v>76453</v>
      </c>
      <c r="G29" s="74">
        <f t="shared" si="6"/>
        <v>46</v>
      </c>
      <c r="H29" s="32">
        <f t="shared" si="6"/>
        <v>390672</v>
      </c>
      <c r="I29" s="77">
        <v>5</v>
      </c>
      <c r="J29" s="32">
        <v>12146</v>
      </c>
      <c r="K29" s="83">
        <v>5</v>
      </c>
      <c r="L29" s="84">
        <v>6557.5735199999999</v>
      </c>
      <c r="M29" s="74">
        <v>8</v>
      </c>
      <c r="N29" s="32">
        <v>20262.545760000001</v>
      </c>
      <c r="O29" s="83">
        <v>20</v>
      </c>
      <c r="P29" s="84">
        <v>74121.122080000001</v>
      </c>
      <c r="Q29" s="79">
        <v>180</v>
      </c>
      <c r="R29" s="58">
        <v>681964.51774000004</v>
      </c>
      <c r="T29" s="13">
        <v>102994928.76000004</v>
      </c>
      <c r="U29" s="8"/>
      <c r="V29" s="8"/>
    </row>
    <row r="30" spans="1:22" x14ac:dyDescent="0.2">
      <c r="A30" s="35">
        <v>22</v>
      </c>
      <c r="B30" s="24" t="s">
        <v>94</v>
      </c>
      <c r="C30" s="47">
        <v>2</v>
      </c>
      <c r="D30" s="11">
        <v>940</v>
      </c>
      <c r="E30" s="62">
        <v>7</v>
      </c>
      <c r="F30" s="13">
        <v>7301</v>
      </c>
      <c r="G30" s="74">
        <f t="shared" si="6"/>
        <v>9</v>
      </c>
      <c r="H30" s="32">
        <f t="shared" si="6"/>
        <v>8241</v>
      </c>
      <c r="I30" s="77">
        <v>6</v>
      </c>
      <c r="J30" s="32">
        <v>1861</v>
      </c>
      <c r="K30" s="83">
        <v>0</v>
      </c>
      <c r="L30" s="84">
        <v>0</v>
      </c>
      <c r="M30" s="74">
        <v>4</v>
      </c>
      <c r="N30" s="32">
        <v>2409.7843400000002</v>
      </c>
      <c r="O30" s="83">
        <v>7</v>
      </c>
      <c r="P30" s="84">
        <v>33185.64301</v>
      </c>
      <c r="Q30" s="79">
        <v>119</v>
      </c>
      <c r="R30" s="58">
        <v>507253.64895</v>
      </c>
      <c r="T30" s="13">
        <v>48730183.229999989</v>
      </c>
      <c r="U30" s="8"/>
      <c r="V30" s="8"/>
    </row>
    <row r="31" spans="1:22" x14ac:dyDescent="0.2">
      <c r="A31" s="35">
        <v>23</v>
      </c>
      <c r="B31" s="24" t="s">
        <v>95</v>
      </c>
      <c r="C31" s="47">
        <v>0</v>
      </c>
      <c r="D31" s="11">
        <v>0</v>
      </c>
      <c r="E31" s="62">
        <v>2</v>
      </c>
      <c r="F31" s="13">
        <v>34052</v>
      </c>
      <c r="G31" s="74">
        <f t="shared" si="6"/>
        <v>2</v>
      </c>
      <c r="H31" s="32">
        <f t="shared" si="6"/>
        <v>34052</v>
      </c>
      <c r="I31" s="77">
        <v>3</v>
      </c>
      <c r="J31" s="32">
        <v>754</v>
      </c>
      <c r="K31" s="80">
        <v>0</v>
      </c>
      <c r="L31" s="32">
        <v>1.4999999999999999E-2</v>
      </c>
      <c r="M31" s="74">
        <v>4</v>
      </c>
      <c r="N31" s="32">
        <v>820.19042000000002</v>
      </c>
      <c r="O31" s="83">
        <v>4</v>
      </c>
      <c r="P31" s="84">
        <v>94884.140589999995</v>
      </c>
      <c r="Q31" s="79">
        <v>70</v>
      </c>
      <c r="R31" s="59">
        <v>387009.16952</v>
      </c>
      <c r="T31" s="13">
        <v>111704847.32999998</v>
      </c>
      <c r="U31" s="8"/>
      <c r="V31" s="8"/>
    </row>
    <row r="32" spans="1:22" s="55" customFormat="1" x14ac:dyDescent="0.2">
      <c r="A32" s="91" t="s">
        <v>21</v>
      </c>
      <c r="B32" s="95" t="s">
        <v>17</v>
      </c>
      <c r="C32" s="103">
        <f t="shared" ref="C32:P32" si="7">SUM(C28:C31)</f>
        <v>40</v>
      </c>
      <c r="D32" s="104">
        <f t="shared" si="7"/>
        <v>444254</v>
      </c>
      <c r="E32" s="105">
        <f t="shared" si="7"/>
        <v>26</v>
      </c>
      <c r="F32" s="104">
        <f t="shared" si="7"/>
        <v>127424</v>
      </c>
      <c r="G32" s="105">
        <f t="shared" si="7"/>
        <v>66</v>
      </c>
      <c r="H32" s="106">
        <f t="shared" si="7"/>
        <v>571678</v>
      </c>
      <c r="I32" s="105">
        <f t="shared" si="7"/>
        <v>23</v>
      </c>
      <c r="J32" s="106">
        <f t="shared" si="7"/>
        <v>54181</v>
      </c>
      <c r="K32" s="101">
        <f t="shared" si="7"/>
        <v>5</v>
      </c>
      <c r="L32" s="100">
        <f t="shared" si="7"/>
        <v>6557.5885200000002</v>
      </c>
      <c r="M32" s="107">
        <f t="shared" si="7"/>
        <v>20</v>
      </c>
      <c r="N32" s="100">
        <f t="shared" si="7"/>
        <v>28470.2546</v>
      </c>
      <c r="O32" s="101">
        <f t="shared" si="7"/>
        <v>40</v>
      </c>
      <c r="P32" s="100">
        <f t="shared" si="7"/>
        <v>235175.10094</v>
      </c>
      <c r="Q32" s="102">
        <f>SUM(Q28:Q31)</f>
        <v>504</v>
      </c>
      <c r="R32" s="100">
        <f>SUM(R28:R31)</f>
        <v>2373964.05583</v>
      </c>
      <c r="T32" s="54">
        <f>SUM(T28:T31)</f>
        <v>363738704.19999999</v>
      </c>
      <c r="U32" s="56"/>
    </row>
    <row r="33" spans="1:22" x14ac:dyDescent="0.2">
      <c r="A33" s="35">
        <v>24</v>
      </c>
      <c r="B33" s="23" t="s">
        <v>96</v>
      </c>
      <c r="C33" s="47">
        <v>0</v>
      </c>
      <c r="D33" s="11">
        <v>0</v>
      </c>
      <c r="E33" s="62">
        <v>3</v>
      </c>
      <c r="F33" s="13">
        <v>77923</v>
      </c>
      <c r="G33" s="74">
        <f t="shared" ref="G33:H36" si="8">C33+E33</f>
        <v>3</v>
      </c>
      <c r="H33" s="32">
        <f t="shared" si="8"/>
        <v>77923</v>
      </c>
      <c r="I33" s="77">
        <v>0</v>
      </c>
      <c r="J33" s="32">
        <v>0</v>
      </c>
      <c r="K33" s="83">
        <v>0</v>
      </c>
      <c r="L33" s="84">
        <v>0</v>
      </c>
      <c r="M33" s="74">
        <v>5</v>
      </c>
      <c r="N33" s="32">
        <v>29482.445639999998</v>
      </c>
      <c r="O33" s="83">
        <v>5</v>
      </c>
      <c r="P33" s="84">
        <v>30782.09014</v>
      </c>
      <c r="Q33" s="79">
        <v>210</v>
      </c>
      <c r="R33" s="57">
        <v>814861.87326000002</v>
      </c>
      <c r="T33" s="13">
        <v>33121279.52</v>
      </c>
      <c r="U33" s="8"/>
      <c r="V33" s="8"/>
    </row>
    <row r="34" spans="1:22" x14ac:dyDescent="0.2">
      <c r="A34" s="38">
        <v>25</v>
      </c>
      <c r="B34" s="23" t="s">
        <v>97</v>
      </c>
      <c r="C34" s="47">
        <v>0</v>
      </c>
      <c r="D34" s="11">
        <v>0</v>
      </c>
      <c r="E34" s="62">
        <v>1</v>
      </c>
      <c r="F34" s="13">
        <v>21653</v>
      </c>
      <c r="G34" s="74">
        <f t="shared" si="8"/>
        <v>1</v>
      </c>
      <c r="H34" s="32">
        <f t="shared" si="8"/>
        <v>21653</v>
      </c>
      <c r="I34" s="77">
        <v>2</v>
      </c>
      <c r="J34" s="32">
        <v>3069</v>
      </c>
      <c r="K34" s="83">
        <v>0</v>
      </c>
      <c r="L34" s="84">
        <v>0</v>
      </c>
      <c r="M34" s="74">
        <v>1</v>
      </c>
      <c r="N34" s="32">
        <v>117.08366000000001</v>
      </c>
      <c r="O34" s="83">
        <v>1</v>
      </c>
      <c r="P34" s="84">
        <v>118.05679000000001</v>
      </c>
      <c r="Q34" s="79">
        <v>66</v>
      </c>
      <c r="R34" s="58">
        <v>131150.90778000001</v>
      </c>
      <c r="T34" s="13">
        <v>15919892.540000001</v>
      </c>
      <c r="U34" s="8"/>
      <c r="V34" s="8"/>
    </row>
    <row r="35" spans="1:22" x14ac:dyDescent="0.2">
      <c r="A35" s="38">
        <v>26</v>
      </c>
      <c r="B35" s="23" t="s">
        <v>98</v>
      </c>
      <c r="C35" s="47">
        <v>1</v>
      </c>
      <c r="D35" s="11">
        <v>21769</v>
      </c>
      <c r="E35" s="62">
        <v>9</v>
      </c>
      <c r="F35" s="13">
        <v>74340</v>
      </c>
      <c r="G35" s="74">
        <f t="shared" si="8"/>
        <v>10</v>
      </c>
      <c r="H35" s="32">
        <f t="shared" si="8"/>
        <v>96109</v>
      </c>
      <c r="I35" s="77">
        <v>2</v>
      </c>
      <c r="J35" s="32">
        <v>10466</v>
      </c>
      <c r="K35" s="83">
        <v>0</v>
      </c>
      <c r="L35" s="84">
        <v>0</v>
      </c>
      <c r="M35" s="74">
        <v>2</v>
      </c>
      <c r="N35" s="32">
        <v>405.40528</v>
      </c>
      <c r="O35" s="83">
        <v>0</v>
      </c>
      <c r="P35" s="84">
        <v>0</v>
      </c>
      <c r="Q35" s="79">
        <v>23</v>
      </c>
      <c r="R35" s="58">
        <v>91340.877900000007</v>
      </c>
      <c r="T35" s="13">
        <v>162039837.60000011</v>
      </c>
      <c r="U35" s="8"/>
      <c r="V35" s="8"/>
    </row>
    <row r="36" spans="1:22" x14ac:dyDescent="0.2">
      <c r="A36" s="38">
        <v>27</v>
      </c>
      <c r="B36" s="23" t="s">
        <v>99</v>
      </c>
      <c r="C36" s="47">
        <v>0</v>
      </c>
      <c r="D36" s="11">
        <v>0</v>
      </c>
      <c r="E36" s="62">
        <v>2</v>
      </c>
      <c r="F36" s="13">
        <v>7427</v>
      </c>
      <c r="G36" s="74">
        <f t="shared" si="8"/>
        <v>2</v>
      </c>
      <c r="H36" s="32">
        <f t="shared" si="8"/>
        <v>7427</v>
      </c>
      <c r="I36" s="77">
        <v>0</v>
      </c>
      <c r="J36" s="32">
        <v>0</v>
      </c>
      <c r="K36" s="83">
        <v>0</v>
      </c>
      <c r="L36" s="84">
        <v>0</v>
      </c>
      <c r="M36" s="74">
        <v>1</v>
      </c>
      <c r="N36" s="32">
        <v>12475.65221</v>
      </c>
      <c r="O36" s="83">
        <v>1</v>
      </c>
      <c r="P36" s="84">
        <v>12455.876560000001</v>
      </c>
      <c r="Q36" s="79">
        <v>45</v>
      </c>
      <c r="R36" s="59">
        <v>90131.073529999994</v>
      </c>
      <c r="T36" s="13">
        <v>9600497.9900000002</v>
      </c>
      <c r="U36" s="8"/>
      <c r="V36" s="8"/>
    </row>
    <row r="37" spans="1:22" s="55" customFormat="1" x14ac:dyDescent="0.2">
      <c r="A37" s="91" t="s">
        <v>7</v>
      </c>
      <c r="B37" s="95" t="s">
        <v>7</v>
      </c>
      <c r="C37" s="103">
        <f t="shared" ref="C37:P37" si="9">SUM(C33:C36)</f>
        <v>1</v>
      </c>
      <c r="D37" s="104">
        <f t="shared" si="9"/>
        <v>21769</v>
      </c>
      <c r="E37" s="105">
        <f t="shared" si="9"/>
        <v>15</v>
      </c>
      <c r="F37" s="104">
        <f t="shared" si="9"/>
        <v>181343</v>
      </c>
      <c r="G37" s="105">
        <f t="shared" si="9"/>
        <v>16</v>
      </c>
      <c r="H37" s="106">
        <f t="shared" si="9"/>
        <v>203112</v>
      </c>
      <c r="I37" s="105">
        <f t="shared" si="9"/>
        <v>4</v>
      </c>
      <c r="J37" s="106">
        <f t="shared" si="9"/>
        <v>13535</v>
      </c>
      <c r="K37" s="101">
        <f t="shared" si="9"/>
        <v>0</v>
      </c>
      <c r="L37" s="100">
        <f>SUM(L33:L36)</f>
        <v>0</v>
      </c>
      <c r="M37" s="107">
        <f t="shared" si="9"/>
        <v>9</v>
      </c>
      <c r="N37" s="100">
        <f>SUM(N33:N36)</f>
        <v>42480.586790000001</v>
      </c>
      <c r="O37" s="101">
        <f t="shared" si="9"/>
        <v>7</v>
      </c>
      <c r="P37" s="100">
        <f t="shared" si="9"/>
        <v>43356.02349</v>
      </c>
      <c r="Q37" s="102">
        <f>SUM(Q33:Q36)</f>
        <v>344</v>
      </c>
      <c r="R37" s="100">
        <f>SUM(R33:R36)</f>
        <v>1127484.7324699999</v>
      </c>
      <c r="T37" s="54">
        <f>SUM(T33:T36)</f>
        <v>220681507.65000013</v>
      </c>
      <c r="U37" s="56"/>
    </row>
    <row r="38" spans="1:22" x14ac:dyDescent="0.2">
      <c r="A38" s="35">
        <v>28</v>
      </c>
      <c r="B38" s="25" t="s">
        <v>100</v>
      </c>
      <c r="C38" s="47">
        <v>9</v>
      </c>
      <c r="D38" s="11">
        <v>24400</v>
      </c>
      <c r="E38" s="62">
        <v>7</v>
      </c>
      <c r="F38" s="13">
        <v>30600</v>
      </c>
      <c r="G38" s="74">
        <f t="shared" ref="G38:H42" si="10">C38+E38</f>
        <v>16</v>
      </c>
      <c r="H38" s="32">
        <f t="shared" si="10"/>
        <v>55000</v>
      </c>
      <c r="I38" s="77">
        <v>3</v>
      </c>
      <c r="J38" s="32">
        <v>7622</v>
      </c>
      <c r="K38" s="83">
        <v>0</v>
      </c>
      <c r="L38" s="84">
        <v>0</v>
      </c>
      <c r="M38" s="74">
        <v>0</v>
      </c>
      <c r="N38" s="32">
        <v>0</v>
      </c>
      <c r="O38" s="83">
        <v>3</v>
      </c>
      <c r="P38" s="84">
        <v>6102.8046699999995</v>
      </c>
      <c r="Q38" s="79">
        <v>69</v>
      </c>
      <c r="R38" s="57">
        <v>233705.99074999997</v>
      </c>
      <c r="T38" s="13">
        <v>28026947.529999994</v>
      </c>
      <c r="U38" s="8"/>
      <c r="V38" s="8"/>
    </row>
    <row r="39" spans="1:22" x14ac:dyDescent="0.2">
      <c r="A39" s="38">
        <v>29</v>
      </c>
      <c r="B39" s="25" t="s">
        <v>101</v>
      </c>
      <c r="C39" s="47">
        <v>1</v>
      </c>
      <c r="D39" s="11">
        <v>1050</v>
      </c>
      <c r="E39" s="62">
        <v>2</v>
      </c>
      <c r="F39" s="13">
        <v>5850</v>
      </c>
      <c r="G39" s="74">
        <f t="shared" si="10"/>
        <v>3</v>
      </c>
      <c r="H39" s="32">
        <f t="shared" si="10"/>
        <v>6900</v>
      </c>
      <c r="I39" s="77">
        <v>1</v>
      </c>
      <c r="J39" s="32">
        <v>303</v>
      </c>
      <c r="K39" s="83">
        <v>0</v>
      </c>
      <c r="L39" s="84">
        <v>0</v>
      </c>
      <c r="M39" s="74">
        <v>0</v>
      </c>
      <c r="N39" s="32">
        <v>0</v>
      </c>
      <c r="O39" s="83">
        <v>0</v>
      </c>
      <c r="P39" s="84">
        <v>0</v>
      </c>
      <c r="Q39" s="79">
        <v>41</v>
      </c>
      <c r="R39" s="58">
        <v>118045.74119</v>
      </c>
      <c r="T39" s="13">
        <v>22501977.580000002</v>
      </c>
      <c r="U39" s="8"/>
      <c r="V39" s="8"/>
    </row>
    <row r="40" spans="1:22" x14ac:dyDescent="0.2">
      <c r="A40" s="35">
        <v>30</v>
      </c>
      <c r="B40" s="23" t="s">
        <v>102</v>
      </c>
      <c r="C40" s="47">
        <v>0</v>
      </c>
      <c r="D40" s="11">
        <v>0</v>
      </c>
      <c r="E40" s="62">
        <v>0</v>
      </c>
      <c r="F40" s="13">
        <v>0</v>
      </c>
      <c r="G40" s="74">
        <f t="shared" si="10"/>
        <v>0</v>
      </c>
      <c r="H40" s="32">
        <f t="shared" si="10"/>
        <v>0</v>
      </c>
      <c r="I40" s="77">
        <v>3</v>
      </c>
      <c r="J40" s="32">
        <v>1852</v>
      </c>
      <c r="K40" s="83">
        <v>2</v>
      </c>
      <c r="L40" s="84">
        <v>1835.9840099999997</v>
      </c>
      <c r="M40" s="74">
        <v>6</v>
      </c>
      <c r="N40" s="32">
        <v>5996.6711199999991</v>
      </c>
      <c r="O40" s="83">
        <v>4</v>
      </c>
      <c r="P40" s="84">
        <v>5504.3429299999998</v>
      </c>
      <c r="Q40" s="79">
        <v>65</v>
      </c>
      <c r="R40" s="58">
        <v>163603.37516</v>
      </c>
      <c r="T40" s="13">
        <v>18904130.699999992</v>
      </c>
      <c r="U40" s="8"/>
      <c r="V40" s="8"/>
    </row>
    <row r="41" spans="1:22" x14ac:dyDescent="0.2">
      <c r="A41" s="35">
        <v>31</v>
      </c>
      <c r="B41" s="25" t="s">
        <v>103</v>
      </c>
      <c r="C41" s="47">
        <v>2</v>
      </c>
      <c r="D41" s="11">
        <v>13600</v>
      </c>
      <c r="E41" s="62">
        <v>22</v>
      </c>
      <c r="F41" s="13">
        <v>224330</v>
      </c>
      <c r="G41" s="74">
        <f t="shared" si="10"/>
        <v>24</v>
      </c>
      <c r="H41" s="32">
        <f t="shared" si="10"/>
        <v>237930</v>
      </c>
      <c r="I41" s="77">
        <v>4</v>
      </c>
      <c r="J41" s="32">
        <v>7565</v>
      </c>
      <c r="K41" s="83">
        <v>0</v>
      </c>
      <c r="L41" s="84">
        <v>0</v>
      </c>
      <c r="M41" s="74">
        <v>2</v>
      </c>
      <c r="N41" s="32">
        <v>271.53737000000001</v>
      </c>
      <c r="O41" s="83">
        <v>0</v>
      </c>
      <c r="P41" s="84">
        <v>0</v>
      </c>
      <c r="Q41" s="79">
        <v>173</v>
      </c>
      <c r="R41" s="58">
        <v>172494.63346999994</v>
      </c>
      <c r="T41" s="13">
        <v>21260057.779999997</v>
      </c>
      <c r="U41" s="8"/>
      <c r="V41" s="8"/>
    </row>
    <row r="42" spans="1:22" x14ac:dyDescent="0.2">
      <c r="A42" s="35">
        <v>32</v>
      </c>
      <c r="B42" s="26" t="s">
        <v>104</v>
      </c>
      <c r="C42" s="47">
        <v>2</v>
      </c>
      <c r="D42" s="11">
        <v>5970</v>
      </c>
      <c r="E42" s="62">
        <v>3</v>
      </c>
      <c r="F42" s="13">
        <v>16330</v>
      </c>
      <c r="G42" s="74">
        <f t="shared" si="10"/>
        <v>5</v>
      </c>
      <c r="H42" s="32">
        <f t="shared" si="10"/>
        <v>22300</v>
      </c>
      <c r="I42" s="77">
        <v>1</v>
      </c>
      <c r="J42" s="32">
        <v>501</v>
      </c>
      <c r="K42" s="83">
        <v>0</v>
      </c>
      <c r="L42" s="84">
        <v>0</v>
      </c>
      <c r="M42" s="74">
        <v>0</v>
      </c>
      <c r="N42" s="32">
        <v>0</v>
      </c>
      <c r="O42" s="83">
        <v>0</v>
      </c>
      <c r="P42" s="84">
        <v>0</v>
      </c>
      <c r="Q42" s="79">
        <v>72</v>
      </c>
      <c r="R42" s="59">
        <v>172698.68177999998</v>
      </c>
      <c r="T42" s="13">
        <v>9513812.9600000009</v>
      </c>
      <c r="U42" s="8"/>
      <c r="V42" s="8"/>
    </row>
    <row r="43" spans="1:22" s="55" customFormat="1" x14ac:dyDescent="0.2">
      <c r="A43" s="91" t="s">
        <v>25</v>
      </c>
      <c r="B43" s="95" t="s">
        <v>18</v>
      </c>
      <c r="C43" s="103">
        <f t="shared" ref="C43:P43" si="11">SUM(C38:C42)</f>
        <v>14</v>
      </c>
      <c r="D43" s="104">
        <f t="shared" si="11"/>
        <v>45020</v>
      </c>
      <c r="E43" s="105">
        <f t="shared" si="11"/>
        <v>34</v>
      </c>
      <c r="F43" s="104">
        <f t="shared" si="11"/>
        <v>277110</v>
      </c>
      <c r="G43" s="105">
        <f t="shared" si="11"/>
        <v>48</v>
      </c>
      <c r="H43" s="106">
        <f t="shared" si="11"/>
        <v>322130</v>
      </c>
      <c r="I43" s="105">
        <f t="shared" si="11"/>
        <v>12</v>
      </c>
      <c r="J43" s="106">
        <f t="shared" si="11"/>
        <v>17843</v>
      </c>
      <c r="K43" s="101">
        <f t="shared" si="11"/>
        <v>2</v>
      </c>
      <c r="L43" s="100">
        <f t="shared" si="11"/>
        <v>1835.9840099999997</v>
      </c>
      <c r="M43" s="107">
        <f t="shared" si="11"/>
        <v>8</v>
      </c>
      <c r="N43" s="100">
        <f t="shared" si="11"/>
        <v>6268.2084899999991</v>
      </c>
      <c r="O43" s="101">
        <f t="shared" si="11"/>
        <v>7</v>
      </c>
      <c r="P43" s="100">
        <f t="shared" si="11"/>
        <v>11607.1476</v>
      </c>
      <c r="Q43" s="102">
        <f>SUM(Q38:Q42)</f>
        <v>420</v>
      </c>
      <c r="R43" s="100">
        <f>SUM(R38:R42)</f>
        <v>860548.42234999989</v>
      </c>
      <c r="T43" s="54">
        <f>SUM(T38:T42)</f>
        <v>100206926.54999998</v>
      </c>
    </row>
    <row r="44" spans="1:22" x14ac:dyDescent="0.2">
      <c r="A44" s="35">
        <v>33</v>
      </c>
      <c r="B44" s="25" t="s">
        <v>105</v>
      </c>
      <c r="C44" s="47">
        <v>7</v>
      </c>
      <c r="D44" s="11">
        <v>42594</v>
      </c>
      <c r="E44" s="62">
        <v>11</v>
      </c>
      <c r="F44" s="13">
        <v>516242</v>
      </c>
      <c r="G44" s="74">
        <f t="shared" ref="G44:H47" si="12">C44+E44</f>
        <v>18</v>
      </c>
      <c r="H44" s="32">
        <f t="shared" si="12"/>
        <v>558836</v>
      </c>
      <c r="I44" s="77">
        <v>2</v>
      </c>
      <c r="J44" s="32">
        <v>5115</v>
      </c>
      <c r="K44" s="83">
        <v>0</v>
      </c>
      <c r="L44" s="84">
        <v>0</v>
      </c>
      <c r="M44" s="74">
        <v>1</v>
      </c>
      <c r="N44" s="32">
        <v>10762.357099999999</v>
      </c>
      <c r="O44" s="83">
        <v>0</v>
      </c>
      <c r="P44" s="84">
        <v>0</v>
      </c>
      <c r="Q44" s="79">
        <v>68</v>
      </c>
      <c r="R44" s="57">
        <v>150678.22563999999</v>
      </c>
      <c r="T44" s="13">
        <v>52450193.18</v>
      </c>
      <c r="U44" s="8"/>
      <c r="V44" s="8"/>
    </row>
    <row r="45" spans="1:22" x14ac:dyDescent="0.2">
      <c r="A45" s="38">
        <v>34</v>
      </c>
      <c r="B45" s="25" t="s">
        <v>106</v>
      </c>
      <c r="C45" s="47">
        <v>25</v>
      </c>
      <c r="D45" s="11">
        <v>697820</v>
      </c>
      <c r="E45" s="62">
        <v>9</v>
      </c>
      <c r="F45" s="13">
        <v>65030</v>
      </c>
      <c r="G45" s="74">
        <f t="shared" si="12"/>
        <v>34</v>
      </c>
      <c r="H45" s="32">
        <f t="shared" si="12"/>
        <v>762850</v>
      </c>
      <c r="I45" s="77">
        <v>4</v>
      </c>
      <c r="J45" s="32">
        <v>23615</v>
      </c>
      <c r="K45" s="83">
        <v>0</v>
      </c>
      <c r="L45" s="84">
        <v>0</v>
      </c>
      <c r="M45" s="74">
        <v>0</v>
      </c>
      <c r="N45" s="32">
        <v>0</v>
      </c>
      <c r="O45" s="83">
        <v>3</v>
      </c>
      <c r="P45" s="84">
        <v>590.06966</v>
      </c>
      <c r="Q45" s="79">
        <v>103</v>
      </c>
      <c r="R45" s="58">
        <v>453842.96861000004</v>
      </c>
      <c r="T45" s="13">
        <v>3154514.1</v>
      </c>
      <c r="U45" s="8"/>
      <c r="V45" s="8"/>
    </row>
    <row r="46" spans="1:22" x14ac:dyDescent="0.2">
      <c r="A46" s="38">
        <v>35</v>
      </c>
      <c r="B46" s="23" t="s">
        <v>107</v>
      </c>
      <c r="C46" s="47">
        <v>7</v>
      </c>
      <c r="D46" s="11">
        <v>33420</v>
      </c>
      <c r="E46" s="62">
        <v>11</v>
      </c>
      <c r="F46" s="13">
        <v>27450</v>
      </c>
      <c r="G46" s="74">
        <f t="shared" si="12"/>
        <v>18</v>
      </c>
      <c r="H46" s="32">
        <f t="shared" si="12"/>
        <v>60870</v>
      </c>
      <c r="I46" s="77">
        <v>1</v>
      </c>
      <c r="J46" s="32">
        <v>915</v>
      </c>
      <c r="K46" s="83">
        <v>0</v>
      </c>
      <c r="L46" s="84">
        <v>0</v>
      </c>
      <c r="M46" s="74">
        <v>1</v>
      </c>
      <c r="N46" s="32">
        <v>0.02</v>
      </c>
      <c r="O46" s="83">
        <v>0</v>
      </c>
      <c r="P46" s="84">
        <v>0</v>
      </c>
      <c r="Q46" s="79">
        <v>65</v>
      </c>
      <c r="R46" s="58">
        <v>110526.71669</v>
      </c>
      <c r="T46" s="13">
        <v>560856.56000000006</v>
      </c>
      <c r="U46" s="8"/>
      <c r="V46" s="8"/>
    </row>
    <row r="47" spans="1:22" x14ac:dyDescent="0.2">
      <c r="A47" s="38">
        <v>36</v>
      </c>
      <c r="B47" s="25" t="s">
        <v>108</v>
      </c>
      <c r="C47" s="47">
        <v>0</v>
      </c>
      <c r="D47" s="11">
        <v>0</v>
      </c>
      <c r="E47" s="62">
        <v>1</v>
      </c>
      <c r="F47" s="13">
        <v>7043</v>
      </c>
      <c r="G47" s="74">
        <f t="shared" si="12"/>
        <v>1</v>
      </c>
      <c r="H47" s="32">
        <f t="shared" si="12"/>
        <v>7043</v>
      </c>
      <c r="I47" s="77">
        <v>0</v>
      </c>
      <c r="J47" s="32">
        <v>0</v>
      </c>
      <c r="K47" s="83">
        <v>0</v>
      </c>
      <c r="L47" s="84">
        <v>0</v>
      </c>
      <c r="M47" s="74">
        <v>1</v>
      </c>
      <c r="N47" s="32">
        <v>120</v>
      </c>
      <c r="O47" s="83">
        <v>0</v>
      </c>
      <c r="P47" s="84">
        <v>0</v>
      </c>
      <c r="Q47" s="79">
        <v>40</v>
      </c>
      <c r="R47" s="59">
        <v>152273.18259000001</v>
      </c>
      <c r="T47" s="13">
        <v>1080376.3</v>
      </c>
      <c r="U47" s="8"/>
      <c r="V47" s="8"/>
    </row>
    <row r="48" spans="1:22" s="55" customFormat="1" x14ac:dyDescent="0.2">
      <c r="A48" s="96" t="s">
        <v>26</v>
      </c>
      <c r="B48" s="94" t="s">
        <v>8</v>
      </c>
      <c r="C48" s="99">
        <f t="shared" ref="C48:P48" si="13">SUM(C44:C47)</f>
        <v>39</v>
      </c>
      <c r="D48" s="100">
        <f t="shared" si="13"/>
        <v>773834</v>
      </c>
      <c r="E48" s="101">
        <f t="shared" si="13"/>
        <v>32</v>
      </c>
      <c r="F48" s="100">
        <f t="shared" si="13"/>
        <v>615765</v>
      </c>
      <c r="G48" s="101">
        <f t="shared" si="13"/>
        <v>71</v>
      </c>
      <c r="H48" s="93">
        <f t="shared" si="13"/>
        <v>1389599</v>
      </c>
      <c r="I48" s="101">
        <f t="shared" si="13"/>
        <v>7</v>
      </c>
      <c r="J48" s="93">
        <f t="shared" si="13"/>
        <v>29645</v>
      </c>
      <c r="K48" s="101">
        <f t="shared" si="13"/>
        <v>0</v>
      </c>
      <c r="L48" s="100">
        <f t="shared" si="13"/>
        <v>0</v>
      </c>
      <c r="M48" s="107">
        <f t="shared" si="13"/>
        <v>3</v>
      </c>
      <c r="N48" s="100">
        <f t="shared" si="13"/>
        <v>10882.3771</v>
      </c>
      <c r="O48" s="101">
        <f t="shared" si="13"/>
        <v>3</v>
      </c>
      <c r="P48" s="100">
        <f t="shared" si="13"/>
        <v>590.06966</v>
      </c>
      <c r="Q48" s="102">
        <f>SUM(Q44:Q47)</f>
        <v>276</v>
      </c>
      <c r="R48" s="100">
        <f>SUM(R44:R47)</f>
        <v>867321.09353000007</v>
      </c>
      <c r="T48" s="54">
        <f>SUM(T44:T47)</f>
        <v>57245940.140000001</v>
      </c>
    </row>
    <row r="49" spans="1:22" x14ac:dyDescent="0.2">
      <c r="A49" s="35">
        <v>37</v>
      </c>
      <c r="B49" s="25" t="s">
        <v>112</v>
      </c>
      <c r="C49" s="47">
        <v>0</v>
      </c>
      <c r="D49" s="11">
        <v>0</v>
      </c>
      <c r="E49" s="62">
        <v>4</v>
      </c>
      <c r="F49" s="13">
        <v>36649</v>
      </c>
      <c r="G49" s="74">
        <f t="shared" ref="G49:H51" si="14">C49+E49</f>
        <v>4</v>
      </c>
      <c r="H49" s="32">
        <f t="shared" si="14"/>
        <v>36649</v>
      </c>
      <c r="I49" s="77">
        <v>26</v>
      </c>
      <c r="J49" s="32">
        <v>36008</v>
      </c>
      <c r="K49" s="83">
        <v>2</v>
      </c>
      <c r="L49" s="84">
        <v>2243.2083299999999</v>
      </c>
      <c r="M49" s="74">
        <v>26</v>
      </c>
      <c r="N49" s="32">
        <v>14584.552299999999</v>
      </c>
      <c r="O49" s="83">
        <v>5</v>
      </c>
      <c r="P49" s="84">
        <v>163746.74133000002</v>
      </c>
      <c r="Q49" s="79">
        <v>295</v>
      </c>
      <c r="R49" s="57">
        <v>1261215.0830900001</v>
      </c>
      <c r="T49" s="13">
        <v>202534070.68000001</v>
      </c>
      <c r="U49" s="8"/>
      <c r="V49" s="8"/>
    </row>
    <row r="50" spans="1:22" x14ac:dyDescent="0.2">
      <c r="A50" s="38">
        <v>38</v>
      </c>
      <c r="B50" s="23" t="s">
        <v>111</v>
      </c>
      <c r="C50" s="47">
        <v>2</v>
      </c>
      <c r="D50" s="11">
        <v>19045</v>
      </c>
      <c r="E50" s="62">
        <v>5</v>
      </c>
      <c r="F50" s="13">
        <v>72517</v>
      </c>
      <c r="G50" s="74">
        <f t="shared" si="14"/>
        <v>7</v>
      </c>
      <c r="H50" s="32">
        <f t="shared" si="14"/>
        <v>91562</v>
      </c>
      <c r="I50" s="77">
        <v>0</v>
      </c>
      <c r="J50" s="32">
        <v>0</v>
      </c>
      <c r="K50" s="83">
        <v>0</v>
      </c>
      <c r="L50" s="84">
        <v>0</v>
      </c>
      <c r="M50" s="74">
        <v>2</v>
      </c>
      <c r="N50" s="32">
        <v>3270.1574599999999</v>
      </c>
      <c r="O50" s="83">
        <v>0</v>
      </c>
      <c r="P50" s="84">
        <v>0</v>
      </c>
      <c r="Q50" s="79">
        <v>82</v>
      </c>
      <c r="R50" s="58">
        <v>173653.73030000002</v>
      </c>
      <c r="T50" s="13">
        <v>4244717.92</v>
      </c>
      <c r="U50" s="8"/>
      <c r="V50" s="8"/>
    </row>
    <row r="51" spans="1:22" x14ac:dyDescent="0.2">
      <c r="A51" s="39">
        <v>39</v>
      </c>
      <c r="B51" s="23" t="s">
        <v>109</v>
      </c>
      <c r="C51" s="51">
        <v>2</v>
      </c>
      <c r="D51" s="14">
        <v>22857</v>
      </c>
      <c r="E51" s="67">
        <v>2</v>
      </c>
      <c r="F51" s="15">
        <v>37529</v>
      </c>
      <c r="G51" s="74">
        <f t="shared" si="14"/>
        <v>4</v>
      </c>
      <c r="H51" s="32">
        <f t="shared" si="14"/>
        <v>60386</v>
      </c>
      <c r="I51" s="77">
        <v>4</v>
      </c>
      <c r="J51" s="32">
        <v>16679</v>
      </c>
      <c r="K51" s="83">
        <v>0</v>
      </c>
      <c r="L51" s="84">
        <v>0</v>
      </c>
      <c r="M51" s="74">
        <v>8</v>
      </c>
      <c r="N51" s="32">
        <v>5768.5019999999995</v>
      </c>
      <c r="O51" s="85">
        <v>15</v>
      </c>
      <c r="P51" s="86">
        <v>26491.585990000003</v>
      </c>
      <c r="Q51" s="79">
        <v>157</v>
      </c>
      <c r="R51" s="59">
        <v>436617.12816000002</v>
      </c>
      <c r="T51" s="15">
        <v>26722801.970000006</v>
      </c>
      <c r="U51" s="8"/>
      <c r="V51" s="8"/>
    </row>
    <row r="52" spans="1:22" s="55" customFormat="1" x14ac:dyDescent="0.2">
      <c r="A52" s="97" t="s">
        <v>9</v>
      </c>
      <c r="B52" s="108" t="s">
        <v>9</v>
      </c>
      <c r="C52" s="99">
        <f t="shared" ref="C52:P52" si="15">SUM(C49:C51)</f>
        <v>4</v>
      </c>
      <c r="D52" s="100">
        <f t="shared" si="15"/>
        <v>41902</v>
      </c>
      <c r="E52" s="101">
        <f t="shared" si="15"/>
        <v>11</v>
      </c>
      <c r="F52" s="100">
        <f t="shared" si="15"/>
        <v>146695</v>
      </c>
      <c r="G52" s="101">
        <f t="shared" si="15"/>
        <v>15</v>
      </c>
      <c r="H52" s="93">
        <f t="shared" si="15"/>
        <v>188597</v>
      </c>
      <c r="I52" s="101">
        <f t="shared" si="15"/>
        <v>30</v>
      </c>
      <c r="J52" s="93">
        <f t="shared" si="15"/>
        <v>52687</v>
      </c>
      <c r="K52" s="101">
        <f t="shared" si="15"/>
        <v>2</v>
      </c>
      <c r="L52" s="100">
        <f t="shared" si="15"/>
        <v>2243.2083299999999</v>
      </c>
      <c r="M52" s="107">
        <f t="shared" si="15"/>
        <v>36</v>
      </c>
      <c r="N52" s="100">
        <f t="shared" si="15"/>
        <v>23623.211759999998</v>
      </c>
      <c r="O52" s="101">
        <f t="shared" si="15"/>
        <v>20</v>
      </c>
      <c r="P52" s="100">
        <f t="shared" si="15"/>
        <v>190238.32732000001</v>
      </c>
      <c r="Q52" s="101">
        <f>SUM(Q49:Q51)</f>
        <v>534</v>
      </c>
      <c r="R52" s="100">
        <f>SUM(R49:R51)</f>
        <v>1871485.9415500001</v>
      </c>
      <c r="T52" s="54">
        <f>SUM(T49:T51)</f>
        <v>233501590.56999999</v>
      </c>
    </row>
    <row r="53" spans="1:22" ht="13.5" thickBot="1" x14ac:dyDescent="0.25">
      <c r="A53" s="40"/>
      <c r="B53" s="5" t="s">
        <v>10</v>
      </c>
      <c r="C53" s="52">
        <f t="shared" ref="C53:P53" si="16">C20+C32+C37+C27+C43+C48+C12+C52</f>
        <v>168</v>
      </c>
      <c r="D53" s="6">
        <f t="shared" si="16"/>
        <v>2474102</v>
      </c>
      <c r="E53" s="68">
        <f t="shared" si="16"/>
        <v>340</v>
      </c>
      <c r="F53" s="6">
        <f t="shared" si="16"/>
        <v>2626750</v>
      </c>
      <c r="G53" s="68">
        <f t="shared" si="16"/>
        <v>508</v>
      </c>
      <c r="H53" s="6">
        <f t="shared" si="16"/>
        <v>5100852</v>
      </c>
      <c r="I53" s="68">
        <f t="shared" si="16"/>
        <v>156</v>
      </c>
      <c r="J53" s="6">
        <f t="shared" si="16"/>
        <v>418983</v>
      </c>
      <c r="K53" s="68">
        <f t="shared" si="16"/>
        <v>14</v>
      </c>
      <c r="L53" s="6">
        <f t="shared" si="16"/>
        <v>14864.95443</v>
      </c>
      <c r="M53" s="68">
        <f t="shared" si="16"/>
        <v>231</v>
      </c>
      <c r="N53" s="6">
        <f t="shared" si="16"/>
        <v>641322.92767999985</v>
      </c>
      <c r="O53" s="68">
        <f t="shared" si="16"/>
        <v>283</v>
      </c>
      <c r="P53" s="6">
        <f t="shared" si="16"/>
        <v>1681560.42328</v>
      </c>
      <c r="Q53" s="68">
        <f>Q20+Q32+Q37+Q27+Q43+Q48+Q12+Q52</f>
        <v>4212</v>
      </c>
      <c r="R53" s="42">
        <f>R20+R32+R37+R27+R43+R48+R12+R52</f>
        <v>17559764.9252485</v>
      </c>
      <c r="T53" s="6">
        <f>T20+T32+T37+T27+T43+T48+T12+T52</f>
        <v>3104218156.9400005</v>
      </c>
      <c r="U53" s="8"/>
      <c r="V53" s="8"/>
    </row>
    <row r="54" spans="1:22" x14ac:dyDescent="0.2">
      <c r="A54" s="90" t="s">
        <v>71</v>
      </c>
    </row>
    <row r="55" spans="1:22" x14ac:dyDescent="0.2">
      <c r="A55" s="43">
        <v>-1</v>
      </c>
      <c r="B55" s="30" t="s">
        <v>28</v>
      </c>
      <c r="G55" s="75">
        <v>-2</v>
      </c>
      <c r="I55" s="43">
        <v>-2</v>
      </c>
      <c r="J55" s="89" t="s">
        <v>70</v>
      </c>
    </row>
    <row r="56" spans="1:22" x14ac:dyDescent="0.2">
      <c r="A56" s="43">
        <v>-3</v>
      </c>
      <c r="B56" s="30" t="s">
        <v>72</v>
      </c>
      <c r="C56" s="21"/>
      <c r="D56" s="21"/>
      <c r="E56" s="69"/>
      <c r="F56" s="21"/>
      <c r="G56" s="69"/>
      <c r="H56" s="21"/>
      <c r="I56" s="43">
        <v>-4</v>
      </c>
      <c r="J56" s="428" t="s">
        <v>113</v>
      </c>
      <c r="K56" s="428"/>
      <c r="L56" s="428"/>
      <c r="M56" s="428"/>
      <c r="N56" s="428"/>
      <c r="O56" s="428"/>
      <c r="P56" s="428"/>
      <c r="Q56" s="428"/>
      <c r="R56" s="428"/>
    </row>
    <row r="57" spans="1:22" x14ac:dyDescent="0.2">
      <c r="C57" s="19"/>
      <c r="D57" s="19"/>
      <c r="E57" s="70"/>
      <c r="F57" s="19"/>
      <c r="G57" s="76"/>
      <c r="H57" s="44"/>
      <c r="I57" s="76"/>
      <c r="J57" s="428"/>
      <c r="K57" s="428"/>
      <c r="L57" s="428"/>
      <c r="M57" s="428"/>
      <c r="N57" s="428"/>
      <c r="O57" s="428"/>
      <c r="P57" s="428"/>
      <c r="Q57" s="428"/>
      <c r="R57" s="428"/>
    </row>
    <row r="58" spans="1:22" x14ac:dyDescent="0.2">
      <c r="B58" s="18"/>
      <c r="C58" s="18"/>
      <c r="D58" s="18"/>
      <c r="E58" s="71"/>
      <c r="F58" s="18"/>
      <c r="G58" s="76"/>
      <c r="H58" s="44"/>
      <c r="I58" s="76"/>
      <c r="J58" s="44"/>
      <c r="K58" s="76"/>
      <c r="L58" s="17"/>
      <c r="M58" s="76"/>
      <c r="N58" s="17"/>
    </row>
    <row r="59" spans="1:22" x14ac:dyDescent="0.2">
      <c r="B59" s="18"/>
      <c r="C59" s="18"/>
      <c r="D59" s="18"/>
      <c r="E59" s="72"/>
      <c r="F59" s="18"/>
      <c r="G59" s="76"/>
      <c r="H59" s="44"/>
      <c r="I59" s="76"/>
      <c r="J59" s="44"/>
      <c r="K59" s="76"/>
      <c r="L59" s="17"/>
      <c r="M59" s="76"/>
      <c r="N59" s="17"/>
    </row>
    <row r="60" spans="1:22" x14ac:dyDescent="0.2">
      <c r="B60" s="18"/>
      <c r="C60" s="18"/>
      <c r="D60" s="18"/>
      <c r="E60" s="71"/>
      <c r="F60" s="18"/>
      <c r="G60" s="76"/>
      <c r="H60" s="44"/>
      <c r="I60" s="76"/>
      <c r="J60" s="44"/>
      <c r="K60" s="76"/>
      <c r="L60" s="17"/>
      <c r="M60" s="76"/>
      <c r="N60" s="17"/>
    </row>
    <row r="61" spans="1:22" x14ac:dyDescent="0.2">
      <c r="B61" s="18"/>
      <c r="C61" s="18"/>
      <c r="D61" s="18"/>
      <c r="E61" s="71"/>
      <c r="F61" s="18"/>
      <c r="G61" s="76"/>
      <c r="H61" s="44"/>
      <c r="I61" s="76"/>
      <c r="J61" s="44"/>
      <c r="K61" s="76"/>
      <c r="L61" s="17"/>
      <c r="M61" s="76"/>
      <c r="N61" s="17"/>
    </row>
    <row r="62" spans="1:22" x14ac:dyDescent="0.2">
      <c r="B62" s="18"/>
      <c r="C62" s="18"/>
      <c r="D62" s="18"/>
      <c r="E62" s="71"/>
      <c r="F62" s="18"/>
      <c r="G62" s="76"/>
      <c r="H62" s="44"/>
      <c r="I62" s="76"/>
      <c r="J62" s="44"/>
      <c r="K62" s="76"/>
      <c r="L62" s="17"/>
      <c r="M62" s="76"/>
      <c r="N62" s="17"/>
    </row>
    <row r="63" spans="1:22" x14ac:dyDescent="0.2">
      <c r="B63" s="20"/>
      <c r="C63" s="20"/>
      <c r="D63" s="20"/>
      <c r="E63" s="73"/>
      <c r="F63" s="20"/>
      <c r="G63" s="76"/>
      <c r="H63" s="44"/>
      <c r="I63" s="76"/>
      <c r="J63" s="44"/>
      <c r="K63" s="76"/>
      <c r="L63" s="17"/>
      <c r="M63" s="76"/>
      <c r="N63" s="17"/>
    </row>
  </sheetData>
  <mergeCells count="11">
    <mergeCell ref="A4:A5"/>
    <mergeCell ref="B4:B5"/>
    <mergeCell ref="C4:D4"/>
    <mergeCell ref="E4:F4"/>
    <mergeCell ref="G4:H4"/>
    <mergeCell ref="J56:R57"/>
    <mergeCell ref="K4:L4"/>
    <mergeCell ref="M4:N4"/>
    <mergeCell ref="O4:P4"/>
    <mergeCell ref="Q4:R4"/>
    <mergeCell ref="I4:J4"/>
  </mergeCells>
  <pageMargins left="1.5" right="1" top="0.9" bottom="0.7" header="0.5" footer="0.5"/>
  <pageSetup paperSize="9" scale="70" orientation="landscape" r:id="rId1"/>
  <headerFooter alignWithMargins="0">
    <oddHeader xml:space="preserve">&amp;C&amp;"Arial Black,Regular"&amp;12BUSINESS BANKING
&amp;"Arial,Bold"&amp;11Special Accounts Management&amp;"Arial Black,Regular"&amp;10
</oddHeader>
    <oddFooter>&amp;L&amp;8&amp;D&amp;CRPT 4.1&amp;R&amp;8DT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Value</vt:lpstr>
      <vt:lpstr>MAR21</vt:lpstr>
      <vt:lpstr>FEB21</vt:lpstr>
      <vt:lpstr>JAN21</vt:lpstr>
      <vt:lpstr>DEC20</vt:lpstr>
      <vt:lpstr>blank</vt:lpstr>
      <vt:lpstr>WS2012</vt:lpstr>
      <vt:lpstr>JUN11</vt:lpstr>
      <vt:lpstr>JUN10</vt:lpstr>
      <vt:lpstr>blank!Print_Area</vt:lpstr>
      <vt:lpstr>'DEC20'!Print_Area</vt:lpstr>
      <vt:lpstr>'FEB21'!Print_Area</vt:lpstr>
      <vt:lpstr>'JAN21'!Print_Area</vt:lpstr>
      <vt:lpstr>'JUN10'!Print_Area</vt:lpstr>
      <vt:lpstr>'JUN11'!Print_Area</vt:lpstr>
      <vt:lpstr>'MAR21'!Print_Area</vt:lpstr>
      <vt:lpstr>Value!Print_Area</vt:lpstr>
      <vt:lpstr>'WS2012'!Print_Area</vt:lpstr>
    </vt:vector>
  </TitlesOfParts>
  <Company>Maybank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Kunasheela A/P M Maniam</cp:lastModifiedBy>
  <cp:lastPrinted>2018-09-25T07:49:39Z</cp:lastPrinted>
  <dcterms:created xsi:type="dcterms:W3CDTF">2009-05-27T05:06:38Z</dcterms:created>
  <dcterms:modified xsi:type="dcterms:W3CDTF">2021-04-15T09:45:46Z</dcterms:modified>
</cp:coreProperties>
</file>