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hmad IS\Desktop\JAN\"/>
    </mc:Choice>
  </mc:AlternateContent>
  <xr:revisionPtr revIDLastSave="0" documentId="13_ncr:1_{A6D5F3F2-8AFC-46BA-87BF-ADAE164CC0CC}" xr6:coauthVersionLast="47" xr6:coauthVersionMax="47" xr10:uidLastSave="{00000000-0000-0000-0000-000000000000}"/>
  <bookViews>
    <workbookView xWindow="-108" yWindow="-108" windowWidth="23256" windowHeight="12576" activeTab="1" xr2:uid="{5863F3CB-D16D-44F2-A905-0953B8A7069F}"/>
  </bookViews>
  <sheets>
    <sheet name="DE Office Team + Shops " sheetId="13" r:id="rId1"/>
    <sheet name="Shop Team" sheetId="15" r:id="rId2"/>
    <sheet name="DE Team " sheetId="14" r:id="rId3"/>
    <sheet name="Chart " sheetId="16" r:id="rId4"/>
  </sheets>
  <externalReferences>
    <externalReference r:id="rId5"/>
  </externalReferences>
  <definedNames>
    <definedName name="_xlnm._FilterDatabase" localSheetId="0" hidden="1">'DE Office Team + Shops '!$A$2:$E$28</definedName>
  </definedNames>
  <calcPr calcId="181029"/>
  <pivotCaches>
    <pivotCache cacheId="0" r:id="rId6"/>
    <pivotCache cacheId="1" r:id="rId7"/>
    <pivotCache cacheId="2" r:id="rId8"/>
    <pivotCache cacheId="3" r:id="rId9"/>
    <pivotCache cacheId="4" r:id="rId10"/>
    <pivotCache cacheId="5" r:id="rId11"/>
    <pivotCache cacheId="6" r:id="rId12"/>
    <pivotCache cacheId="7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6" l="1"/>
  <c r="B28" i="16"/>
  <c r="B27" i="16"/>
  <c r="B26" i="16"/>
  <c r="B25" i="16"/>
  <c r="B24" i="16"/>
  <c r="B23" i="16"/>
  <c r="B22" i="16"/>
  <c r="B21" i="16"/>
  <c r="B20" i="16"/>
  <c r="B5" i="16"/>
  <c r="I12" i="14" l="1"/>
  <c r="P15" i="14"/>
  <c r="W12" i="14"/>
  <c r="AA35" i="13"/>
  <c r="Y36" i="13"/>
  <c r="Z33" i="13"/>
  <c r="AB33" i="13"/>
  <c r="AA33" i="13"/>
  <c r="Y37" i="13"/>
  <c r="AA32" i="13"/>
  <c r="AA26" i="13"/>
  <c r="AA19" i="13"/>
  <c r="AA5" i="13"/>
  <c r="AA9" i="13"/>
  <c r="AA11" i="13"/>
  <c r="AA15" i="13"/>
  <c r="AA10" i="13"/>
  <c r="AA13" i="13"/>
  <c r="AA3" i="13"/>
  <c r="AA4" i="13"/>
  <c r="AA17" i="13"/>
  <c r="AA27" i="13"/>
  <c r="AA16" i="13"/>
  <c r="AA8" i="13"/>
  <c r="AA23" i="13"/>
  <c r="AA6" i="13"/>
  <c r="AA22" i="13"/>
  <c r="AA24" i="13"/>
  <c r="AA20" i="13"/>
  <c r="AA18" i="13"/>
  <c r="AA31" i="13"/>
  <c r="AA29" i="13"/>
  <c r="AA21" i="13"/>
  <c r="AA25" i="13"/>
  <c r="AA14" i="13"/>
  <c r="AA12" i="13"/>
  <c r="AA30" i="13"/>
  <c r="AA28" i="13"/>
  <c r="AA7" i="13"/>
  <c r="BX45" i="13"/>
  <c r="BV45" i="13"/>
  <c r="BU48" i="13" s="1"/>
  <c r="BU49" i="13"/>
  <c r="BW33" i="13"/>
  <c r="BW6" i="13"/>
  <c r="BW24" i="13"/>
  <c r="BW28" i="13"/>
  <c r="BW15" i="13"/>
  <c r="BW21" i="13"/>
  <c r="BW5" i="13"/>
  <c r="BW32" i="13"/>
  <c r="BW31" i="13"/>
  <c r="BW13" i="13"/>
  <c r="BW29" i="13"/>
  <c r="BW14" i="13"/>
  <c r="BW9" i="13"/>
  <c r="BW4" i="13"/>
  <c r="BW8" i="13"/>
  <c r="BW23" i="13"/>
  <c r="BW17" i="13"/>
  <c r="BW18" i="13"/>
  <c r="BW12" i="13"/>
  <c r="BW10" i="13"/>
  <c r="BW20" i="13"/>
  <c r="BW7" i="13"/>
  <c r="BW3" i="13"/>
  <c r="BW16" i="13"/>
  <c r="BW22" i="13"/>
  <c r="BW30" i="13"/>
  <c r="BW27" i="13"/>
  <c r="BW25" i="13"/>
  <c r="BW26" i="13"/>
  <c r="BW11" i="13"/>
  <c r="BW19" i="13"/>
  <c r="BC30" i="15"/>
  <c r="BC31" i="15" s="1"/>
  <c r="BC29" i="15"/>
  <c r="BF26" i="15"/>
  <c r="BE26" i="15"/>
  <c r="BD26" i="15"/>
  <c r="BE29" i="15" s="1"/>
  <c r="Y38" i="13" l="1"/>
  <c r="BW48" i="13"/>
  <c r="BW45" i="13"/>
  <c r="BU50" i="13"/>
  <c r="AZ26" i="15" l="1"/>
  <c r="AY26" i="15"/>
  <c r="AX26" i="15"/>
  <c r="AY29" i="15" s="1"/>
  <c r="AW30" i="15"/>
  <c r="AQ40" i="15"/>
  <c r="AT36" i="15"/>
  <c r="AS36" i="15"/>
  <c r="AR36" i="15"/>
  <c r="AS39" i="15" s="1"/>
  <c r="AK37" i="15"/>
  <c r="AN33" i="15"/>
  <c r="AM33" i="15"/>
  <c r="AL33" i="15"/>
  <c r="AM36" i="15" s="1"/>
  <c r="AE38" i="15"/>
  <c r="AH34" i="15"/>
  <c r="AG34" i="15"/>
  <c r="AF34" i="15"/>
  <c r="AG37" i="15" s="1"/>
  <c r="Y37" i="15"/>
  <c r="AA33" i="15"/>
  <c r="AB33" i="15"/>
  <c r="U31" i="15"/>
  <c r="Z33" i="15"/>
  <c r="AA36" i="15" s="1"/>
  <c r="S35" i="15"/>
  <c r="U34" i="15"/>
  <c r="S34" i="15"/>
  <c r="V31" i="15"/>
  <c r="U29" i="15"/>
  <c r="U28" i="15"/>
  <c r="U27" i="15"/>
  <c r="U26" i="15"/>
  <c r="U25" i="15"/>
  <c r="U24" i="15"/>
  <c r="U23" i="15"/>
  <c r="U22" i="15"/>
  <c r="U21" i="15"/>
  <c r="U20" i="15"/>
  <c r="U19" i="15"/>
  <c r="U18" i="15"/>
  <c r="U17" i="15"/>
  <c r="U16" i="15"/>
  <c r="U15" i="15"/>
  <c r="U14" i="15"/>
  <c r="U13" i="15"/>
  <c r="U12" i="15"/>
  <c r="U11" i="15"/>
  <c r="U10" i="15"/>
  <c r="U9" i="15"/>
  <c r="U8" i="15"/>
  <c r="U7" i="15"/>
  <c r="U6" i="15"/>
  <c r="U5" i="15"/>
  <c r="U4" i="15"/>
  <c r="U3" i="15"/>
  <c r="M34" i="15"/>
  <c r="O33" i="15"/>
  <c r="M33" i="15"/>
  <c r="P30" i="15"/>
  <c r="O30" i="15"/>
  <c r="O29" i="15"/>
  <c r="O28" i="15"/>
  <c r="O27" i="15"/>
  <c r="O2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6" i="15"/>
  <c r="O5" i="15"/>
  <c r="O4" i="15"/>
  <c r="O3" i="15"/>
  <c r="G34" i="15"/>
  <c r="I33" i="15"/>
  <c r="G33" i="15"/>
  <c r="J29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A33" i="15"/>
  <c r="D28" i="15"/>
  <c r="B28" i="15"/>
  <c r="C28" i="15" s="1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BN17" i="13"/>
  <c r="BQ13" i="13"/>
  <c r="BO13" i="13"/>
  <c r="BP16" i="13" s="1"/>
  <c r="BP8" i="13"/>
  <c r="BP6" i="13"/>
  <c r="AJ17" i="14"/>
  <c r="AM13" i="14"/>
  <c r="AK13" i="14"/>
  <c r="AL16" i="14" s="1"/>
  <c r="AL8" i="14"/>
  <c r="AL6" i="14"/>
  <c r="A35" i="13"/>
  <c r="D28" i="13"/>
  <c r="B28" i="13"/>
  <c r="C34" i="13" s="1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AL13" i="14" l="1"/>
  <c r="C28" i="13"/>
  <c r="BP13" i="13"/>
  <c r="AW29" i="15"/>
  <c r="AW31" i="15" s="1"/>
  <c r="AQ39" i="15"/>
  <c r="AQ41" i="15"/>
  <c r="AK36" i="15"/>
  <c r="AK38" i="15" s="1"/>
  <c r="AE37" i="15"/>
  <c r="AE39" i="15" s="1"/>
  <c r="Y36" i="15"/>
  <c r="Y38" i="15" s="1"/>
  <c r="M35" i="15"/>
  <c r="S36" i="15"/>
  <c r="G35" i="15"/>
  <c r="C32" i="15"/>
  <c r="A32" i="15"/>
  <c r="A34" i="15" s="1"/>
  <c r="BN16" i="13"/>
  <c r="BN18" i="13" s="1"/>
  <c r="AJ16" i="14"/>
  <c r="AJ18" i="14" s="1"/>
  <c r="A34" i="13"/>
  <c r="A36" i="13" s="1"/>
  <c r="BG42" i="13" l="1"/>
  <c r="AL49" i="13"/>
  <c r="AZ51" i="13"/>
  <c r="AC18" i="14"/>
  <c r="V16" i="14"/>
  <c r="X15" i="14"/>
  <c r="V15" i="14"/>
  <c r="O19" i="14"/>
  <c r="Q18" i="14"/>
  <c r="O18" i="14"/>
  <c r="H16" i="14"/>
  <c r="J15" i="14"/>
  <c r="H15" i="14"/>
  <c r="A11" i="14"/>
  <c r="AF14" i="14"/>
  <c r="AE14" i="14"/>
  <c r="AD14" i="14"/>
  <c r="AE17" i="14" s="1"/>
  <c r="Y12" i="14"/>
  <c r="X12" i="14"/>
  <c r="R15" i="14"/>
  <c r="Q15" i="14"/>
  <c r="K12" i="14"/>
  <c r="J12" i="14"/>
  <c r="D7" i="14"/>
  <c r="C7" i="14"/>
  <c r="B7" i="14"/>
  <c r="BI41" i="13"/>
  <c r="BB50" i="13"/>
  <c r="AU48" i="13"/>
  <c r="AN48" i="13"/>
  <c r="AG43" i="13"/>
  <c r="U34" i="13"/>
  <c r="O33" i="13"/>
  <c r="I33" i="13"/>
  <c r="J29" i="13"/>
  <c r="BB14" i="13"/>
  <c r="BG41" i="13"/>
  <c r="BG43" i="13" s="1"/>
  <c r="AZ50" i="13"/>
  <c r="AZ52" i="13" s="1"/>
  <c r="AS49" i="13"/>
  <c r="AS48" i="13"/>
  <c r="AL48" i="13"/>
  <c r="AE44" i="13"/>
  <c r="AE43" i="13"/>
  <c r="S35" i="13"/>
  <c r="S34" i="13"/>
  <c r="M34" i="13"/>
  <c r="M33" i="13"/>
  <c r="G34" i="13"/>
  <c r="G33" i="13"/>
  <c r="BI36" i="13"/>
  <c r="BI37" i="13"/>
  <c r="BI38" i="13"/>
  <c r="BI35" i="13"/>
  <c r="BI34" i="13"/>
  <c r="BI33" i="13"/>
  <c r="BI32" i="13"/>
  <c r="BI31" i="13"/>
  <c r="BI30" i="13"/>
  <c r="BI29" i="13"/>
  <c r="BI28" i="13"/>
  <c r="BI27" i="13"/>
  <c r="BI26" i="13"/>
  <c r="BI25" i="13"/>
  <c r="BI24" i="13"/>
  <c r="BI23" i="13"/>
  <c r="BI22" i="13"/>
  <c r="BI21" i="13"/>
  <c r="BI20" i="13"/>
  <c r="BI19" i="13"/>
  <c r="BI18" i="13"/>
  <c r="BI17" i="13"/>
  <c r="BI16" i="13"/>
  <c r="BI15" i="13"/>
  <c r="BI14" i="13"/>
  <c r="BI13" i="13"/>
  <c r="BI12" i="13"/>
  <c r="BI11" i="13"/>
  <c r="BI10" i="13"/>
  <c r="BI9" i="13"/>
  <c r="BI8" i="13"/>
  <c r="BI7" i="13"/>
  <c r="BI6" i="13"/>
  <c r="BI5" i="13"/>
  <c r="BI4" i="13"/>
  <c r="BI3" i="13"/>
  <c r="BC47" i="13"/>
  <c r="BB45" i="13"/>
  <c r="BB46" i="13"/>
  <c r="BB47" i="13"/>
  <c r="BB43" i="13"/>
  <c r="BB42" i="13"/>
  <c r="BB41" i="13"/>
  <c r="BB40" i="13"/>
  <c r="BB39" i="13"/>
  <c r="BB38" i="13"/>
  <c r="BB37" i="13"/>
  <c r="BB36" i="13"/>
  <c r="BB35" i="13"/>
  <c r="BB34" i="13"/>
  <c r="BB33" i="13"/>
  <c r="BB32" i="13"/>
  <c r="BB31" i="13"/>
  <c r="BB30" i="13"/>
  <c r="BB29" i="13"/>
  <c r="BB28" i="13"/>
  <c r="BB27" i="13"/>
  <c r="BB26" i="13"/>
  <c r="BB25" i="13"/>
  <c r="BB24" i="13"/>
  <c r="BB23" i="13"/>
  <c r="BB22" i="13"/>
  <c r="BB21" i="13"/>
  <c r="BB20" i="13"/>
  <c r="BB19" i="13"/>
  <c r="BB18" i="13"/>
  <c r="BB17" i="13"/>
  <c r="BB16" i="13"/>
  <c r="BB15" i="13"/>
  <c r="BB13" i="13"/>
  <c r="BB12" i="13"/>
  <c r="BB11" i="13"/>
  <c r="BB10" i="13"/>
  <c r="BB9" i="13"/>
  <c r="BB8" i="13"/>
  <c r="BB7" i="13"/>
  <c r="BB6" i="13"/>
  <c r="BB5" i="13"/>
  <c r="BB4" i="13"/>
  <c r="BB3" i="13"/>
  <c r="AV45" i="13"/>
  <c r="AU45" i="13"/>
  <c r="AU44" i="13"/>
  <c r="AU43" i="13"/>
  <c r="AU42" i="13"/>
  <c r="AU41" i="13"/>
  <c r="AU40" i="13"/>
  <c r="AU39" i="13"/>
  <c r="AU38" i="13"/>
  <c r="AU37" i="13"/>
  <c r="AU36" i="13"/>
  <c r="AU35" i="13"/>
  <c r="AU34" i="13"/>
  <c r="AU33" i="13"/>
  <c r="AU32" i="13"/>
  <c r="AU31" i="13"/>
  <c r="AU30" i="13"/>
  <c r="AU29" i="13"/>
  <c r="AU28" i="13"/>
  <c r="AU27" i="13"/>
  <c r="AU26" i="13"/>
  <c r="AU25" i="13"/>
  <c r="AU24" i="13"/>
  <c r="AU23" i="13"/>
  <c r="AU22" i="13"/>
  <c r="AU21" i="13"/>
  <c r="AU20" i="13"/>
  <c r="AU19" i="13"/>
  <c r="AU18" i="13"/>
  <c r="AU17" i="13"/>
  <c r="AU16" i="13"/>
  <c r="AU15" i="13"/>
  <c r="AU14" i="13"/>
  <c r="AU13" i="13"/>
  <c r="AU12" i="13"/>
  <c r="AU11" i="13"/>
  <c r="AU10" i="13"/>
  <c r="AU9" i="13"/>
  <c r="AU8" i="13"/>
  <c r="AU7" i="13"/>
  <c r="AU6" i="13"/>
  <c r="AU5" i="13"/>
  <c r="AU4" i="13"/>
  <c r="AU3" i="13"/>
  <c r="AO45" i="13"/>
  <c r="AN40" i="13"/>
  <c r="AN41" i="13"/>
  <c r="AN42" i="13"/>
  <c r="AN43" i="13"/>
  <c r="AN44" i="13"/>
  <c r="AN45" i="13"/>
  <c r="AN39" i="13"/>
  <c r="AN38" i="13"/>
  <c r="AN37" i="13"/>
  <c r="AN36" i="13"/>
  <c r="AN35" i="13"/>
  <c r="AN34" i="13"/>
  <c r="AN33" i="13"/>
  <c r="AN32" i="13"/>
  <c r="AN31" i="13"/>
  <c r="AN30" i="13"/>
  <c r="AN29" i="13"/>
  <c r="AN28" i="13"/>
  <c r="AN27" i="13"/>
  <c r="AN26" i="13"/>
  <c r="AN25" i="13"/>
  <c r="AN24" i="13"/>
  <c r="AN23" i="13"/>
  <c r="AN22" i="13"/>
  <c r="AN21" i="13"/>
  <c r="AN20" i="13"/>
  <c r="AN19" i="13"/>
  <c r="AN18" i="13"/>
  <c r="AN17" i="13"/>
  <c r="AN16" i="13"/>
  <c r="AN15" i="13"/>
  <c r="AN14" i="13"/>
  <c r="AN13" i="13"/>
  <c r="AN12" i="13"/>
  <c r="AN11" i="13"/>
  <c r="AN10" i="13"/>
  <c r="AN9" i="13"/>
  <c r="AN8" i="13"/>
  <c r="AN7" i="13"/>
  <c r="AN6" i="13"/>
  <c r="AN5" i="13"/>
  <c r="AN4" i="13"/>
  <c r="AN3" i="13"/>
  <c r="AH40" i="13"/>
  <c r="AG39" i="13"/>
  <c r="AG40" i="13"/>
  <c r="AG29" i="13"/>
  <c r="AG30" i="13"/>
  <c r="AG31" i="13"/>
  <c r="AG32" i="13"/>
  <c r="AG33" i="13"/>
  <c r="AG34" i="13"/>
  <c r="AG35" i="13"/>
  <c r="AG36" i="13"/>
  <c r="AG37" i="13"/>
  <c r="AG38" i="13"/>
  <c r="AG28" i="13"/>
  <c r="AG27" i="13"/>
  <c r="AG26" i="13"/>
  <c r="AG25" i="13"/>
  <c r="AG24" i="13"/>
  <c r="AG23" i="13"/>
  <c r="AG22" i="13"/>
  <c r="AG21" i="13"/>
  <c r="AG20" i="13"/>
  <c r="AG19" i="13"/>
  <c r="AG18" i="13"/>
  <c r="AG17" i="13"/>
  <c r="AG16" i="13"/>
  <c r="AG15" i="13"/>
  <c r="AG14" i="13"/>
  <c r="AG13" i="13"/>
  <c r="AG12" i="13"/>
  <c r="AG11" i="13"/>
  <c r="AG10" i="13"/>
  <c r="AG9" i="13"/>
  <c r="AG8" i="13"/>
  <c r="AG7" i="13"/>
  <c r="AG6" i="13"/>
  <c r="AG5" i="13"/>
  <c r="AG4" i="13"/>
  <c r="AG3" i="13"/>
  <c r="V31" i="13"/>
  <c r="U31" i="13"/>
  <c r="U29" i="13"/>
  <c r="U28" i="13"/>
  <c r="U27" i="13"/>
  <c r="U26" i="13"/>
  <c r="U25" i="13"/>
  <c r="U24" i="13"/>
  <c r="U23" i="13"/>
  <c r="U22" i="13"/>
  <c r="U21" i="13"/>
  <c r="U20" i="13"/>
  <c r="U19" i="13"/>
  <c r="U18" i="13"/>
  <c r="U17" i="13"/>
  <c r="U16" i="13"/>
  <c r="U15" i="13"/>
  <c r="U14" i="13"/>
  <c r="U13" i="13"/>
  <c r="U12" i="13"/>
  <c r="U11" i="13"/>
  <c r="U10" i="13"/>
  <c r="U9" i="13"/>
  <c r="U8" i="13"/>
  <c r="U7" i="13"/>
  <c r="U6" i="13"/>
  <c r="U5" i="13"/>
  <c r="U4" i="13"/>
  <c r="U3" i="13"/>
  <c r="P30" i="13"/>
  <c r="O30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" i="13"/>
  <c r="I29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3" i="13"/>
  <c r="H17" i="14" l="1"/>
  <c r="V17" i="14"/>
  <c r="A10" i="14"/>
  <c r="A12" i="14" s="1"/>
  <c r="C10" i="14"/>
  <c r="O20" i="14"/>
  <c r="AC17" i="14"/>
  <c r="AC19" i="14" s="1"/>
  <c r="M35" i="13"/>
  <c r="G35" i="13"/>
  <c r="AE45" i="13"/>
  <c r="AL50" i="13"/>
  <c r="AS50" i="13"/>
  <c r="S36" i="13"/>
</calcChain>
</file>

<file path=xl/sharedStrings.xml><?xml version="1.0" encoding="utf-8"?>
<sst xmlns="http://schemas.openxmlformats.org/spreadsheetml/2006/main" count="1370" uniqueCount="151">
  <si>
    <t>Grand Total</t>
  </si>
  <si>
    <t xml:space="preserve">Sum of Total done contracts </t>
  </si>
  <si>
    <t>(blank)</t>
  </si>
  <si>
    <t>Sum of Accepted</t>
  </si>
  <si>
    <t>NSL_SAIF.HUSSEIN</t>
  </si>
  <si>
    <t>NSL_NOOR.ABDULWAHID</t>
  </si>
  <si>
    <t>NSL_SHVAN.OMER</t>
  </si>
  <si>
    <t>NSL_YOUSSEF.ABDEL</t>
  </si>
  <si>
    <t>NSL_HASSAN.MOHAMMED</t>
  </si>
  <si>
    <t>NSL_FATIMA.JAWAD</t>
  </si>
  <si>
    <t>NSL_MOHSEN.ABD</t>
  </si>
  <si>
    <t>NSL_GORAN.MUHAMAD</t>
  </si>
  <si>
    <t>NSL_SHAZ.NAZHAD</t>
  </si>
  <si>
    <t>NSL_GORAN.MOHAMMED</t>
  </si>
  <si>
    <t>NSL_SIVAN.MALAYOUSIF</t>
  </si>
  <si>
    <t>NSL_AHMED.JIHAD</t>
  </si>
  <si>
    <t>NSL_ZAHRAA.SALEH</t>
  </si>
  <si>
    <t>NSL_SAJAD.ALWAN</t>
  </si>
  <si>
    <t>NSL_LAMA.SALEH</t>
  </si>
  <si>
    <t>NSL_POLLA.QASSIM</t>
  </si>
  <si>
    <t>NSL_SAHAND.SIRWAN</t>
  </si>
  <si>
    <t>NSL_DALAL.OMER</t>
  </si>
  <si>
    <t>NSL_CHRPA.SARBAST</t>
  </si>
  <si>
    <t>NSL_MARWA.WNAS</t>
  </si>
  <si>
    <t>NSL_MUHAMMAD.RIYAD</t>
  </si>
  <si>
    <t>NSL_ZAINAB.JAAFAR</t>
  </si>
  <si>
    <t>NSL_HUSSEIN.ADEL</t>
  </si>
  <si>
    <t>NSL_DEDAR.RAMADHAN</t>
  </si>
  <si>
    <t>NSL_OMER.MUHAMMAD</t>
  </si>
  <si>
    <t>NSL_MASOUD.FAREEQ</t>
  </si>
  <si>
    <t>NSL_SAMA.BASIM</t>
  </si>
  <si>
    <t xml:space="preserve">Sum of Accepted contracts </t>
  </si>
  <si>
    <t>NSL_MUSTAFA.YAHYAH</t>
  </si>
  <si>
    <t>NSL_AYAT.HUSSAIN</t>
  </si>
  <si>
    <t>NSL_SIYAR.BURHAN</t>
  </si>
  <si>
    <t>Sum of Accepted contracts RIGT+MAR+ANK</t>
  </si>
  <si>
    <t>NSL_DIYAR.KAREEM</t>
  </si>
  <si>
    <t>NSL_HAJER.HATEM</t>
  </si>
  <si>
    <t>NSL_MARYAM.MOHAMMED</t>
  </si>
  <si>
    <t>NSL_HAWRIN.YAHYA</t>
  </si>
  <si>
    <t>NSL_HATAW.HASSAN</t>
  </si>
  <si>
    <t>NSL_DLOVAN.KHALID</t>
  </si>
  <si>
    <t>NSL_AVAN.AHMED</t>
  </si>
  <si>
    <t>NSL_HOGR.YOSIF</t>
  </si>
  <si>
    <t>NSL_HOGR.YOSIFR</t>
  </si>
  <si>
    <t>NSL_MOSTAFA.BAKR</t>
  </si>
  <si>
    <t>OTHER</t>
  </si>
  <si>
    <t>NSL_NERGIZ.HASSAN</t>
  </si>
  <si>
    <t>NSL_SAAD.SLEMAN</t>
  </si>
  <si>
    <t>NSL_ALI.SAMI</t>
  </si>
  <si>
    <t>NSL_ZAKARYA.NAZMI</t>
  </si>
  <si>
    <t>NSL_JASOOR.ABDULLAH</t>
  </si>
  <si>
    <t>NSL_SARA.SAMI</t>
  </si>
  <si>
    <t>NSL_MUHTAJ.ABDAL</t>
  </si>
  <si>
    <t>NSL_HUDA.SADIQ</t>
  </si>
  <si>
    <t xml:space="preserve">Sum of Total accepted contracts </t>
  </si>
  <si>
    <t>NSL_MARWA.LUQMAN</t>
  </si>
  <si>
    <t>NSL_MARWAN.MAHDAR</t>
  </si>
  <si>
    <t>NSL_SHAMAL.SALIH</t>
  </si>
  <si>
    <t>NSL_HEMA.KAMAL</t>
  </si>
  <si>
    <t>NSL_YARA.BASSEL</t>
  </si>
  <si>
    <t>ANK_SAMMA.BASSAM</t>
  </si>
  <si>
    <t>NSL_BRWA.OTHMAN</t>
  </si>
  <si>
    <t>NSL_RAWAZ.ARAR</t>
  </si>
  <si>
    <t>MAR_POLLA.QASSIM</t>
  </si>
  <si>
    <t>NSL_WOROOD.QASIM</t>
  </si>
  <si>
    <t>NSL_MOHAMMAD.HUSSEIN</t>
  </si>
  <si>
    <t>NSL_QAMAR.NASIH</t>
  </si>
  <si>
    <t>NSL_NIRUZH.ALI</t>
  </si>
  <si>
    <t>Location</t>
  </si>
  <si>
    <t>Remote</t>
  </si>
  <si>
    <t>Shop</t>
  </si>
  <si>
    <t xml:space="preserve">Office </t>
  </si>
  <si>
    <t>HR</t>
  </si>
  <si>
    <t>Data Entry tracking report | FEB</t>
  </si>
  <si>
    <t>Data Entry tracking report | MAR</t>
  </si>
  <si>
    <t>Data Entry tracking report | APR</t>
  </si>
  <si>
    <t>Data Entry tracking report | JUN</t>
  </si>
  <si>
    <t>Data Entry tracking report | JUL</t>
  </si>
  <si>
    <t>Data Entry tracking report | AUG</t>
  </si>
  <si>
    <t>Data Entry tracking report | SEP</t>
  </si>
  <si>
    <t>Data Entry tracking report | OCT</t>
  </si>
  <si>
    <t xml:space="preserve">Daily Target  </t>
  </si>
  <si>
    <t xml:space="preserve">RANK </t>
  </si>
  <si>
    <t xml:space="preserve">Rank </t>
  </si>
  <si>
    <t xml:space="preserve">we give </t>
  </si>
  <si>
    <t xml:space="preserve">per contract </t>
  </si>
  <si>
    <t xml:space="preserve">or </t>
  </si>
  <si>
    <t xml:space="preserve">Over %80 </t>
  </si>
  <si>
    <t xml:space="preserve">Less %80 </t>
  </si>
  <si>
    <t xml:space="preserve">Contract summation </t>
  </si>
  <si>
    <t xml:space="preserve">Daily Average </t>
  </si>
  <si>
    <t>Team users</t>
  </si>
  <si>
    <t xml:space="preserve">Sum  accepted </t>
  </si>
  <si>
    <t>Team list</t>
  </si>
  <si>
    <t>Accepted</t>
  </si>
  <si>
    <t>Daily Average</t>
  </si>
  <si>
    <t>Target</t>
  </si>
  <si>
    <t>Rank</t>
  </si>
  <si>
    <t>NSL_ARSHAD.ABDULLAH</t>
  </si>
  <si>
    <t>NSL_LEEVAN.SALEH</t>
  </si>
  <si>
    <t>Data Entry tracking report | JAN</t>
  </si>
  <si>
    <t>Data Entry tracking report | NOV</t>
  </si>
  <si>
    <t xml:space="preserve">NSL_AVAN.AHMED </t>
  </si>
  <si>
    <t>Office</t>
  </si>
  <si>
    <t xml:space="preserve">NSL_HAWRIN.YAHYA </t>
  </si>
  <si>
    <t xml:space="preserve">NSL_HOGR.YOSIFR </t>
  </si>
  <si>
    <t xml:space="preserve">NSL_MARWA.LUQMAN </t>
  </si>
  <si>
    <t xml:space="preserve">NSL_MARWAN.MAHDAR </t>
  </si>
  <si>
    <t xml:space="preserve">NSL_MOSTAFA.BAKR </t>
  </si>
  <si>
    <t xml:space="preserve">NSL_NERGIZ.HASSAN </t>
  </si>
  <si>
    <t xml:space="preserve">NSL_SAAD.SLEMAN </t>
  </si>
  <si>
    <t xml:space="preserve">NSL_ZAKARYA.NAZMI </t>
  </si>
  <si>
    <t>NSL_JAWHAR.AZIZ</t>
  </si>
  <si>
    <t>NSL_MOHAMMED.LUQ</t>
  </si>
  <si>
    <t>NSL_MOHAMMED.SHER</t>
  </si>
  <si>
    <t>NSL_Ali.Haider</t>
  </si>
  <si>
    <t>NSL_Fatima.Adnan</t>
  </si>
  <si>
    <t>NSL_Fatima.Jawad</t>
  </si>
  <si>
    <t xml:space="preserve">Accepted contracts </t>
  </si>
  <si>
    <t xml:space="preserve">Daily average </t>
  </si>
  <si>
    <t>Daily Target</t>
  </si>
  <si>
    <t>Data Entry tracking report | DEC</t>
  </si>
  <si>
    <t>Hasan Mohammed Ali</t>
  </si>
  <si>
    <t>Hudhayfah Hatem Abd</t>
  </si>
  <si>
    <t>Mohammad Hussein Sharif</t>
  </si>
  <si>
    <t xml:space="preserve">Mustafa Yahya Muhammad </t>
  </si>
  <si>
    <t xml:space="preserve">Sama Bassam Abdulmutalib </t>
  </si>
  <si>
    <t xml:space="preserve">Teeba Ali Nasr </t>
  </si>
  <si>
    <t xml:space="preserve">Worood Qasim Mohammed </t>
  </si>
  <si>
    <t xml:space="preserve">Zainab Alhawra Jaafar </t>
  </si>
  <si>
    <t xml:space="preserve">Pola Qasim Abdulrahman </t>
  </si>
  <si>
    <t>Data Entry tracking report | MAY</t>
  </si>
  <si>
    <t xml:space="preserve">NO of contacts </t>
  </si>
  <si>
    <t xml:space="preserve">team </t>
  </si>
  <si>
    <t xml:space="preserve">DE team </t>
  </si>
  <si>
    <t xml:space="preserve">shop team </t>
  </si>
  <si>
    <t xml:space="preserve">Others </t>
  </si>
  <si>
    <t xml:space="preserve">total </t>
  </si>
  <si>
    <t xml:space="preserve">Total Contarct </t>
  </si>
  <si>
    <t xml:space="preserve">Name </t>
  </si>
  <si>
    <t xml:space="preserve">O-HAWRIN YAHYA </t>
  </si>
  <si>
    <t xml:space="preserve">R-HOGR YOSIFR </t>
  </si>
  <si>
    <t xml:space="preserve">R-MOSTAFA BAKR </t>
  </si>
  <si>
    <t xml:space="preserve">R-NERGIZ HASSAN </t>
  </si>
  <si>
    <t xml:space="preserve">R-ZAKARYA NAZMI </t>
  </si>
  <si>
    <t xml:space="preserve">R-SAAD SLEMAN </t>
  </si>
  <si>
    <t xml:space="preserve">O-AVAN AHMED </t>
  </si>
  <si>
    <t xml:space="preserve">R-MARWAN MAHDAR </t>
  </si>
  <si>
    <t xml:space="preserve">O-MARWA LUQMAN </t>
  </si>
  <si>
    <t>R-NIRUZH 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</si>
</sst>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[$IQD]\ * #,##0.000_);_([$IQD]\ * \(#,##0.000\);_([$IQD]\ * &quot;-&quot;??_);_(@_)"/>
    <numFmt numFmtId="166" formatCode="_([$IQD]\ * #,##0_);_([$IQD]\ * \(#,##0\);_([$IQD]\ 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2"/>
      <color theme="1"/>
      <name val="Open Sans Light"/>
      <family val="2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400A4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541A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7">
    <xf numFmtId="0" fontId="0" fillId="0" borderId="0" xfId="0"/>
    <xf numFmtId="0" fontId="3" fillId="2" borderId="0" xfId="0" applyFont="1" applyFill="1" applyAlignment="1">
      <alignment horizontal="center" vertical="center"/>
    </xf>
    <xf numFmtId="164" fontId="3" fillId="4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/>
    </xf>
    <xf numFmtId="164" fontId="1" fillId="3" borderId="0" xfId="0" applyNumberFormat="1" applyFont="1" applyFill="1" applyAlignment="1">
      <alignment horizontal="right"/>
    </xf>
    <xf numFmtId="164" fontId="2" fillId="3" borderId="0" xfId="0" applyNumberFormat="1" applyFont="1" applyFill="1"/>
    <xf numFmtId="0" fontId="1" fillId="3" borderId="0" xfId="0" pivotButton="1" applyFont="1" applyFill="1" applyAlignment="1">
      <alignment horizontal="left"/>
    </xf>
    <xf numFmtId="0" fontId="3" fillId="2" borderId="0" xfId="0" pivotButton="1" applyFont="1" applyFill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164" fontId="1" fillId="3" borderId="2" xfId="0" applyNumberFormat="1" applyFont="1" applyFill="1" applyBorder="1"/>
    <xf numFmtId="164" fontId="1" fillId="3" borderId="0" xfId="0" applyNumberFormat="1" applyFont="1" applyFill="1"/>
    <xf numFmtId="164" fontId="1" fillId="3" borderId="2" xfId="0" applyNumberFormat="1" applyFont="1" applyFill="1" applyBorder="1" applyAlignment="1">
      <alignment horizontal="right"/>
    </xf>
    <xf numFmtId="164" fontId="1" fillId="3" borderId="0" xfId="1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center" vertical="center"/>
    </xf>
    <xf numFmtId="0" fontId="0" fillId="0" borderId="3" xfId="0" applyBorder="1"/>
    <xf numFmtId="0" fontId="6" fillId="5" borderId="0" xfId="0" applyFont="1" applyFill="1" applyAlignment="1">
      <alignment horizontal="center" vertical="center"/>
    </xf>
    <xf numFmtId="0" fontId="7" fillId="3" borderId="0" xfId="0" applyFont="1" applyFill="1"/>
    <xf numFmtId="166" fontId="8" fillId="6" borderId="0" xfId="0" applyNumberFormat="1" applyFont="1" applyFill="1"/>
    <xf numFmtId="165" fontId="8" fillId="6" borderId="0" xfId="0" applyNumberFormat="1" applyFont="1" applyFill="1"/>
    <xf numFmtId="0" fontId="8" fillId="3" borderId="0" xfId="0" applyFont="1" applyFill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9" fillId="7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3" fillId="2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73">
    <dxf>
      <font>
        <sz val="10"/>
      </font>
      <fill>
        <patternFill>
          <fgColor rgb="FFA400A4"/>
        </patternFill>
      </fill>
      <alignment horizontal="center" vertical="center"/>
    </dxf>
    <dxf>
      <numFmt numFmtId="164" formatCode="_(* #,##0_);_(* \(#,##0\);_(* &quot;-&quot;??_);_(@_)"/>
    </dxf>
    <dxf>
      <numFmt numFmtId="35" formatCode="_(* #,##0.00_);_(* \(#,##0.00\);_(* &quot;-&quot;??_);_(@_)"/>
      <fill>
        <patternFill>
          <fgColor rgb="FF990099"/>
        </patternFill>
      </fill>
      <alignment horizontal="general" vertical="bottom" textRotation="0" wrapText="0" indent="0" justifyLastLine="0" shrinkToFit="0" readingOrder="0"/>
    </dxf>
    <dxf>
      <font>
        <b/>
        <sz val="10"/>
        <color theme="0"/>
      </font>
      <fill>
        <patternFill patternType="solid">
          <fgColor indexed="64"/>
          <bgColor rgb="FFA400A4"/>
        </patternFill>
      </fill>
      <alignment horizontal="center" vertical="center"/>
    </dxf>
    <dxf>
      <font>
        <b/>
        <sz val="10"/>
        <color theme="0"/>
      </font>
      <fill>
        <patternFill patternType="solid">
          <fgColor indexed="64"/>
          <bgColor rgb="FFA400A4"/>
        </patternFill>
      </fill>
      <alignment horizontal="center" vertical="center"/>
    </dxf>
    <dxf>
      <font>
        <b/>
        <sz val="10"/>
        <color theme="0"/>
      </font>
      <fill>
        <patternFill patternType="solid">
          <fgColor indexed="64"/>
          <bgColor rgb="FFA400A4"/>
        </patternFill>
      </fill>
      <alignment horizontal="center" vertical="center"/>
    </dxf>
    <dxf>
      <font>
        <b/>
        <sz val="10"/>
        <color theme="0"/>
      </font>
      <fill>
        <patternFill patternType="solid">
          <fgColor indexed="64"/>
          <bgColor rgb="FFA400A4"/>
        </patternFill>
      </fill>
      <alignment horizontal="center" vertical="center"/>
    </dxf>
    <dxf>
      <font>
        <b/>
        <sz val="10"/>
        <color theme="0"/>
      </font>
      <fill>
        <patternFill patternType="solid">
          <fgColor indexed="64"/>
          <bgColor rgb="FFA400A4"/>
        </patternFill>
      </fill>
      <alignment horizontal="center" vertical="center"/>
    </dxf>
    <dxf>
      <font>
        <b/>
        <sz val="10"/>
        <color theme="0"/>
      </font>
      <numFmt numFmtId="164" formatCode="_(* #,##0_);_(* \(#,##0\);_(* &quot;-&quot;??_);_(@_)"/>
      <fill>
        <patternFill patternType="solid">
          <fgColor indexed="64"/>
          <bgColor theme="2" tint="-0.249977111117893"/>
        </patternFill>
      </fill>
      <alignment horizontal="center" vertical="center"/>
    </dxf>
    <dxf>
      <numFmt numFmtId="164" formatCode="_(* #,##0_);_(* \(#,##0\);_(* &quot;-&quot;??_);_(@_)"/>
      <fill>
        <patternFill>
          <fgColor theme="2" tint="-0.249977111117893"/>
        </patternFill>
      </fill>
    </dxf>
    <dxf>
      <fill>
        <patternFill>
          <fgColor rgb="FF990099"/>
        </patternFill>
      </fill>
      <alignment horizontal="left"/>
    </dxf>
    <dxf>
      <fill>
        <patternFill>
          <fgColor rgb="FF990099"/>
        </patternFill>
      </fill>
      <alignment horizontal="left"/>
    </dxf>
    <dxf>
      <font>
        <sz val="10"/>
      </font>
      <fill>
        <patternFill>
          <fgColor rgb="FFA400A4"/>
        </patternFill>
      </fill>
      <alignment horizontal="center" vertical="center"/>
    </dxf>
    <dxf>
      <font>
        <sz val="10"/>
      </font>
      <fill>
        <patternFill>
          <fgColor rgb="FFA400A4"/>
        </patternFill>
      </fill>
      <alignment horizontal="center" vertical="center"/>
    </dxf>
    <dxf>
      <numFmt numFmtId="164" formatCode="_(* #,##0_);_(* \(#,##0\);_(* &quot;-&quot;??_);_(@_)"/>
      <fill>
        <patternFill>
          <fgColor theme="2" tint="-0.249977111117893"/>
        </patternFill>
      </fill>
    </dxf>
    <dxf>
      <numFmt numFmtId="164" formatCode="_(* #,##0_);_(* \(#,##0\);_(* &quot;-&quot;??_);_(@_)"/>
    </dxf>
    <dxf>
      <font>
        <color theme="0"/>
      </font>
      <numFmt numFmtId="35" formatCode="_(* #,##0.00_);_(* \(#,##0.00\);_(* &quot;-&quot;??_);_(@_)"/>
      <fill>
        <patternFill patternType="solid">
          <fgColor indexed="64"/>
          <bgColor rgb="FF990099"/>
        </patternFill>
      </fill>
    </dxf>
    <dxf>
      <font>
        <b/>
        <sz val="10"/>
        <color theme="0"/>
      </font>
      <numFmt numFmtId="164" formatCode="_(* #,##0_);_(* \(#,##0\);_(* &quot;-&quot;??_);_(@_)"/>
      <fill>
        <patternFill patternType="solid">
          <fgColor indexed="64"/>
          <bgColor theme="2" tint="-0.249977111117893"/>
        </patternFill>
      </fill>
      <alignment horizontal="center" vertical="center"/>
    </dxf>
    <dxf>
      <font>
        <b/>
        <color theme="0"/>
      </font>
      <fill>
        <patternFill patternType="solid">
          <fgColor indexed="64"/>
          <bgColor rgb="FF990099"/>
        </patternFill>
      </fill>
      <alignment horizontal="left"/>
    </dxf>
    <dxf>
      <font>
        <b/>
        <color theme="0"/>
      </font>
      <fill>
        <patternFill patternType="solid">
          <fgColor indexed="64"/>
          <bgColor rgb="FF990099"/>
        </patternFill>
      </fill>
      <alignment horizontal="left"/>
    </dxf>
    <dxf>
      <font>
        <b/>
        <color theme="0"/>
      </font>
      <fill>
        <patternFill patternType="solid">
          <fgColor indexed="64"/>
          <bgColor rgb="FF990099"/>
        </patternFill>
      </fill>
    </dxf>
    <dxf>
      <font>
        <b/>
        <color theme="0"/>
      </font>
      <fill>
        <patternFill patternType="solid">
          <fgColor indexed="64"/>
          <bgColor rgb="FF990099"/>
        </patternFill>
      </fill>
    </dxf>
    <dxf>
      <font>
        <sz val="10"/>
      </font>
      <fill>
        <patternFill>
          <fgColor rgb="FFA400A4"/>
        </patternFill>
      </fill>
      <alignment horizontal="center" vertical="center"/>
    </dxf>
    <dxf>
      <numFmt numFmtId="164" formatCode="_(* #,##0_);_(* \(#,##0\);_(* &quot;-&quot;??_);_(@_)"/>
    </dxf>
    <dxf>
      <numFmt numFmtId="35" formatCode="_(* #,##0.00_);_(* \(#,##0.00\);_(* &quot;-&quot;??_);_(@_)"/>
      <fill>
        <patternFill>
          <fgColor rgb="FF990099"/>
        </patternFill>
      </fill>
      <alignment horizontal="general" vertical="bottom" textRotation="0" wrapText="0" indent="0" justifyLastLine="0" shrinkToFit="0" readingOrder="0"/>
    </dxf>
    <dxf>
      <font>
        <b/>
        <sz val="10"/>
        <color theme="0"/>
      </font>
      <fill>
        <patternFill patternType="solid">
          <fgColor indexed="64"/>
          <bgColor rgb="FFA400A4"/>
        </patternFill>
      </fill>
      <alignment horizontal="center" vertical="center"/>
    </dxf>
    <dxf>
      <font>
        <b/>
        <sz val="10"/>
        <color theme="0"/>
      </font>
      <fill>
        <patternFill patternType="solid">
          <fgColor indexed="64"/>
          <bgColor rgb="FFA400A4"/>
        </patternFill>
      </fill>
      <alignment horizontal="center" vertical="center"/>
    </dxf>
    <dxf>
      <font>
        <b/>
        <sz val="10"/>
        <color theme="0"/>
      </font>
      <fill>
        <patternFill patternType="solid">
          <fgColor indexed="64"/>
          <bgColor rgb="FFA400A4"/>
        </patternFill>
      </fill>
      <alignment horizontal="center" vertical="center"/>
    </dxf>
    <dxf>
      <font>
        <b/>
        <sz val="10"/>
        <color theme="0"/>
      </font>
      <fill>
        <patternFill patternType="solid">
          <fgColor indexed="64"/>
          <bgColor rgb="FFA400A4"/>
        </patternFill>
      </fill>
      <alignment horizontal="center" vertical="center"/>
    </dxf>
    <dxf>
      <font>
        <b/>
        <sz val="10"/>
        <color theme="0"/>
      </font>
      <fill>
        <patternFill patternType="solid">
          <fgColor indexed="64"/>
          <bgColor rgb="FFA400A4"/>
        </patternFill>
      </fill>
      <alignment horizontal="center" vertical="center"/>
    </dxf>
    <dxf>
      <font>
        <b/>
        <sz val="10"/>
        <color theme="0"/>
      </font>
      <numFmt numFmtId="164" formatCode="_(* #,##0_);_(* \(#,##0\);_(* &quot;-&quot;??_);_(@_)"/>
      <fill>
        <patternFill patternType="solid">
          <fgColor indexed="64"/>
          <bgColor theme="2" tint="-0.249977111117893"/>
        </patternFill>
      </fill>
      <alignment horizontal="center" vertical="center"/>
    </dxf>
    <dxf>
      <fill>
        <patternFill>
          <fgColor indexed="64"/>
          <bgColor theme="2" tint="-0.249977111117893"/>
        </patternFill>
      </fill>
    </dxf>
    <dxf>
      <font>
        <sz val="10"/>
      </font>
      <fill>
        <patternFill>
          <fgColor theme="2" tint="-0.249977111117893"/>
        </patternFill>
      </fill>
      <alignment horizontal="center" vertical="center"/>
    </dxf>
    <dxf>
      <font>
        <b/>
        <color theme="0"/>
      </font>
      <numFmt numFmtId="164" formatCode="_(* #,##0_);_(* \(#,##0\);_(* &quot;-&quot;??_);_(@_)"/>
      <fill>
        <patternFill patternType="solid">
          <fgColor indexed="64"/>
          <bgColor rgb="FF990099"/>
        </patternFill>
      </fill>
      <alignment horizontal="right"/>
    </dxf>
    <dxf>
      <numFmt numFmtId="164" formatCode="_(* #,##0_);_(* \(#,##0\);_(* &quot;-&quot;??_);_(@_)"/>
    </dxf>
    <dxf>
      <alignment horizontal="right"/>
    </dxf>
    <dxf>
      <font>
        <b/>
        <color theme="0"/>
      </font>
      <fill>
        <patternFill patternType="solid">
          <fgColor indexed="64"/>
          <bgColor rgb="FF990099"/>
        </patternFill>
      </fill>
      <alignment horizontal="left"/>
    </dxf>
    <dxf>
      <font>
        <b/>
        <color theme="0"/>
      </font>
      <fill>
        <patternFill patternType="solid">
          <fgColor indexed="64"/>
          <bgColor rgb="FF990099"/>
        </patternFill>
      </fill>
      <alignment horizontal="left"/>
    </dxf>
    <dxf>
      <font>
        <b/>
        <color theme="0"/>
      </font>
      <fill>
        <patternFill patternType="solid">
          <fgColor indexed="64"/>
          <bgColor rgb="FF990099"/>
        </patternFill>
      </fill>
      <alignment horizontal="left"/>
    </dxf>
    <dxf>
      <font>
        <b/>
        <color theme="0"/>
      </font>
      <fill>
        <patternFill patternType="solid">
          <fgColor indexed="64"/>
          <bgColor rgb="FF990099"/>
        </patternFill>
      </fill>
    </dxf>
    <dxf>
      <font>
        <b/>
        <color theme="0"/>
      </font>
      <fill>
        <patternFill patternType="solid">
          <fgColor indexed="64"/>
          <bgColor rgb="FF990099"/>
        </patternFill>
      </fill>
    </dxf>
    <dxf>
      <font>
        <sz val="10"/>
      </font>
      <fill>
        <patternFill>
          <fgColor rgb="FFA400A4"/>
        </patternFill>
      </fill>
      <alignment horizontal="center" vertical="center"/>
    </dxf>
    <dxf>
      <font>
        <sz val="10"/>
      </font>
      <fill>
        <patternFill>
          <fgColor rgb="FFA400A4"/>
        </patternFill>
      </fill>
      <alignment horizontal="center" vertical="center"/>
    </dxf>
    <dxf>
      <font>
        <b/>
        <color theme="0"/>
      </font>
      <fill>
        <patternFill patternType="solid">
          <fgColor indexed="64"/>
          <bgColor rgb="FF990099"/>
        </patternFill>
      </fill>
    </dxf>
    <dxf>
      <font>
        <b/>
        <color theme="0"/>
      </font>
      <fill>
        <patternFill patternType="solid">
          <fgColor indexed="64"/>
          <bgColor rgb="FF990099"/>
        </patternFill>
      </fill>
    </dxf>
    <dxf>
      <font>
        <b/>
        <color theme="0"/>
      </font>
      <fill>
        <patternFill patternType="solid">
          <fgColor indexed="64"/>
          <bgColor rgb="FF990099"/>
        </patternFill>
      </fill>
      <alignment horizontal="left"/>
    </dxf>
    <dxf>
      <font>
        <b/>
        <color theme="0"/>
      </font>
      <fill>
        <patternFill patternType="solid">
          <fgColor indexed="64"/>
          <bgColor rgb="FF990099"/>
        </patternFill>
      </fill>
      <alignment horizontal="left"/>
    </dxf>
    <dxf>
      <numFmt numFmtId="164" formatCode="_(* #,##0_);_(* \(#,##0\);_(* &quot;-&quot;??_);_(@_)"/>
    </dxf>
    <dxf>
      <numFmt numFmtId="35" formatCode="_(* #,##0.00_);_(* \(#,##0.00\);_(* &quot;-&quot;??_);_(@_)"/>
      <fill>
        <patternFill>
          <fgColor rgb="FF990099"/>
        </patternFill>
      </fill>
      <alignment horizontal="general" vertical="bottom" textRotation="0" wrapText="0" indent="0" justifyLastLine="0" shrinkToFit="0" readingOrder="0"/>
    </dxf>
    <dxf>
      <fill>
        <patternFill>
          <bgColor theme="2" tint="-0.249977111117893"/>
        </patternFill>
      </fill>
    </dxf>
    <dxf>
      <font>
        <b/>
        <sz val="10"/>
      </font>
      <numFmt numFmtId="164" formatCode="_(* #,##0_);_(* \(#,##0\);_(* &quot;-&quot;??_);_(@_)"/>
      <fill>
        <patternFill>
          <fgColor theme="2" tint="-0.249977111117893"/>
        </patternFill>
      </fill>
      <alignment horizontal="center" vertical="center"/>
    </dxf>
    <dxf>
      <font>
        <color theme="0"/>
      </font>
      <numFmt numFmtId="35" formatCode="_(* #,##0.00_);_(* \(#,##0.00\);_(* &quot;-&quot;??_);_(@_)"/>
      <fill>
        <patternFill patternType="solid">
          <fgColor indexed="64"/>
          <bgColor rgb="FF990099"/>
        </patternFill>
      </fill>
    </dxf>
    <dxf>
      <numFmt numFmtId="164" formatCode="_(* #,##0_);_(* \(#,##0\);_(* &quot;-&quot;??_);_(@_)"/>
      <fill>
        <patternFill>
          <fgColor theme="2" tint="-0.249977111117893"/>
        </patternFill>
      </fill>
    </dxf>
    <dxf>
      <fill>
        <patternFill>
          <fgColor rgb="FF990099"/>
        </patternFill>
      </fill>
      <alignment horizontal="left"/>
    </dxf>
    <dxf>
      <fill>
        <patternFill>
          <fgColor rgb="FF990099"/>
        </patternFill>
      </fill>
      <alignment horizontal="left"/>
    </dxf>
    <dxf>
      <font>
        <sz val="10"/>
      </font>
      <fill>
        <patternFill>
          <fgColor rgb="FFA400A4"/>
        </patternFill>
      </fill>
      <alignment horizontal="center" vertical="center"/>
    </dxf>
    <dxf>
      <font>
        <sz val="10"/>
      </font>
      <fill>
        <patternFill>
          <fgColor rgb="FFA400A4"/>
        </patternFill>
      </fill>
      <alignment horizontal="center" vertical="center"/>
    </dxf>
    <dxf>
      <numFmt numFmtId="164" formatCode="_(* #,##0_);_(* \(#,##0\);_(* &quot;-&quot;??_);_(@_)"/>
      <fill>
        <patternFill>
          <fgColor theme="2" tint="-0.249977111117893"/>
        </patternFill>
      </fill>
    </dxf>
    <dxf>
      <font>
        <b/>
        <color theme="0"/>
      </font>
      <fill>
        <patternFill patternType="solid">
          <fgColor indexed="64"/>
          <bgColor rgb="FF990099"/>
        </patternFill>
      </fill>
      <alignment horizontal="left"/>
    </dxf>
    <dxf>
      <font>
        <b/>
        <color theme="0"/>
      </font>
      <fill>
        <patternFill patternType="solid">
          <fgColor indexed="64"/>
          <bgColor rgb="FF990099"/>
        </patternFill>
      </fill>
      <alignment horizontal="left"/>
    </dxf>
    <dxf>
      <numFmt numFmtId="164" formatCode="_(* #,##0_);_(* \(#,##0\);_(* &quot;-&quot;??_);_(@_)"/>
    </dxf>
    <dxf>
      <alignment horizontal="right"/>
    </dxf>
    <dxf>
      <font>
        <b/>
        <color theme="0"/>
      </font>
      <fill>
        <patternFill patternType="solid">
          <fgColor indexed="64"/>
          <bgColor rgb="FF990099"/>
        </patternFill>
      </fill>
      <alignment horizontal="left"/>
    </dxf>
    <dxf>
      <font>
        <b/>
        <sz val="10"/>
        <color theme="0"/>
      </font>
      <numFmt numFmtId="164" formatCode="_(* #,##0_);_(* \(#,##0\);_(* &quot;-&quot;??_);_(@_)"/>
      <fill>
        <patternFill patternType="solid">
          <fgColor indexed="64"/>
          <bgColor theme="2" tint="-0.249977111117893"/>
        </patternFill>
      </fill>
      <alignment horizontal="center" vertical="center"/>
    </dxf>
    <dxf>
      <font>
        <b/>
        <color theme="0"/>
      </font>
      <fill>
        <patternFill patternType="solid">
          <fgColor indexed="64"/>
          <bgColor rgb="FF990099"/>
        </patternFill>
      </fill>
    </dxf>
    <dxf>
      <font>
        <b/>
        <color theme="0"/>
      </font>
      <fill>
        <patternFill patternType="solid">
          <fgColor indexed="64"/>
          <bgColor rgb="FF990099"/>
        </patternFill>
      </fill>
    </dxf>
    <dxf>
      <numFmt numFmtId="164" formatCode="_(* #,##0_);_(* \(#,##0\);_(* &quot;-&quot;??_);_(@_)"/>
    </dxf>
    <dxf>
      <alignment horizontal="right"/>
    </dxf>
    <dxf>
      <font>
        <sz val="10"/>
      </font>
      <numFmt numFmtId="164" formatCode="_(* #,##0_);_(* \(#,##0\);_(* &quot;-&quot;??_);_(@_)"/>
      <fill>
        <patternFill>
          <fgColor theme="2" tint="-0.249977111117893"/>
        </patternFill>
      </fill>
      <alignment horizontal="center" vertical="center"/>
    </dxf>
    <dxf>
      <font>
        <b/>
        <color theme="0"/>
      </font>
      <fill>
        <patternFill patternType="solid">
          <fgColor indexed="64"/>
          <bgColor rgb="FF990099"/>
        </patternFill>
      </fill>
      <alignment horizontal="left"/>
    </dxf>
    <dxf>
      <font>
        <b/>
        <color theme="0"/>
      </font>
      <fill>
        <patternFill patternType="solid">
          <fgColor indexed="64"/>
          <bgColor rgb="FF990099"/>
        </patternFill>
      </fill>
      <alignment horizontal="left"/>
    </dxf>
    <dxf>
      <font>
        <b/>
        <color theme="0"/>
      </font>
      <fill>
        <patternFill patternType="solid">
          <fgColor indexed="64"/>
          <bgColor rgb="FF990099"/>
        </patternFill>
      </fill>
      <alignment horizontal="left"/>
    </dxf>
    <dxf>
      <font>
        <b/>
        <color theme="0"/>
      </font>
      <fill>
        <patternFill patternType="solid">
          <fgColor indexed="64"/>
          <bgColor rgb="FF990099"/>
        </patternFill>
      </fill>
      <alignment horizontal="left"/>
    </dxf>
  </dxfs>
  <tableStyles count="0" defaultTableStyle="TableStyleMedium2" defaultPivotStyle="PivotStyleLight16"/>
  <colors>
    <mruColors>
      <color rgb="FF99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externalLink" Target="externalLinks/externalLink1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</a:t>
            </a:r>
            <a:r>
              <a:rPr lang="en-US" baseline="0"/>
              <a:t> Team PERF 2023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'!$B$19</c:f>
              <c:strCache>
                <c:ptCount val="1"/>
                <c:pt idx="0">
                  <c:v>Total Contarct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'!$A$20:$A$29</c:f>
              <c:strCache>
                <c:ptCount val="10"/>
                <c:pt idx="0">
                  <c:v>O-HAWRIN YAHYA </c:v>
                </c:pt>
                <c:pt idx="1">
                  <c:v>R-HOGR YOSIFR </c:v>
                </c:pt>
                <c:pt idx="2">
                  <c:v>R-MOSTAFA BAKR </c:v>
                </c:pt>
                <c:pt idx="3">
                  <c:v>R-NERGIZ HASSAN </c:v>
                </c:pt>
                <c:pt idx="4">
                  <c:v>R-ZAKARYA NAZMI </c:v>
                </c:pt>
                <c:pt idx="5">
                  <c:v>R-SAAD SLEMAN </c:v>
                </c:pt>
                <c:pt idx="6">
                  <c:v>O-AVAN AHMED </c:v>
                </c:pt>
                <c:pt idx="7">
                  <c:v>R-MARWAN MAHDAR </c:v>
                </c:pt>
                <c:pt idx="8">
                  <c:v>O-MARWA LUQMAN </c:v>
                </c:pt>
                <c:pt idx="9">
                  <c:v>R-NIRUZH ALI</c:v>
                </c:pt>
              </c:strCache>
            </c:strRef>
          </c:cat>
          <c:val>
            <c:numRef>
              <c:f>'Chart '!$B$20:$B$29</c:f>
              <c:numCache>
                <c:formatCode>_(* #,##0_);_(* \(#,##0\);_(* "-"??_);_(@_)</c:formatCode>
                <c:ptCount val="10"/>
                <c:pt idx="0">
                  <c:v>30097</c:v>
                </c:pt>
                <c:pt idx="1">
                  <c:v>27581</c:v>
                </c:pt>
                <c:pt idx="2">
                  <c:v>26746</c:v>
                </c:pt>
                <c:pt idx="3">
                  <c:v>25893</c:v>
                </c:pt>
                <c:pt idx="4">
                  <c:v>19514</c:v>
                </c:pt>
                <c:pt idx="5">
                  <c:v>18673</c:v>
                </c:pt>
                <c:pt idx="6">
                  <c:v>16553</c:v>
                </c:pt>
                <c:pt idx="7">
                  <c:v>16470</c:v>
                </c:pt>
                <c:pt idx="8">
                  <c:v>16081</c:v>
                </c:pt>
                <c:pt idx="9">
                  <c:v>3235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4-4236-B4E6-A242F87B1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152815"/>
        <c:axId val="433384767"/>
      </c:barChart>
      <c:catAx>
        <c:axId val="30715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84767"/>
        <c:crosses val="autoZero"/>
        <c:auto val="1"/>
        <c:lblAlgn val="ctr"/>
        <c:lblOffset val="100"/>
        <c:noMultiLvlLbl val="0"/>
      </c:catAx>
      <c:valAx>
        <c:axId val="43338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5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Contacts 2023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'Chart '!$B$1</c:f>
              <c:strCache>
                <c:ptCount val="1"/>
                <c:pt idx="0">
                  <c:v>NO of contacts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CC7-491D-BE01-B425BAEFFE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CC7-491D-BE01-B425BAEFFE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CC7-491D-BE01-B425BAEFFEB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 '!$A$2:$A$4</c:f>
              <c:strCache>
                <c:ptCount val="3"/>
                <c:pt idx="0">
                  <c:v>DE team </c:v>
                </c:pt>
                <c:pt idx="1">
                  <c:v>shop team </c:v>
                </c:pt>
                <c:pt idx="2">
                  <c:v>Others </c:v>
                </c:pt>
              </c:strCache>
            </c:strRef>
          </c:cat>
          <c:val>
            <c:numRef>
              <c:f>'Chart '!$B$2:$B$4</c:f>
              <c:numCache>
                <c:formatCode>_(* #,##0_);_(* \(#,##0\);_(* "-"??_);_(@_)</c:formatCode>
                <c:ptCount val="3"/>
                <c:pt idx="0">
                  <c:v>260843</c:v>
                </c:pt>
                <c:pt idx="1">
                  <c:v>246164</c:v>
                </c:pt>
                <c:pt idx="2">
                  <c:v>47368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C7-491D-BE01-B425BAEFFEB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SHOP Team PERF 2023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'[1]DE Office Team + Shops '!$B$38</c:f>
              <c:strCache>
                <c:ptCount val="1"/>
                <c:pt idx="0">
                  <c:v>Total Contarct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'[1]DE Office Team + Shops '!$A$39:$A$48</c:f>
              <c:strCache>
                <c:ptCount val="10"/>
                <c:pt idx="0">
                  <c:v>ERB_POLLA QASSIM</c:v>
                </c:pt>
                <c:pt idx="1">
                  <c:v>ERB_NOOR ABDULWAHID</c:v>
                </c:pt>
                <c:pt idx="2">
                  <c:v>NJF_SAJAD ALWAN</c:v>
                </c:pt>
                <c:pt idx="3">
                  <c:v>KRB_MUHAMMAD RIYAD</c:v>
                </c:pt>
                <c:pt idx="4">
                  <c:v>BGH_SAIF HUSSEIN</c:v>
                </c:pt>
                <c:pt idx="5">
                  <c:v>NJF_MARWA WNAS</c:v>
                </c:pt>
                <c:pt idx="6">
                  <c:v>DHK_DALAL OMER</c:v>
                </c:pt>
                <c:pt idx="7">
                  <c:v>NJF_FATIMA JAWAD</c:v>
                </c:pt>
                <c:pt idx="8">
                  <c:v>SUL_GORAN MOHAMMED</c:v>
                </c:pt>
                <c:pt idx="9">
                  <c:v>KIR_GORAN MUHAMAD</c:v>
                </c:pt>
              </c:strCache>
            </c:strRef>
          </c:cat>
          <c:val>
            <c:numRef>
              <c:f>'[1]DE Office Team + Shops '!$B$39:$B$48</c:f>
              <c:numCache>
                <c:formatCode>General</c:formatCode>
                <c:ptCount val="10"/>
                <c:pt idx="0">
                  <c:v>25764</c:v>
                </c:pt>
                <c:pt idx="1">
                  <c:v>23627</c:v>
                </c:pt>
                <c:pt idx="2">
                  <c:v>21816</c:v>
                </c:pt>
                <c:pt idx="3">
                  <c:v>21558</c:v>
                </c:pt>
                <c:pt idx="4">
                  <c:v>17700</c:v>
                </c:pt>
                <c:pt idx="5">
                  <c:v>14290</c:v>
                </c:pt>
                <c:pt idx="6">
                  <c:v>11732</c:v>
                </c:pt>
                <c:pt idx="7">
                  <c:v>10891</c:v>
                </c:pt>
                <c:pt idx="8">
                  <c:v>8292</c:v>
                </c:pt>
                <c:pt idx="9">
                  <c:v>8068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8-43C2-887F-3CBB413F6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868015"/>
        <c:axId val="253764943"/>
      </c:barChart>
      <c:catAx>
        <c:axId val="31086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64943"/>
        <c:crosses val="autoZero"/>
        <c:auto val="1"/>
        <c:lblAlgn val="ctr"/>
        <c:lblOffset val="100"/>
        <c:noMultiLvlLbl val="0"/>
      </c:catAx>
      <c:valAx>
        <c:axId val="2537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6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 PERF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'!$B$1</c:f>
              <c:strCache>
                <c:ptCount val="1"/>
                <c:pt idx="0">
                  <c:v>NO of contacts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'!$A$2:$A$4</c:f>
              <c:strCache>
                <c:ptCount val="3"/>
                <c:pt idx="0">
                  <c:v>DE team </c:v>
                </c:pt>
                <c:pt idx="1">
                  <c:v>shop team </c:v>
                </c:pt>
                <c:pt idx="2">
                  <c:v>Others </c:v>
                </c:pt>
              </c:strCache>
            </c:strRef>
          </c:cat>
          <c:val>
            <c:numRef>
              <c:f>'Chart '!$B$2:$B$4</c:f>
              <c:numCache>
                <c:formatCode>_(* #,##0_);_(* \(#,##0\);_(* "-"??_);_(@_)</c:formatCode>
                <c:ptCount val="3"/>
                <c:pt idx="0">
                  <c:v>260843</c:v>
                </c:pt>
                <c:pt idx="1">
                  <c:v>246164</c:v>
                </c:pt>
                <c:pt idx="2">
                  <c:v>47368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3-4C0C-A4E4-46438BA8B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987455"/>
        <c:axId val="532876495"/>
      </c:barChart>
      <c:catAx>
        <c:axId val="77398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76495"/>
        <c:crosses val="autoZero"/>
        <c:auto val="1"/>
        <c:lblAlgn val="ctr"/>
        <c:lblOffset val="100"/>
        <c:noMultiLvlLbl val="0"/>
      </c:catAx>
      <c:valAx>
        <c:axId val="53287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98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B7FD8D-7361-45EF-A4BC-EEFD28A45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17</xdr:col>
      <xdr:colOff>302622</xdr:colOff>
      <xdr:row>15</xdr:row>
      <xdr:rowOff>21771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37CD39-F8A8-4E28-938E-53FE1153C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10</xdr:col>
      <xdr:colOff>318408</xdr:colOff>
      <xdr:row>34</xdr:row>
      <xdr:rowOff>81643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8611D6-4477-4716-B848-72C4CF118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18</xdr:col>
      <xdr:colOff>62593</xdr:colOff>
      <xdr:row>35</xdr:row>
      <xdr:rowOff>5443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ED097D-FE55-4DDB-962B-B3A476208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hmad%20IS\Desktop\JAN\DE%20Team%20+%20Shops%20test%20.xlsx" TargetMode="External"/><Relationship Id="rId1" Type="http://schemas.openxmlformats.org/officeDocument/2006/relationships/externalLinkPath" Target="DE%20Team%20+%20Shops%20test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 Office Team + Shops "/>
      <sheetName val="Shop Team"/>
      <sheetName val="DE Team "/>
    </sheetNames>
    <sheetDataSet>
      <sheetData sheetId="0">
        <row r="38">
          <cell r="B38" t="str">
            <v xml:space="preserve">Total Contarct </v>
          </cell>
        </row>
        <row r="39">
          <cell r="A39" t="str">
            <v>ERB_POLLA QASSIM</v>
          </cell>
          <cell r="B39">
            <v>25764</v>
          </cell>
        </row>
        <row r="40">
          <cell r="A40" t="str">
            <v>ERB_NOOR ABDULWAHID</v>
          </cell>
          <cell r="B40">
            <v>23627</v>
          </cell>
        </row>
        <row r="41">
          <cell r="A41" t="str">
            <v>NJF_SAJAD ALWAN</v>
          </cell>
          <cell r="B41">
            <v>21816</v>
          </cell>
        </row>
        <row r="42">
          <cell r="A42" t="str">
            <v>KRB_MUHAMMAD RIYAD</v>
          </cell>
          <cell r="B42">
            <v>21558</v>
          </cell>
        </row>
        <row r="43">
          <cell r="A43" t="str">
            <v>BGH_SAIF HUSSEIN</v>
          </cell>
          <cell r="B43">
            <v>17700</v>
          </cell>
        </row>
        <row r="44">
          <cell r="A44" t="str">
            <v>NJF_MARWA WNAS</v>
          </cell>
          <cell r="B44">
            <v>14290</v>
          </cell>
        </row>
        <row r="45">
          <cell r="A45" t="str">
            <v>DHK_DALAL OMER</v>
          </cell>
          <cell r="B45">
            <v>11732</v>
          </cell>
        </row>
        <row r="46">
          <cell r="A46" t="str">
            <v>NJF_FATIMA JAWAD</v>
          </cell>
          <cell r="B46">
            <v>10891</v>
          </cell>
        </row>
        <row r="47">
          <cell r="A47" t="str">
            <v>SUL_GORAN MOHAMMED</v>
          </cell>
          <cell r="B47">
            <v>8292</v>
          </cell>
        </row>
        <row r="48">
          <cell r="A48" t="str">
            <v>KIR_GORAN MUHAMAD</v>
          </cell>
          <cell r="B48">
            <v>8068</v>
          </cell>
        </row>
      </sheetData>
      <sheetData sheetId="1"/>
      <sheetData sheetId="2">
        <row r="3">
          <cell r="B3">
            <v>3665</v>
          </cell>
          <cell r="I3">
            <v>7764</v>
          </cell>
          <cell r="P3">
            <v>6493</v>
          </cell>
          <cell r="W3">
            <v>8550</v>
          </cell>
          <cell r="AD3">
            <v>5382</v>
          </cell>
          <cell r="AK3">
            <v>2959</v>
          </cell>
        </row>
        <row r="4">
          <cell r="I4">
            <v>7581</v>
          </cell>
          <cell r="P4">
            <v>6238</v>
          </cell>
          <cell r="W4">
            <v>8061</v>
          </cell>
          <cell r="AD4">
            <v>4858</v>
          </cell>
          <cell r="AK4">
            <v>2987</v>
          </cell>
        </row>
        <row r="5">
          <cell r="I5">
            <v>6730</v>
          </cell>
          <cell r="P5">
            <v>5879</v>
          </cell>
          <cell r="W5">
            <v>7683</v>
          </cell>
          <cell r="AD5">
            <v>4727</v>
          </cell>
          <cell r="AK5">
            <v>2893</v>
          </cell>
        </row>
        <row r="6">
          <cell r="B6">
            <v>288</v>
          </cell>
          <cell r="P6">
            <v>5869</v>
          </cell>
          <cell r="W6">
            <v>6236</v>
          </cell>
          <cell r="AD6">
            <v>4559</v>
          </cell>
          <cell r="AK6">
            <v>2730</v>
          </cell>
        </row>
        <row r="7">
          <cell r="I7">
            <v>4627</v>
          </cell>
          <cell r="P7">
            <v>5856</v>
          </cell>
          <cell r="W7">
            <v>6041</v>
          </cell>
          <cell r="AD7">
            <v>4343</v>
          </cell>
          <cell r="AK7">
            <v>2738</v>
          </cell>
        </row>
        <row r="8">
          <cell r="I8">
            <v>3036</v>
          </cell>
          <cell r="W8">
            <v>5801</v>
          </cell>
          <cell r="AD8">
            <v>4289</v>
          </cell>
          <cell r="AK8">
            <v>3042</v>
          </cell>
        </row>
        <row r="9">
          <cell r="I9">
            <v>1278</v>
          </cell>
          <cell r="P9">
            <v>4307</v>
          </cell>
          <cell r="W9">
            <v>5154</v>
          </cell>
          <cell r="AD9">
            <v>3837</v>
          </cell>
          <cell r="AK9">
            <v>2921</v>
          </cell>
        </row>
        <row r="10">
          <cell r="P10">
            <v>3854</v>
          </cell>
          <cell r="W10">
            <v>4944</v>
          </cell>
          <cell r="AD10">
            <v>3830</v>
          </cell>
          <cell r="AK10">
            <v>2124</v>
          </cell>
        </row>
        <row r="11">
          <cell r="W11">
            <v>818</v>
          </cell>
          <cell r="AD11">
            <v>3760</v>
          </cell>
          <cell r="AK11">
            <v>2806</v>
          </cell>
        </row>
        <row r="12">
          <cell r="P12">
            <v>2216</v>
          </cell>
          <cell r="AK12">
            <v>3129</v>
          </cell>
        </row>
        <row r="13">
          <cell r="AD13">
            <v>106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hmad%20IS/Desktop/DE/Monthly%20Data%20Entry%20Tracking%20Report%20-%20FEB,%202023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hmad%20IS/Desktop/DE/Monthly%20Data%20Entry%20Tracking%20Report%20-%20MARCH%202023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hmad%20IS/Desktop/DE/Data%20Entry%20Tracking%20Report%20-%20Closing%20April%202023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hmad%20IS/Desktop/DE/Monthly%20data%20entry%20report%20-%20June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hmad%20IS/Desktop/DE/Monthly%20data%20entry%20report%20-%20July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hmad%20IS/Desktop/DE/Data%20Entry%20Tracking%20-%20Aug%20closing.xlsx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hmad%20IS/AppData/Local/Microsoft/Windows/INetCache/Content.Outlook/J5APK34A/Data%20Entry%20Tracking%20-%20Sep%20closing%20(003).xlsx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hmad%20IS/AppData/Local/Microsoft/Windows/INetCache/Content.Outlook/J5APK34A/October%20Closing.xlsx" TargetMode="External"/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ad IS" refreshedDate="45259.655158564812" createdVersion="8" refreshedVersion="8" minRefreshableVersion="3" recordCount="26" xr:uid="{911E5974-F8AD-4938-922D-5BC1FBCF53BD}">
  <cacheSource type="worksheet">
    <worksheetSource ref="B1:E27" sheet="Shops team" r:id="rId2"/>
  </cacheSource>
  <cacheFields count="4">
    <cacheField name="Team  locations " numFmtId="0">
      <sharedItems/>
    </cacheField>
    <cacheField name="Team Users List " numFmtId="0">
      <sharedItems containsBlank="1" count="29">
        <s v="NSL_SAHAND.SIRWAN"/>
        <s v="NSL_LAMA.SALEH"/>
        <s v="NSL_NOOR.ABDULWAHID"/>
        <s v="NSL_AHMED.JIHAD"/>
        <s v="NSL_GORAN.MOHAMMED"/>
        <s v="NSL_CHRPA.SARBAST"/>
        <s v="NSL_GORAN.MUHAMAD"/>
        <s v="NSL_SHVAN.OMER"/>
        <s v="NSL_OMER.MUHAMMAD"/>
        <s v="NSL_POLLA.QASSIM"/>
        <s v="NSL_SHAZ.NAZHAD"/>
        <s v="NSL_DEDAR.RAMADHAN"/>
        <s v="NSL_SIVAN.MALAYOUSIF"/>
        <s v="NSL_DALAL.OMER"/>
        <s v="NSL_MASOUD.FAREEQ"/>
        <s v="NSL_SAIF.HUSSEIN"/>
        <s v="NSL_HASSAN.MOHAMMED"/>
        <s v="NSL_HUSSEIN.ADEL"/>
        <s v="NSL_MOHSEN.ABD"/>
        <s v="NSL_MARWA.WNAS"/>
        <s v="NSL_MUHAMMAD.RIYAD"/>
        <s v="NSL_FATIMA.JAWAD"/>
        <s v="NSL_YOUSSEF.ABDEL"/>
        <s v="NSL_SAJAD.ALWAN"/>
        <s v="NSL_ZAHRAA.SALEH"/>
        <s v="NSL_ZAINAB.JAAFAR"/>
        <s v="TOTAL" u="1"/>
        <s v="NONE" u="1"/>
        <m u="1"/>
      </sharedItems>
    </cacheField>
    <cacheField name="Rejected by KOREK | FEB" numFmtId="164">
      <sharedItems containsSemiMixedTypes="0" containsString="0" containsNumber="1" containsInteger="1" minValue="0" maxValue="14"/>
    </cacheField>
    <cacheField name="Accepted" numFmtId="164">
      <sharedItems containsSemiMixedTypes="0" containsString="0" containsNumber="1" containsInteger="1" minValue="0" maxValue="7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ad IS" refreshedDate="45259.657484953706" createdVersion="8" refreshedVersion="8" minRefreshableVersion="3" recordCount="27" xr:uid="{6E5494CA-0069-4144-9E1A-3E0C92C986B5}">
  <cacheSource type="worksheet">
    <worksheetSource ref="B1:D28" sheet="Shops team" r:id="rId2"/>
  </cacheSource>
  <cacheFields count="3">
    <cacheField name="Team  locations " numFmtId="0">
      <sharedItems/>
    </cacheField>
    <cacheField name="Team users " numFmtId="0">
      <sharedItems count="27">
        <s v="NSL_SAHAND.SIRWAN"/>
        <s v="NSL_LAMA.SALEH"/>
        <s v="NSL_NOOR.ABDULWAHID"/>
        <s v="NSL_AHMED.JIHAD"/>
        <s v="NSL_GORAN.MOHAMMED"/>
        <s v="NSL_CHRPA.SARBAST"/>
        <s v="NSL_GORAN.MUHAMAD"/>
        <s v="NSL_SHVAN.OMER"/>
        <s v="NSL_OMER.MUHAMMAD"/>
        <s v="NSL_POLLA.QASSIM"/>
        <s v="NSL_SHAZ.NAZHAD"/>
        <s v="NSL_DEDAR.RAMADHAN"/>
        <s v="NSL_SIVAN.MALAYOUSIF"/>
        <s v="NSL_DALAL.OMER"/>
        <s v="NSL_MASOUD.FAREEQ"/>
        <s v="NSL_SAIF.HUSSEIN"/>
        <s v="NSL_HASSAN.MOHAMMED"/>
        <s v="NSL_HUSSEIN.ADEL"/>
        <s v="NSL_MOHSEN.ABD"/>
        <s v="NSL_MARWA.WNAS"/>
        <s v="NSL_MUHAMMAD.RIYAD"/>
        <s v="NSL_FATIMA.JAWAD"/>
        <s v="NSL_YOUSSEF.ABDEL"/>
        <s v="NSL_SAJAD.ALWAN"/>
        <s v="NSL_SAMA.BASIM"/>
        <s v="NSL_ZAHRAA.SALEH"/>
        <s v="NSL_ZAINAB.JAAFAR"/>
      </sharedItems>
    </cacheField>
    <cacheField name="Total done contracts " numFmtId="164">
      <sharedItems containsSemiMixedTypes="0" containsString="0" containsNumber="1" containsInteger="1" minValue="4" maxValue="87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ad IS" refreshedDate="45259.659416087961" createdVersion="8" refreshedVersion="8" minRefreshableVersion="3" recordCount="38" xr:uid="{C37C484D-7056-4728-91B8-F395B7482B94}">
  <cacheSource type="worksheet">
    <worksheetSource ref="A1:C1048576" sheet="APRIL " r:id="rId2"/>
  </cacheSource>
  <cacheFields count="3">
    <cacheField name="Employee names " numFmtId="0">
      <sharedItems containsBlank="1"/>
    </cacheField>
    <cacheField name="Team users" numFmtId="0">
      <sharedItems containsBlank="1" count="28">
        <s v="NSL_NOOR.ABDULWAHID"/>
        <s v="NSL_SIYAR.BURHAN"/>
        <s v="NSL_OMER.MUHAMMAD"/>
        <s v="NSL_POLLA.QASSIM"/>
        <s v="NSL_SAHAND.SIRWAN"/>
        <s v="NSL_DEDAR.RAMADHAN"/>
        <s v="NSL_SIVAN.MALAYOUSIF"/>
        <s v="NSL_CHRPA.SARBAST"/>
        <s v="NSL_SHAZ.NAZHAD"/>
        <s v="NSL_SHVAN.OMER"/>
        <s v="NSL_GORAN.MUHAMAD"/>
        <s v="NSL_AHMED.JIHAD"/>
        <s v="NSL_GORAN.MOHAMMED"/>
        <s v="NSL_DALAL.OMER"/>
        <s v="NSL_MASOUD.FAREEQ"/>
        <s v="NSL_SAIF.HUSSEIN"/>
        <s v="NSL_HASSAN.MOHAMMED"/>
        <s v="NSL_ZAINAB.JAAFAR"/>
        <s v="NSL_ZAHRAA.SALEH"/>
        <s v="NSL_MARWA.WNAS"/>
        <s v="NSL_MUHAMMAD.RIYAD"/>
        <s v="NSL_FATIMA.JAWAD"/>
        <s v="NSL_YOUSSEF.ABDEL"/>
        <s v="NSL_SAMA.BASIM"/>
        <s v="NSL_SAJAD.ALWAN"/>
        <s v="NSL_AYAT.HUSSAIN"/>
        <s v="NSL_MUSTAFA.YAHYAH"/>
        <m/>
      </sharedItems>
    </cacheField>
    <cacheField name="Accepted contracts " numFmtId="0">
      <sharedItems containsString="0" containsBlank="1" containsNumber="1" containsInteger="1" minValue="4" maxValue="40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ad IS" refreshedDate="45259.663520023147" createdVersion="8" refreshedVersion="8" minRefreshableVersion="3" recordCount="48" xr:uid="{1C63DB46-A9E3-49AA-BBEA-8A3634EF94C7}">
  <cacheSource type="worksheet">
    <worksheetSource ref="A1:B1048576" sheet="Whole team results - June 2023" r:id="rId2"/>
  </cacheSource>
  <cacheFields count="2">
    <cacheField name="Team users" numFmtId="0">
      <sharedItems containsBlank="1" count="37">
        <s v="NSL_NOOR.ABDULWAHID"/>
        <s v="NSL_SIYAR.BURHAN"/>
        <s v="NSL_OMER.MUHAMMAD"/>
        <s v="NSL_POLLA.QASSIM"/>
        <s v="NSL_SAHAND.SIRWAN"/>
        <s v="NSL_DEDAR.RAMADHAN"/>
        <s v="NSL_SIVAN.MALAYOUSIF"/>
        <s v="NSL_CHRPA.SARBAST"/>
        <s v="NSL_SHAZ.NAZHAD"/>
        <s v="NSL_SHVAN.OMER"/>
        <s v="NSL_GORAN.MUHAMAD"/>
        <s v="NSL_AHMED.JIHAD"/>
        <s v="NSL_GORAN.MOHAMMED"/>
        <s v="NSL_DALAL.OMER"/>
        <s v="NSL_MASOUD.FAREEQ"/>
        <s v="NSL_SAIF.HUSSEIN"/>
        <s v="NSL_HASSAN.MOHAMMED"/>
        <s v="NSL_ZAINAB.JAAFAR"/>
        <s v="NSL_ZAHRAA.SALEH"/>
        <s v="NSL_MARWA.WNAS"/>
        <s v="NSL_MUHAMMAD.RIYAD"/>
        <s v="NSL_FATIMA.JAWAD"/>
        <s v="NSL_YOUSSEF.ABDEL"/>
        <s v="NSL_SAMA.BASIM"/>
        <s v="NSL_SAJAD.ALWAN"/>
        <s v="NSL_AYAT.HUSSAIN"/>
        <s v="NSL_MUSTAFA.YAHYAH"/>
        <s v="NSL_DIYAR.KAREEM"/>
        <s v="NSL_HAJER.HATEM"/>
        <s v="NSL_MARYAM.MOHAMMED"/>
        <s v="NSL_AVAN.AHMED"/>
        <s v="NSL_DLOVAN.KHALID"/>
        <s v="NSL_HATAW.HASSAN"/>
        <s v="NSL_HAWRIN.YAHYA"/>
        <s v="NSL_HOGR.YOSIF"/>
        <s v="NSL_HOGR.YOSIFR"/>
        <m/>
      </sharedItems>
    </cacheField>
    <cacheField name="Accepted contracts RIGT+MAR+ANK" numFmtId="0">
      <sharedItems containsString="0" containsBlank="1" containsNumber="1" containsInteger="1" minValue="0" maxValue="73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ad IS" refreshedDate="45259.666308333333" createdVersion="8" refreshedVersion="8" minRefreshableVersion="3" recordCount="49" xr:uid="{6C1AC62F-3441-4F79-93DD-AB92BB5C4507}">
  <cacheSource type="worksheet">
    <worksheetSource ref="A1:B1048576" sheet="Whole team results - July 2023" r:id="rId2"/>
  </cacheSource>
  <cacheFields count="2">
    <cacheField name="Team users" numFmtId="0">
      <sharedItems containsBlank="1" count="42">
        <s v="NSL_NOOR.ABDULWAHID"/>
        <s v="NSL_SIYAR.BURHAN"/>
        <s v="NSL_OMER.MUHAMMAD"/>
        <s v="NSL_POLLA.QASSIM"/>
        <s v="NSL_SAHAND.SIRWAN"/>
        <s v="NSL_DEDAR.RAMADHAN"/>
        <s v="NSL_SIVAN.MALAYOUSIF"/>
        <s v="NSL_CHRPA.SARBAST"/>
        <s v="NSL_SHVAN.OMER"/>
        <s v="NSL_GORAN.MUHAMAD"/>
        <s v="NSL_AHMED.JIHAD"/>
        <s v="NSL_GORAN.MOHAMMED"/>
        <s v="NSL_DALAL.OMER"/>
        <s v="NSL_MASOUD.FAREEQ"/>
        <s v="NSL_SAIF.HUSSEIN"/>
        <s v="NSL_HASSAN.MOHAMMED"/>
        <s v="NSL_ZAINAB.JAAFAR"/>
        <s v="NSL_ZAHRAA.SALEH"/>
        <s v="NSL_MARWA.WNAS"/>
        <s v="NSL_MUHAMMAD.RIYAD"/>
        <s v="NSL_FATIMA.JAWAD"/>
        <s v="NSL_HUDA.SADIQ"/>
        <s v="NSL_SAMA.BASIM"/>
        <s v="NSL_SAJAD.ALWAN"/>
        <s v="NSL_AYAT.HUSSAIN"/>
        <s v="NSL_MUSTAFA.YAHYAH"/>
        <s v="NSL_DIYAR.KAREEM"/>
        <s v="NSL_AVAN.AHMED"/>
        <s v="NSL_DLOVAN.KHALID"/>
        <s v="NSL_HATAW.HASSAN"/>
        <s v="NSL_HAWRIN.YAHYA"/>
        <s v="NSL_HOGR.YOSIFR"/>
        <s v="NSL_MUHTAJ.ABDAL"/>
        <s v="NSL_SARA.SAMI"/>
        <s v="NSL_JASOOR.ABDULLAH"/>
        <s v="NSL_ZAKARYA.NAZMI"/>
        <s v="NSL_SAAD.SLEMAN"/>
        <s v="NSL_ALI.SAMI"/>
        <s v="NSL_NERGIZ.HASSAN"/>
        <s v="NSL_MOSTAFA.BAKR"/>
        <s v="OTHER"/>
        <m/>
      </sharedItems>
    </cacheField>
    <cacheField name="Accepted contracts RIGT+MAR+ANK" numFmtId="0">
      <sharedItems containsString="0" containsBlank="1" containsNumber="1" containsInteger="1" minValue="0" maxValue="77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ad IS" refreshedDate="45259.667444444443" createdVersion="8" refreshedVersion="8" minRefreshableVersion="3" recordCount="42" xr:uid="{5AA1EBC8-8110-44F5-A467-6B8ED62548A8}">
  <cacheSource type="worksheet">
    <worksheetSource ref="B1:D43" sheet="Sheet1" r:id="rId2"/>
  </cacheSource>
  <cacheFields count="3">
    <cacheField name="Data entry accounts" numFmtId="0">
      <sharedItems count="42">
        <s v="ANK_SAMMA.BASSAM"/>
        <s v="MAR_POLLA.QASSIM"/>
        <s v="NSL_AHMED.JIHAD"/>
        <s v="NSL_AVAN.AHMED"/>
        <s v="NSL_AYAT.HUSSAIN"/>
        <s v="NSL_BRWA.OTHMAN"/>
        <s v="NSL_CHRPA.SARBAST"/>
        <s v="NSL_DALAL.OMER"/>
        <s v="NSL_FATIMA.JAWAD"/>
        <s v="NSL_GORAN.MOHAMMED"/>
        <s v="NSL_GORAN.MUHAMAD"/>
        <s v="NSL_HAJER.HATEM"/>
        <s v="NSL_HASSAN.MOHAMMED"/>
        <s v="NSL_HATAW.HASSAN"/>
        <s v="NSL_HAWRIN.YAHYA"/>
        <s v="NSL_HEMA.KAMAL"/>
        <s v="NSL_HOGR.YOSIFR"/>
        <s v="NSL_HUDA.SADIQ"/>
        <s v="NSL_MARWA.LUQMAN"/>
        <s v="NSL_MARWA.WNAS"/>
        <s v="NSL_MARWAN.MAHDAR"/>
        <s v="NSL_MASOUD.FAREEQ"/>
        <s v="NSL_MOSTAFA.BAKR"/>
        <s v="NSL_MUSTAFA.YAHYAH"/>
        <s v="NSL_NERGIZ.HASSAN"/>
        <s v="NSL_NOOR.ABDULWAHID"/>
        <s v="NSL_OMER.MUHAMMAD"/>
        <s v="NSL_POLLA.QASSIM"/>
        <s v="NSL_RAWAZ.ARAR"/>
        <s v="NSL_SAAD.SLEMAN"/>
        <s v="NSL_SAHAND.SIRWAN"/>
        <s v="NSL_SAIF.HUSSEIN"/>
        <s v="NSL_SAJAD.ALWAN"/>
        <s v="NSL_SAMA.BASIM"/>
        <s v="NSL_SHAMAL.SALIH"/>
        <s v="NSL_SHVAN.OMER"/>
        <s v="NSL_SIVAN.MALAYOUSIF"/>
        <s v="NSL_SIYAR.BURHAN"/>
        <s v="NSL_YARA.BASSEL"/>
        <s v="NSL_ZAHRAA.SALEH"/>
        <s v="NSL_ZAINAB.JAAFAR"/>
        <s v="NSL_ZAKARYA.NAZMI"/>
      </sharedItems>
    </cacheField>
    <cacheField name="Location" numFmtId="0">
      <sharedItems/>
    </cacheField>
    <cacheField name="Total accepted contracts " numFmtId="164">
      <sharedItems containsSemiMixedTypes="0" containsString="0" containsNumber="1" containsInteger="1" minValue="1" maxValue="64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ad IS" refreshedDate="45259.672428703707" createdVersion="8" refreshedVersion="8" minRefreshableVersion="3" recordCount="47" xr:uid="{A3F9DE04-EAA9-4E36-A808-831ED50F157F}">
  <cacheSource type="worksheet">
    <worksheetSource ref="A1:C1048576" sheet="Sheet1" r:id="rId2"/>
  </cacheSource>
  <cacheFields count="3">
    <cacheField name="Data entry accounts" numFmtId="0">
      <sharedItems containsBlank="1" count="44">
        <s v="ANK_SAMMA.BASSAM"/>
        <s v="MAR_POLLA.QASSIM"/>
        <s v="NSL_AHMED.JIHAD"/>
        <s v="NSL_AVAN.AHMED"/>
        <s v="NSL_AYAT.HUSSAIN"/>
        <s v="NSL_BRWA.OTHMAN"/>
        <s v="NSL_CHRPA.SARBAST"/>
        <s v="NSL_DALAL.OMER"/>
        <s v="NSL_FATIMA.JAWAD"/>
        <s v="NSL_GORAN.MOHAMMED"/>
        <s v="NSL_GORAN.MUHAMAD"/>
        <s v="NSL_HAJER.HATEM"/>
        <s v="NSL_HASSAN.MOHAMMED"/>
        <s v="NSL_HATAW.HASSAN"/>
        <s v="NSL_HAWRIN.YAHYA"/>
        <s v="NSL_HEMA.KAMAL"/>
        <s v="NSL_HOGR.YOSIFR"/>
        <s v="NSL_HUDA.SADIQ"/>
        <s v="NSL_MARWA.LUQMAN"/>
        <s v="NSL_MARWA.WNAS"/>
        <s v="NSL_MARWAN.MAHDAR"/>
        <s v="NSL_MASOUD.FAREEQ"/>
        <s v="NSL_MOSTAFA.BAKR"/>
        <s v="NSL_MUSTAFA.YAHYAH"/>
        <s v="NSL_NERGIZ.HASSAN"/>
        <s v="NSL_NOOR.ABDULWAHID"/>
        <s v="NSL_OMER.MUHAMMAD"/>
        <s v="NSL_POLLA.QASSIM"/>
        <s v="NSL_RAWAZ.ARAR"/>
        <s v="NSL_SAAD.SLEMAN"/>
        <s v="NSL_SAHAND.SIRWAN"/>
        <s v="NSL_SAIF.HUSSEIN"/>
        <s v="NSL_SAJAD.ALWAN"/>
        <s v="NSL_SAMA.BASIM"/>
        <s v="NSL_SHAMAL.SALIH"/>
        <s v="NSL_SHVAN.OMER"/>
        <s v="NSL_SIVAN.MALAYOUSIF"/>
        <s v="NSL_SIYAR.BURHAN"/>
        <s v="NSL_WOROOD.QASIM"/>
        <s v="NSL_YARA.BASSEL"/>
        <s v="NSL_ZAHRAA.SALEH"/>
        <s v="NSL_ZAINAB.JAAFAR"/>
        <s v="NSL_ZAKARYA.NAZMI"/>
        <m/>
      </sharedItems>
    </cacheField>
    <cacheField name="Location" numFmtId="0">
      <sharedItems containsBlank="1"/>
    </cacheField>
    <cacheField name="Total accepted contracts " numFmtId="0">
      <sharedItems containsString="0" containsBlank="1" containsNumber="1" containsInteger="1" minValue="0" maxValue="85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ad IS" refreshedDate="45259.673715740741" createdVersion="8" refreshedVersion="8" minRefreshableVersion="3" recordCount="35" xr:uid="{A88964A4-4300-479D-BF71-7A8A4A7BFD27}">
  <cacheSource type="worksheet">
    <worksheetSource ref="A1:E1048576" sheet="Sheet1" r:id="rId2"/>
  </cacheSource>
  <cacheFields count="5">
    <cacheField name="User" numFmtId="0">
      <sharedItems containsBlank="1" count="35">
        <s v="MAR_POLLA.QASSIM"/>
        <s v="NSL_AHMED.JIHAD"/>
        <s v="NSL_AVAN.AHMED"/>
        <s v="NSL_BRWA.OTHMAN"/>
        <s v="NSL_CHRPA.SARBAST"/>
        <s v="NSL_DALAL.OMER"/>
        <s v="NSL_DEDAR.RAMADHAN"/>
        <s v="NSL_FATIMA.JAWAD"/>
        <s v="NSL_GORAN.MOHAMMED"/>
        <s v="NSL_GORAN.MUHAMAD"/>
        <s v="NSL_HASSAN.MOHAMMED"/>
        <s v="NSL_HATAW.HASSAN"/>
        <s v="NSL_HAWRIN.YAHYA"/>
        <s v="NSL_HOGR.YOSIFR"/>
        <s v="NSL_MARWA.LUQMAN"/>
        <s v="NSL_MARWAN.MAHDAR"/>
        <s v="NSL_MASOUD.FAREEQ"/>
        <s v="NSL_MOHAMMAD.HUSSEIN"/>
        <s v="NSL_MOSTAFA.BAKR"/>
        <s v="NSL_MUSTAFA.YAHYAH"/>
        <s v="NSL_NERGIZ.HASSAN"/>
        <s v="NSL_NIRUZH.ALI"/>
        <s v="NSL_NOOR.ABDULWAHID"/>
        <s v="NSL_OMER.MUHAMMAD"/>
        <s v="NSL_POLLA.QASSIM"/>
        <s v="NSL_QAMAR.NASIH"/>
        <s v="NSL_RAWAZ.ARAR"/>
        <s v="NSL_SAAD.SLEMAN"/>
        <s v="NSL_SAIF.HUSSEIN"/>
        <s v="NSL_SAMA.BASIM"/>
        <s v="NSL_SHVAN.OMER"/>
        <s v="NSL_SIYAR.BURHAN"/>
        <s v="NSL_WOROOD.QASIM"/>
        <s v="NSL_ZAKARYA.NAZMI"/>
        <m/>
      </sharedItems>
    </cacheField>
    <cacheField name="Rejected" numFmtId="0">
      <sharedItems containsString="0" containsBlank="1" containsNumber="1" containsInteger="1" minValue="0" maxValue="1561"/>
    </cacheField>
    <cacheField name="Accepted" numFmtId="0">
      <sharedItems containsString="0" containsBlank="1" containsNumber="1" containsInteger="1" minValue="3" maxValue="5382"/>
    </cacheField>
    <cacheField name="Total" numFmtId="0">
      <sharedItems containsString="0" containsBlank="1" containsNumber="1" containsInteger="1" minValue="8" maxValue="6943"/>
    </cacheField>
    <cacheField name="Team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Gulan Mall RIGT Shop, next to arbela store "/>
    <x v="0"/>
    <n v="0"/>
    <n v="114"/>
  </r>
  <r>
    <s v="Gulan Mall RIGT Shop, next to arbela store "/>
    <x v="1"/>
    <n v="5"/>
    <n v="141"/>
  </r>
  <r>
    <s v="40M Darin Building "/>
    <x v="2"/>
    <n v="11"/>
    <n v="734"/>
  </r>
  <r>
    <s v="Kirkuk"/>
    <x v="3"/>
    <n v="3"/>
    <n v="224"/>
  </r>
  <r>
    <s v="Kirkuk"/>
    <x v="4"/>
    <n v="9"/>
    <n v="263"/>
  </r>
  <r>
    <s v="Family mall - Suli"/>
    <x v="5"/>
    <n v="0"/>
    <n v="75"/>
  </r>
  <r>
    <s v="Mawlawi - Suli"/>
    <x v="6"/>
    <n v="9"/>
    <n v="281"/>
  </r>
  <r>
    <s v="Mawlawi - Suli"/>
    <x v="7"/>
    <n v="7"/>
    <n v="579"/>
  </r>
  <r>
    <s v="Family Mall (Kiosk), GF, near LC"/>
    <x v="8"/>
    <n v="0"/>
    <n v="1"/>
  </r>
  <r>
    <s v="Family Mall (Kiosk), GF, near LC"/>
    <x v="9"/>
    <n v="1"/>
    <n v="127"/>
  </r>
  <r>
    <s v="NP Family Mall Showroom"/>
    <x v="10"/>
    <n v="14"/>
    <n v="270"/>
  </r>
  <r>
    <s v="Family Mall Erbil - NP Kiosk"/>
    <x v="11"/>
    <n v="0"/>
    <n v="15"/>
  </r>
  <r>
    <s v="Family Mall Erbil - NP Kiosk"/>
    <x v="12"/>
    <n v="2"/>
    <n v="227"/>
  </r>
  <r>
    <s v="Duhok Mall - NP Kiosk"/>
    <x v="13"/>
    <n v="3"/>
    <n v="87"/>
  </r>
  <r>
    <s v="Duhok Mall - NP Kiosk"/>
    <x v="14"/>
    <n v="0"/>
    <n v="0"/>
  </r>
  <r>
    <s v="Al adamiah POS "/>
    <x v="15"/>
    <n v="4"/>
    <n v="752"/>
  </r>
  <r>
    <s v="Al adamiah POS "/>
    <x v="16"/>
    <n v="1"/>
    <n v="508"/>
  </r>
  <r>
    <s v="Muthana"/>
    <x v="17"/>
    <n v="0"/>
    <n v="33"/>
  </r>
  <r>
    <s v="Muthana"/>
    <x v="18"/>
    <n v="4"/>
    <n v="284"/>
  </r>
  <r>
    <s v="Babil"/>
    <x v="19"/>
    <n v="1"/>
    <n v="61"/>
  </r>
  <r>
    <s v="Babil"/>
    <x v="20"/>
    <n v="1"/>
    <n v="51"/>
  </r>
  <r>
    <s v="Karbala"/>
    <x v="21"/>
    <n v="10"/>
    <n v="328"/>
  </r>
  <r>
    <s v="Karbala"/>
    <x v="22"/>
    <n v="12"/>
    <n v="515"/>
  </r>
  <r>
    <s v="Najaf"/>
    <x v="23"/>
    <n v="8"/>
    <n v="183"/>
  </r>
  <r>
    <s v="Qadsiyah"/>
    <x v="24"/>
    <n v="3"/>
    <n v="205"/>
  </r>
  <r>
    <s v="Qadsiyah"/>
    <x v="25"/>
    <n v="1"/>
    <n v="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Gulan Mall RIGT Shop, next to arbela store "/>
    <x v="0"/>
    <n v="2165"/>
  </r>
  <r>
    <s v="Gulan Mall RIGT Shop, next to arbela store "/>
    <x v="1"/>
    <n v="318"/>
  </r>
  <r>
    <s v="40M Darin Building "/>
    <x v="2"/>
    <n v="2249"/>
  </r>
  <r>
    <s v="Kirkuk"/>
    <x v="3"/>
    <n v="1595"/>
  </r>
  <r>
    <s v="Kirkuk"/>
    <x v="4"/>
    <n v="1483"/>
  </r>
  <r>
    <s v="Family mall - Suli"/>
    <x v="5"/>
    <n v="306"/>
  </r>
  <r>
    <s v="Mawlawi - Suli"/>
    <x v="6"/>
    <n v="1049"/>
  </r>
  <r>
    <s v="Mawlawi - Suli"/>
    <x v="7"/>
    <n v="1397"/>
  </r>
  <r>
    <s v="Family Mall (Kiosk), GF, near LC"/>
    <x v="8"/>
    <n v="31"/>
  </r>
  <r>
    <s v="Family Mall (Kiosk), GF, near LC"/>
    <x v="9"/>
    <n v="1035"/>
  </r>
  <r>
    <s v="NP Family Mall Showroom"/>
    <x v="10"/>
    <n v="933"/>
  </r>
  <r>
    <s v="Family Mall Erbil - NP Kiosk"/>
    <x v="11"/>
    <n v="213"/>
  </r>
  <r>
    <s v="Family Mall Erbil - NP Kiosk"/>
    <x v="12"/>
    <n v="349"/>
  </r>
  <r>
    <s v="Duhok Mall - NP Kiosk"/>
    <x v="13"/>
    <n v="1582"/>
  </r>
  <r>
    <s v="Duhok Mall - NP Kiosk"/>
    <x v="14"/>
    <n v="404"/>
  </r>
  <r>
    <s v="Al adamiah POS "/>
    <x v="15"/>
    <n v="1517"/>
  </r>
  <r>
    <s v="Al adamiah POS "/>
    <x v="16"/>
    <n v="345"/>
  </r>
  <r>
    <s v="Muthana"/>
    <x v="17"/>
    <n v="4"/>
  </r>
  <r>
    <s v="Muthana"/>
    <x v="18"/>
    <n v="497"/>
  </r>
  <r>
    <s v="Babil"/>
    <x v="19"/>
    <n v="4423"/>
  </r>
  <r>
    <s v="Babil"/>
    <x v="20"/>
    <n v="8733"/>
  </r>
  <r>
    <s v="Karbala"/>
    <x v="21"/>
    <n v="1256"/>
  </r>
  <r>
    <s v="Karbala"/>
    <x v="22"/>
    <n v="1283"/>
  </r>
  <r>
    <s v="Najaf"/>
    <x v="23"/>
    <n v="5764"/>
  </r>
  <r>
    <s v="Najaf"/>
    <x v="24"/>
    <n v="246"/>
  </r>
  <r>
    <s v="Qadsiyah"/>
    <x v="25"/>
    <n v="132"/>
  </r>
  <r>
    <s v="Qadsiyah"/>
    <x v="26"/>
    <n v="9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s v="Noor Abdulwahid Abdullah"/>
    <x v="0"/>
    <n v="4073"/>
  </r>
  <r>
    <s v="Siyar Burhan Hasan "/>
    <x v="1"/>
    <n v="77"/>
  </r>
  <r>
    <s v="Omer Muahmmad "/>
    <x v="2"/>
    <n v="4"/>
  </r>
  <r>
    <s v="Pola Qasim "/>
    <x v="3"/>
    <n v="3243"/>
  </r>
  <r>
    <s v="Sahand Sirwan Yasin"/>
    <x v="4"/>
    <n v="796"/>
  </r>
  <r>
    <s v="Dedar Ramadhan Hassan "/>
    <x v="5"/>
    <n v="975"/>
  </r>
  <r>
    <s v="Sivan Malayousif Zado "/>
    <x v="6"/>
    <n v="359"/>
  </r>
  <r>
    <s v="Chrpa Sarbast Hussein "/>
    <x v="7"/>
    <n v="361"/>
  </r>
  <r>
    <s v="Shaz Nazhad"/>
    <x v="8"/>
    <n v="902"/>
  </r>
  <r>
    <s v="Shvan Omer Mohammed"/>
    <x v="9"/>
    <n v="1580"/>
  </r>
  <r>
    <s v="Goran Muhamad Esmael"/>
    <x v="10"/>
    <n v="1526"/>
  </r>
  <r>
    <s v="Ahmed Jihad Rashid"/>
    <x v="11"/>
    <n v="1321"/>
  </r>
  <r>
    <s v="Goran Mohammed Abdul"/>
    <x v="12"/>
    <n v="1765"/>
  </r>
  <r>
    <s v="Dalal Omar Sulaiman"/>
    <x v="13"/>
    <n v="2472"/>
  </r>
  <r>
    <s v="Masoud Fareeq Mohammed"/>
    <x v="14"/>
    <n v="1716"/>
  </r>
  <r>
    <s v="Saif Hussein Obaid "/>
    <x v="15"/>
    <n v="3358"/>
  </r>
  <r>
    <s v="Hasan Mohammed Ali"/>
    <x v="16"/>
    <n v="319"/>
  </r>
  <r>
    <s v="Zainab Alhawra Jaafar "/>
    <x v="17"/>
    <n v="1344"/>
  </r>
  <r>
    <s v="Zahraa Salih Sahib"/>
    <x v="18"/>
    <n v="556"/>
  </r>
  <r>
    <s v="Marwa Wanas Abd Hussein"/>
    <x v="19"/>
    <n v="740"/>
  </r>
  <r>
    <s v="Mohammed Riyadh Hashim"/>
    <x v="20"/>
    <n v="577"/>
  </r>
  <r>
    <s v="Fatima Jawad Kadhim"/>
    <x v="21"/>
    <n v="1150"/>
  </r>
  <r>
    <s v="Yousif Abd Ali"/>
    <x v="22"/>
    <n v="1182"/>
  </r>
  <r>
    <s v="Samma Basam "/>
    <x v="23"/>
    <n v="1786"/>
  </r>
  <r>
    <s v="Sajad Aun Halwan "/>
    <x v="24"/>
    <n v="4021"/>
  </r>
  <r>
    <s v="Ayat Hussain "/>
    <x v="25"/>
    <n v="1209"/>
  </r>
  <r>
    <s v="Mustafa Yahya "/>
    <x v="26"/>
    <n v="1269"/>
  </r>
  <r>
    <m/>
    <x v="27"/>
    <m/>
  </r>
  <r>
    <m/>
    <x v="27"/>
    <m/>
  </r>
  <r>
    <m/>
    <x v="27"/>
    <m/>
  </r>
  <r>
    <m/>
    <x v="27"/>
    <m/>
  </r>
  <r>
    <m/>
    <x v="27"/>
    <m/>
  </r>
  <r>
    <m/>
    <x v="27"/>
    <m/>
  </r>
  <r>
    <m/>
    <x v="27"/>
    <m/>
  </r>
  <r>
    <m/>
    <x v="27"/>
    <m/>
  </r>
  <r>
    <m/>
    <x v="27"/>
    <m/>
  </r>
  <r>
    <m/>
    <x v="27"/>
    <m/>
  </r>
  <r>
    <m/>
    <x v="27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5114"/>
  </r>
  <r>
    <x v="1"/>
    <n v="455"/>
  </r>
  <r>
    <x v="2"/>
    <n v="416"/>
  </r>
  <r>
    <x v="3"/>
    <n v="4735"/>
  </r>
  <r>
    <x v="4"/>
    <n v="1968"/>
  </r>
  <r>
    <x v="5"/>
    <n v="97"/>
  </r>
  <r>
    <x v="6"/>
    <n v="1145"/>
  </r>
  <r>
    <x v="7"/>
    <n v="320"/>
  </r>
  <r>
    <x v="8"/>
    <n v="0"/>
  </r>
  <r>
    <x v="9"/>
    <n v="779"/>
  </r>
  <r>
    <x v="10"/>
    <n v="729"/>
  </r>
  <r>
    <x v="11"/>
    <n v="1020"/>
  </r>
  <r>
    <x v="12"/>
    <n v="1039"/>
  </r>
  <r>
    <x v="13"/>
    <n v="1270"/>
  </r>
  <r>
    <x v="14"/>
    <n v="1187"/>
  </r>
  <r>
    <x v="15"/>
    <n v="2771"/>
  </r>
  <r>
    <x v="16"/>
    <n v="713"/>
  </r>
  <r>
    <x v="17"/>
    <n v="70"/>
  </r>
  <r>
    <x v="18"/>
    <n v="200"/>
  </r>
  <r>
    <x v="19"/>
    <n v="2616"/>
  </r>
  <r>
    <x v="20"/>
    <n v="4684"/>
  </r>
  <r>
    <x v="21"/>
    <n v="2208"/>
  </r>
  <r>
    <x v="22"/>
    <n v="2558"/>
  </r>
  <r>
    <x v="23"/>
    <n v="1017"/>
  </r>
  <r>
    <x v="24"/>
    <n v="7355"/>
  </r>
  <r>
    <x v="25"/>
    <n v="2597"/>
  </r>
  <r>
    <x v="26"/>
    <n v="3942"/>
  </r>
  <r>
    <x v="27"/>
    <n v="5819"/>
  </r>
  <r>
    <x v="28"/>
    <n v="413"/>
  </r>
  <r>
    <x v="29"/>
    <n v="23"/>
  </r>
  <r>
    <x v="30"/>
    <n v="1561"/>
  </r>
  <r>
    <x v="31"/>
    <n v="1798"/>
  </r>
  <r>
    <x v="32"/>
    <n v="2079"/>
  </r>
  <r>
    <x v="33"/>
    <n v="3665"/>
  </r>
  <r>
    <x v="34"/>
    <n v="1034"/>
  </r>
  <r>
    <x v="35"/>
    <n v="288"/>
  </r>
  <r>
    <x v="36"/>
    <n v="2696"/>
  </r>
  <r>
    <x v="36"/>
    <m/>
  </r>
  <r>
    <x v="36"/>
    <m/>
  </r>
  <r>
    <x v="36"/>
    <m/>
  </r>
  <r>
    <x v="36"/>
    <m/>
  </r>
  <r>
    <x v="36"/>
    <m/>
  </r>
  <r>
    <x v="36"/>
    <m/>
  </r>
  <r>
    <x v="36"/>
    <m/>
  </r>
  <r>
    <x v="36"/>
    <m/>
  </r>
  <r>
    <x v="36"/>
    <m/>
  </r>
  <r>
    <x v="36"/>
    <m/>
  </r>
  <r>
    <x v="36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n v="3490"/>
  </r>
  <r>
    <x v="1"/>
    <n v="401"/>
  </r>
  <r>
    <x v="2"/>
    <n v="448"/>
  </r>
  <r>
    <x v="3"/>
    <n v="5199"/>
  </r>
  <r>
    <x v="4"/>
    <n v="2363"/>
  </r>
  <r>
    <x v="5"/>
    <n v="47"/>
  </r>
  <r>
    <x v="6"/>
    <n v="1423"/>
  </r>
  <r>
    <x v="7"/>
    <n v="145"/>
  </r>
  <r>
    <x v="8"/>
    <n v="939"/>
  </r>
  <r>
    <x v="9"/>
    <n v="717"/>
  </r>
  <r>
    <x v="10"/>
    <n v="877"/>
  </r>
  <r>
    <x v="11"/>
    <n v="1072"/>
  </r>
  <r>
    <x v="12"/>
    <n v="851"/>
  </r>
  <r>
    <x v="13"/>
    <n v="1270"/>
  </r>
  <r>
    <x v="14"/>
    <n v="2687"/>
  </r>
  <r>
    <x v="15"/>
    <n v="1121"/>
  </r>
  <r>
    <x v="16"/>
    <n v="51"/>
  </r>
  <r>
    <x v="17"/>
    <n v="341"/>
  </r>
  <r>
    <x v="18"/>
    <n v="683"/>
  </r>
  <r>
    <x v="19"/>
    <n v="1595"/>
  </r>
  <r>
    <x v="20"/>
    <n v="2353"/>
  </r>
  <r>
    <x v="21"/>
    <n v="0"/>
  </r>
  <r>
    <x v="22"/>
    <n v="1326"/>
  </r>
  <r>
    <x v="23"/>
    <n v="1347"/>
  </r>
  <r>
    <x v="24"/>
    <n v="2556"/>
  </r>
  <r>
    <x v="25"/>
    <n v="2708"/>
  </r>
  <r>
    <x v="26"/>
    <n v="1909"/>
  </r>
  <r>
    <x v="27"/>
    <n v="6730"/>
  </r>
  <r>
    <x v="28"/>
    <n v="652"/>
  </r>
  <r>
    <x v="29"/>
    <n v="5710"/>
  </r>
  <r>
    <x v="30"/>
    <n v="7764"/>
  </r>
  <r>
    <x v="31"/>
    <n v="7581"/>
  </r>
  <r>
    <x v="32"/>
    <n v="64"/>
  </r>
  <r>
    <x v="33"/>
    <n v="709"/>
  </r>
  <r>
    <x v="34"/>
    <n v="721"/>
  </r>
  <r>
    <x v="35"/>
    <n v="1278"/>
  </r>
  <r>
    <x v="36"/>
    <n v="1743"/>
  </r>
  <r>
    <x v="37"/>
    <n v="1596"/>
  </r>
  <r>
    <x v="38"/>
    <n v="3036"/>
  </r>
  <r>
    <x v="39"/>
    <n v="4627"/>
  </r>
  <r>
    <x v="40"/>
    <n v="3110"/>
  </r>
  <r>
    <x v="41"/>
    <m/>
  </r>
  <r>
    <x v="41"/>
    <m/>
  </r>
  <r>
    <x v="41"/>
    <m/>
  </r>
  <r>
    <x v="41"/>
    <m/>
  </r>
  <r>
    <x v="41"/>
    <m/>
  </r>
  <r>
    <x v="41"/>
    <m/>
  </r>
  <r>
    <x v="41"/>
    <m/>
  </r>
  <r>
    <x v="41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s v="Najaf"/>
    <n v="235"/>
  </r>
  <r>
    <x v="1"/>
    <s v="Erbil "/>
    <n v="34"/>
  </r>
  <r>
    <x v="2"/>
    <s v="Kirkuk"/>
    <n v="535"/>
  </r>
  <r>
    <x v="3"/>
    <s v="Erbil "/>
    <n v="2216"/>
  </r>
  <r>
    <x v="4"/>
    <s v="Muthana"/>
    <n v="61"/>
  </r>
  <r>
    <x v="5"/>
    <s v="Sulaymaniah"/>
    <n v="97"/>
  </r>
  <r>
    <x v="6"/>
    <s v="Sulaymaniah"/>
    <n v="77"/>
  </r>
  <r>
    <x v="7"/>
    <s v="Duhok"/>
    <n v="820"/>
  </r>
  <r>
    <x v="8"/>
    <s v="Karbalaa"/>
    <n v="692"/>
  </r>
  <r>
    <x v="9"/>
    <s v="Kirkuk"/>
    <n v="919"/>
  </r>
  <r>
    <x v="10"/>
    <s v="Sulaymaniah"/>
    <n v="816"/>
  </r>
  <r>
    <x v="11"/>
    <s v="Baghdad"/>
    <n v="22"/>
  </r>
  <r>
    <x v="12"/>
    <s v="Baghdad"/>
    <n v="427"/>
  </r>
  <r>
    <x v="13"/>
    <s v="Erbil "/>
    <n v="3561"/>
  </r>
  <r>
    <x v="14"/>
    <s v="Erbil "/>
    <n v="5879"/>
  </r>
  <r>
    <x v="15"/>
    <s v="Erbil "/>
    <n v="1359"/>
  </r>
  <r>
    <x v="16"/>
    <s v="Erbil "/>
    <n v="5856"/>
  </r>
  <r>
    <x v="17"/>
    <s v="Karbalaa"/>
    <n v="751"/>
  </r>
  <r>
    <x v="18"/>
    <s v="Erbil "/>
    <n v="4733"/>
  </r>
  <r>
    <x v="19"/>
    <s v="Babil"/>
    <n v="25"/>
  </r>
  <r>
    <x v="20"/>
    <s v="Erbil "/>
    <n v="3854"/>
  </r>
  <r>
    <x v="21"/>
    <s v="Duhok"/>
    <n v="1065"/>
  </r>
  <r>
    <x v="22"/>
    <s v="Erbil "/>
    <n v="6238"/>
  </r>
  <r>
    <x v="23"/>
    <s v="Muthana"/>
    <n v="628"/>
  </r>
  <r>
    <x v="24"/>
    <s v="Erbil "/>
    <n v="6493"/>
  </r>
  <r>
    <x v="25"/>
    <s v="Erbil "/>
    <n v="1753"/>
  </r>
  <r>
    <x v="26"/>
    <s v="Erbil "/>
    <n v="420"/>
  </r>
  <r>
    <x v="27"/>
    <s v="Erbil "/>
    <n v="2065"/>
  </r>
  <r>
    <x v="28"/>
    <s v="Sulaymaniah"/>
    <n v="71"/>
  </r>
  <r>
    <x v="29"/>
    <s v="Erbil "/>
    <n v="4307"/>
  </r>
  <r>
    <x v="30"/>
    <s v="Erbil "/>
    <n v="603"/>
  </r>
  <r>
    <x v="31"/>
    <s v="Baghdad"/>
    <n v="1175"/>
  </r>
  <r>
    <x v="32"/>
    <s v="Najaf"/>
    <n v="32"/>
  </r>
  <r>
    <x v="33"/>
    <s v="Najaf"/>
    <n v="197"/>
  </r>
  <r>
    <x v="34"/>
    <s v="Erbil "/>
    <n v="2033"/>
  </r>
  <r>
    <x v="35"/>
    <s v="Sulaymaniah"/>
    <n v="796"/>
  </r>
  <r>
    <x v="36"/>
    <s v="Erbil "/>
    <n v="243"/>
  </r>
  <r>
    <x v="37"/>
    <s v="Erbil "/>
    <n v="414"/>
  </r>
  <r>
    <x v="38"/>
    <s v="Erbil "/>
    <n v="1095"/>
  </r>
  <r>
    <x v="39"/>
    <s v="Qadsiya "/>
    <n v="11"/>
  </r>
  <r>
    <x v="40"/>
    <s v="Qadsiya "/>
    <n v="1"/>
  </r>
  <r>
    <x v="41"/>
    <s v="Barzan"/>
    <n v="5869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s v="Najaf"/>
    <n v="110"/>
  </r>
  <r>
    <x v="1"/>
    <s v="Erbil "/>
    <n v="27"/>
  </r>
  <r>
    <x v="2"/>
    <s v="Kirkuk"/>
    <n v="230"/>
  </r>
  <r>
    <x v="3"/>
    <s v="Erbil "/>
    <n v="818"/>
  </r>
  <r>
    <x v="4"/>
    <s v="Muthana"/>
    <n v="0"/>
  </r>
  <r>
    <x v="5"/>
    <s v="Sulaymaniah"/>
    <n v="97"/>
  </r>
  <r>
    <x v="6"/>
    <s v="Sulaymaniah"/>
    <n v="0"/>
  </r>
  <r>
    <x v="7"/>
    <s v="Duhok"/>
    <n v="0"/>
  </r>
  <r>
    <x v="8"/>
    <s v="Karbalaa"/>
    <n v="406"/>
  </r>
  <r>
    <x v="9"/>
    <s v="Kirkuk"/>
    <n v="347"/>
  </r>
  <r>
    <x v="10"/>
    <s v="Sulaymaniah"/>
    <n v="432"/>
  </r>
  <r>
    <x v="11"/>
    <s v="Baghdad"/>
    <n v="0"/>
  </r>
  <r>
    <x v="12"/>
    <s v="Baghdad"/>
    <n v="206"/>
  </r>
  <r>
    <x v="13"/>
    <s v="Erbil "/>
    <n v="0"/>
  </r>
  <r>
    <x v="14"/>
    <s v="Erbil "/>
    <n v="4944"/>
  </r>
  <r>
    <x v="15"/>
    <s v="Erbil "/>
    <n v="874"/>
  </r>
  <r>
    <x v="16"/>
    <s v="Erbil "/>
    <n v="6236"/>
  </r>
  <r>
    <x v="17"/>
    <s v="Karbalaa"/>
    <n v="0"/>
  </r>
  <r>
    <x v="18"/>
    <s v="Erbil "/>
    <n v="5154"/>
  </r>
  <r>
    <x v="19"/>
    <s v="Babil"/>
    <n v="0"/>
  </r>
  <r>
    <x v="20"/>
    <s v="Erbil "/>
    <n v="6041"/>
  </r>
  <r>
    <x v="21"/>
    <s v="Duhok"/>
    <n v="484"/>
  </r>
  <r>
    <x v="22"/>
    <s v="Erbil "/>
    <n v="8550"/>
  </r>
  <r>
    <x v="23"/>
    <s v="Muthana"/>
    <n v="129"/>
  </r>
  <r>
    <x v="24"/>
    <s v="Erbil "/>
    <n v="8061"/>
  </r>
  <r>
    <x v="25"/>
    <s v="Erbil "/>
    <n v="754"/>
  </r>
  <r>
    <x v="26"/>
    <s v="Erbil "/>
    <n v="68"/>
  </r>
  <r>
    <x v="27"/>
    <s v="Erbil "/>
    <n v="3140"/>
  </r>
  <r>
    <x v="28"/>
    <s v="Sulaymaniah"/>
    <n v="0"/>
  </r>
  <r>
    <x v="29"/>
    <s v="Erbil "/>
    <n v="7683"/>
  </r>
  <r>
    <x v="30"/>
    <s v="Erbil "/>
    <n v="0"/>
  </r>
  <r>
    <x v="31"/>
    <s v="Baghdad"/>
    <n v="657"/>
  </r>
  <r>
    <x v="32"/>
    <s v="Najaf"/>
    <n v="0"/>
  </r>
  <r>
    <x v="33"/>
    <s v="Najaf"/>
    <n v="0"/>
  </r>
  <r>
    <x v="34"/>
    <s v="Erbil "/>
    <n v="326"/>
  </r>
  <r>
    <x v="35"/>
    <s v="Sulaymaniah"/>
    <n v="517"/>
  </r>
  <r>
    <x v="36"/>
    <s v="Erbil "/>
    <n v="13"/>
  </r>
  <r>
    <x v="37"/>
    <s v="Erbil "/>
    <n v="113"/>
  </r>
  <r>
    <x v="38"/>
    <s v="Karbalaa"/>
    <n v="61"/>
  </r>
  <r>
    <x v="39"/>
    <s v="Erbil "/>
    <n v="0"/>
  </r>
  <r>
    <x v="40"/>
    <s v="Qadsiya "/>
    <n v="0"/>
  </r>
  <r>
    <x v="41"/>
    <s v="Qadsiya "/>
    <n v="0"/>
  </r>
  <r>
    <x v="42"/>
    <s v="Barzan"/>
    <n v="5801"/>
  </r>
  <r>
    <x v="43"/>
    <m/>
    <m/>
  </r>
  <r>
    <x v="43"/>
    <m/>
    <m/>
  </r>
  <r>
    <x v="43"/>
    <m/>
    <m/>
  </r>
  <r>
    <x v="43"/>
    <m/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4"/>
    <n v="30"/>
    <n v="34"/>
    <s v="RIGT Shops"/>
  </r>
  <r>
    <x v="1"/>
    <n v="29"/>
    <n v="173"/>
    <n v="202"/>
    <s v="RIGT Shops"/>
  </r>
  <r>
    <x v="2"/>
    <n v="504"/>
    <n v="3830"/>
    <n v="4334"/>
    <s v="RIGT Data Entry"/>
  </r>
  <r>
    <x v="3"/>
    <n v="28"/>
    <n v="141"/>
    <n v="169"/>
    <s v="RIGT Shops"/>
  </r>
  <r>
    <x v="4"/>
    <n v="38"/>
    <n v="153"/>
    <n v="191"/>
    <s v="RIGT Shops"/>
  </r>
  <r>
    <x v="5"/>
    <n v="11"/>
    <n v="96"/>
    <n v="107"/>
    <s v="RIGT Shops"/>
  </r>
  <r>
    <x v="6"/>
    <n v="5"/>
    <n v="3"/>
    <n v="8"/>
    <s v="RIGT Shops"/>
  </r>
  <r>
    <x v="7"/>
    <n v="26"/>
    <n v="382"/>
    <n v="408"/>
    <s v="RIGT Shops"/>
  </r>
  <r>
    <x v="8"/>
    <n v="21"/>
    <n v="275"/>
    <n v="296"/>
    <s v="RIGT Shops"/>
  </r>
  <r>
    <x v="9"/>
    <n v="62"/>
    <n v="566"/>
    <n v="628"/>
    <s v="RIGT Shops"/>
  </r>
  <r>
    <x v="10"/>
    <n v="3"/>
    <n v="118"/>
    <n v="121"/>
    <s v="RIGT Shops"/>
  </r>
  <r>
    <x v="11"/>
    <n v="239"/>
    <n v="685"/>
    <n v="924"/>
    <s v="RIGT Data Entry"/>
  </r>
  <r>
    <x v="12"/>
    <n v="1408"/>
    <n v="4858"/>
    <n v="6266"/>
    <s v="RIGT Data Entry"/>
  </r>
  <r>
    <x v="13"/>
    <n v="974"/>
    <n v="4727"/>
    <n v="5701"/>
    <s v="RIGT Data Entry"/>
  </r>
  <r>
    <x v="14"/>
    <n v="1410"/>
    <n v="4343"/>
    <n v="5753"/>
    <s v="RIGT Data Entry"/>
  </r>
  <r>
    <x v="15"/>
    <n v="603"/>
    <n v="3837"/>
    <n v="4440"/>
    <s v="RIGT Data Entry"/>
  </r>
  <r>
    <x v="16"/>
    <n v="0"/>
    <n v="220"/>
    <n v="220"/>
    <s v="RIGT Shops"/>
  </r>
  <r>
    <x v="17"/>
    <n v="0"/>
    <n v="363"/>
    <n v="363"/>
    <s v="RIGT Shops"/>
  </r>
  <r>
    <x v="18"/>
    <n v="40"/>
    <n v="4289"/>
    <n v="4329"/>
    <s v="RIGT Data Entry"/>
  </r>
  <r>
    <x v="19"/>
    <n v="3"/>
    <n v="358"/>
    <n v="361"/>
    <s v="RIGT Shops"/>
  </r>
  <r>
    <x v="20"/>
    <n v="1561"/>
    <n v="5382"/>
    <n v="6943"/>
    <s v="RIGT Data Entry"/>
  </r>
  <r>
    <x v="21"/>
    <n v="60"/>
    <n v="106"/>
    <n v="166"/>
    <s v="RIGT Data Entry"/>
  </r>
  <r>
    <x v="22"/>
    <n v="61"/>
    <n v="641"/>
    <n v="702"/>
    <s v="RIGT Shops"/>
  </r>
  <r>
    <x v="23"/>
    <n v="1"/>
    <n v="32"/>
    <n v="33"/>
    <s v="RIGT Shops"/>
  </r>
  <r>
    <x v="24"/>
    <n v="533"/>
    <n v="1964"/>
    <n v="2497"/>
    <s v="RIGT Shops"/>
  </r>
  <r>
    <x v="25"/>
    <n v="24"/>
    <n v="196"/>
    <n v="220"/>
    <s v="RIGT Shops"/>
  </r>
  <r>
    <x v="26"/>
    <n v="2"/>
    <n v="82"/>
    <n v="84"/>
    <s v="RIGT Shops"/>
  </r>
  <r>
    <x v="27"/>
    <n v="207"/>
    <n v="4559"/>
    <n v="4766"/>
    <s v="RIGT Shops"/>
  </r>
  <r>
    <x v="28"/>
    <n v="104"/>
    <n v="406"/>
    <n v="510"/>
    <s v="RIGT Shops"/>
  </r>
  <r>
    <x v="29"/>
    <n v="0"/>
    <n v="159"/>
    <n v="159"/>
    <s v="RIGT Shops"/>
  </r>
  <r>
    <x v="30"/>
    <n v="46"/>
    <n v="652"/>
    <n v="698"/>
    <s v="RIGT Shops"/>
  </r>
  <r>
    <x v="31"/>
    <n v="29"/>
    <n v="100"/>
    <n v="129"/>
    <s v="RIGT Shops"/>
  </r>
  <r>
    <x v="32"/>
    <n v="2"/>
    <n v="34"/>
    <n v="36"/>
    <s v="RIGT Shops"/>
  </r>
  <r>
    <x v="33"/>
    <n v="522"/>
    <n v="3760"/>
    <n v="4282"/>
    <s v="RIGT Data Entry"/>
  </r>
  <r>
    <x v="3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64E9A-265B-47F3-BF86-833EF86E1F34}" name="PivotTable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eam users">
  <location ref="AZ2:BA47" firstHeaderRow="1" firstDataRow="1" firstDataCol="1"/>
  <pivotFields count="3">
    <pivotField axis="axisRow" showAll="0" sortType="descending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45">
    <i>
      <x v="22"/>
    </i>
    <i>
      <x v="24"/>
    </i>
    <i>
      <x v="29"/>
    </i>
    <i>
      <x v="16"/>
    </i>
    <i>
      <x v="20"/>
    </i>
    <i>
      <x v="42"/>
    </i>
    <i>
      <x v="18"/>
    </i>
    <i>
      <x v="14"/>
    </i>
    <i>
      <x v="27"/>
    </i>
    <i>
      <x v="15"/>
    </i>
    <i>
      <x v="3"/>
    </i>
    <i>
      <x v="25"/>
    </i>
    <i>
      <x v="31"/>
    </i>
    <i>
      <x v="35"/>
    </i>
    <i>
      <x v="21"/>
    </i>
    <i>
      <x v="10"/>
    </i>
    <i>
      <x v="8"/>
    </i>
    <i>
      <x v="9"/>
    </i>
    <i>
      <x v="34"/>
    </i>
    <i>
      <x v="2"/>
    </i>
    <i>
      <x v="12"/>
    </i>
    <i>
      <x v="23"/>
    </i>
    <i>
      <x v="37"/>
    </i>
    <i>
      <x/>
    </i>
    <i>
      <x v="5"/>
    </i>
    <i>
      <x v="26"/>
    </i>
    <i>
      <x v="38"/>
    </i>
    <i>
      <x v="1"/>
    </i>
    <i>
      <x v="36"/>
    </i>
    <i>
      <x v="17"/>
    </i>
    <i>
      <x v="19"/>
    </i>
    <i>
      <x v="39"/>
    </i>
    <i>
      <x v="6"/>
    </i>
    <i>
      <x v="40"/>
    </i>
    <i>
      <x v="13"/>
    </i>
    <i>
      <x v="7"/>
    </i>
    <i>
      <x v="41"/>
    </i>
    <i>
      <x v="32"/>
    </i>
    <i>
      <x v="4"/>
    </i>
    <i>
      <x v="33"/>
    </i>
    <i>
      <x v="30"/>
    </i>
    <i>
      <x v="43"/>
    </i>
    <i>
      <x v="28"/>
    </i>
    <i>
      <x v="11"/>
    </i>
    <i t="grand">
      <x/>
    </i>
  </rowItems>
  <colItems count="1">
    <i/>
  </colItems>
  <dataFields count="1">
    <dataField name="Sum of Total accepted contracts " fld="2" baseField="0" baseItem="0"/>
  </dataFields>
  <formats count="7">
    <format dxfId="21">
      <pivotArea dataOnly="0" labelOnly="1" fieldPosition="0">
        <references count="1">
          <reference field="0" count="0"/>
        </references>
      </pivotArea>
    </format>
    <format dxfId="20">
      <pivotArea dataOnly="0" labelOnly="1" grandRow="1" outline="0" fieldPosition="0"/>
    </format>
    <format dxfId="19">
      <pivotArea field="0" type="button" dataOnly="0" labelOnly="1" outline="0" axis="axisRow" fieldPosition="0"/>
    </format>
    <format dxfId="18">
      <pivotArea dataOnly="0" labelOnly="1" outline="0" axis="axisValues" fieldPosition="0"/>
    </format>
    <format dxfId="17">
      <pivotArea collapsedLevelsAreSubtotals="1" fieldPosition="0">
        <references count="1">
          <reference field="0" count="0"/>
        </references>
      </pivotArea>
    </format>
    <format dxfId="16">
      <pivotArea grandRow="1" outline="0" collapsedLevelsAreSubtotals="1" fieldPosition="0"/>
    </format>
    <format dxfId="15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4135A9-A4D7-4559-96A2-F8B6EE0B4981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eam users">
  <location ref="S2:T31" firstHeaderRow="1" firstDataRow="1" firstDataCol="1"/>
  <pivotFields count="3">
    <pivotField showAll="0"/>
    <pivotField axis="axisRow" showAll="0">
      <items count="29">
        <item x="11"/>
        <item x="25"/>
        <item x="7"/>
        <item x="13"/>
        <item x="5"/>
        <item x="21"/>
        <item x="12"/>
        <item x="10"/>
        <item x="16"/>
        <item x="19"/>
        <item x="14"/>
        <item x="20"/>
        <item x="26"/>
        <item x="0"/>
        <item x="2"/>
        <item x="3"/>
        <item x="4"/>
        <item x="15"/>
        <item x="24"/>
        <item x="23"/>
        <item x="8"/>
        <item x="9"/>
        <item x="6"/>
        <item x="1"/>
        <item x="22"/>
        <item x="18"/>
        <item x="17"/>
        <item x="27"/>
        <item t="default"/>
      </items>
    </pivotField>
    <pivotField dataField="1" showAll="0"/>
  </pivotFields>
  <rowFields count="1">
    <field x="1"/>
  </rowFields>
  <rowItems count="29">
    <i>
      <x v="13"/>
    </i>
    <i>
      <x v="18"/>
    </i>
    <i>
      <x v="17"/>
    </i>
    <i>
      <x v="15"/>
    </i>
    <i>
      <x v="3"/>
    </i>
    <i>
      <x v="19"/>
    </i>
    <i>
      <x v="6"/>
    </i>
    <i>
      <x v="10"/>
    </i>
    <i>
      <x v="21"/>
    </i>
    <i>
      <x v="7"/>
    </i>
    <i>
      <x v="26"/>
    </i>
    <i>
      <x/>
    </i>
    <i>
      <x v="12"/>
    </i>
    <i>
      <x v="1"/>
    </i>
    <i>
      <x v="24"/>
    </i>
    <i>
      <x v="5"/>
    </i>
    <i>
      <x v="4"/>
    </i>
    <i>
      <x v="20"/>
    </i>
    <i>
      <x v="16"/>
    </i>
    <i>
      <x v="9"/>
    </i>
    <i>
      <x v="11"/>
    </i>
    <i>
      <x v="25"/>
    </i>
    <i>
      <x v="2"/>
    </i>
    <i>
      <x v="22"/>
    </i>
    <i>
      <x v="8"/>
    </i>
    <i>
      <x v="23"/>
    </i>
    <i>
      <x v="14"/>
    </i>
    <i>
      <x v="27"/>
    </i>
    <i t="grand">
      <x/>
    </i>
  </rowItems>
  <colItems count="1">
    <i/>
  </colItems>
  <dataFields count="1">
    <dataField name="Sum of Accepted contracts " fld="2" baseField="0" baseItem="0"/>
  </dataFields>
  <formats count="3"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grandRow="1" outline="0" fieldPosition="0"/>
    </format>
    <format dxfId="9">
      <pivotArea collapsedLevelsAreSubtotals="1" fieldPosition="0">
        <references count="1">
          <reference field="1" count="1">
            <x v="2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FD431F-53CC-4EE8-9FDC-9A779574FBD5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eam users">
  <location ref="M2:N30" firstHeaderRow="1" firstDataRow="1" firstDataCol="1"/>
  <pivotFields count="3">
    <pivotField showAll="0"/>
    <pivotField axis="axisRow" showAll="0" sortType="descending">
      <items count="28">
        <item x="3"/>
        <item x="5"/>
        <item x="13"/>
        <item x="11"/>
        <item x="21"/>
        <item x="4"/>
        <item x="6"/>
        <item x="16"/>
        <item x="17"/>
        <item x="1"/>
        <item x="19"/>
        <item x="14"/>
        <item x="18"/>
        <item x="20"/>
        <item x="2"/>
        <item x="8"/>
        <item x="9"/>
        <item x="0"/>
        <item x="15"/>
        <item x="23"/>
        <item x="24"/>
        <item x="10"/>
        <item x="7"/>
        <item x="12"/>
        <item x="22"/>
        <item x="25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</pivotFields>
  <rowFields count="1">
    <field x="1"/>
  </rowFields>
  <rowItems count="28">
    <i>
      <x v="13"/>
    </i>
    <i>
      <x v="19"/>
    </i>
    <i>
      <x v="10"/>
    </i>
    <i>
      <x v="14"/>
    </i>
    <i>
      <x v="17"/>
    </i>
    <i>
      <x/>
    </i>
    <i>
      <x v="2"/>
    </i>
    <i>
      <x v="18"/>
    </i>
    <i>
      <x v="5"/>
    </i>
    <i>
      <x v="22"/>
    </i>
    <i>
      <x v="24"/>
    </i>
    <i>
      <x v="4"/>
    </i>
    <i>
      <x v="6"/>
    </i>
    <i>
      <x v="16"/>
    </i>
    <i>
      <x v="21"/>
    </i>
    <i>
      <x v="12"/>
    </i>
    <i>
      <x v="11"/>
    </i>
    <i>
      <x v="23"/>
    </i>
    <i>
      <x v="7"/>
    </i>
    <i>
      <x v="9"/>
    </i>
    <i>
      <x v="1"/>
    </i>
    <i>
      <x v="20"/>
    </i>
    <i>
      <x v="3"/>
    </i>
    <i>
      <x v="25"/>
    </i>
    <i>
      <x v="26"/>
    </i>
    <i>
      <x v="15"/>
    </i>
    <i>
      <x v="8"/>
    </i>
    <i t="grand">
      <x/>
    </i>
  </rowItems>
  <colItems count="1">
    <i/>
  </colItems>
  <dataFields count="1">
    <dataField name="Sum of Total done contracts " fld="2" baseField="0" baseItem="0"/>
  </dataFields>
  <formats count="3">
    <format dxfId="14">
      <pivotArea collapsedLevelsAreSubtotals="1" fieldPosition="0">
        <references count="1">
          <reference field="1" count="1">
            <x v="8"/>
          </reference>
        </references>
      </pivotArea>
    </format>
    <format dxfId="13">
      <pivotArea field="1" type="button" dataOnly="0" labelOnly="1" outline="0" axis="axisRow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C857A3-C04B-4CE8-9D96-A4C775A502EA}" name="PivotTable7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eam users">
  <location ref="G2:H29" firstHeaderRow="1" firstDataRow="1" firstDataCol="1"/>
  <pivotFields count="4">
    <pivotField showAll="0"/>
    <pivotField axis="axisRow" showAll="0">
      <items count="30">
        <item x="3"/>
        <item x="5"/>
        <item x="13"/>
        <item x="11"/>
        <item x="21"/>
        <item x="4"/>
        <item x="6"/>
        <item x="16"/>
        <item x="17"/>
        <item x="1"/>
        <item x="19"/>
        <item x="14"/>
        <item x="18"/>
        <item x="20"/>
        <item x="2"/>
        <item x="8"/>
        <item x="9"/>
        <item x="0"/>
        <item x="15"/>
        <item x="23"/>
        <item x="10"/>
        <item x="7"/>
        <item x="12"/>
        <item x="22"/>
        <item x="24"/>
        <item x="25"/>
        <item m="1" x="28"/>
        <item m="1" x="27"/>
        <item m="1" x="26"/>
        <item t="default"/>
      </items>
    </pivotField>
    <pivotField numFmtId="164" showAll="0"/>
    <pivotField dataField="1" showAll="0"/>
  </pivotFields>
  <rowFields count="1">
    <field x="1"/>
  </rowFields>
  <rowItems count="27">
    <i>
      <x v="18"/>
    </i>
    <i>
      <x v="14"/>
    </i>
    <i>
      <x v="21"/>
    </i>
    <i>
      <x v="23"/>
    </i>
    <i>
      <x v="7"/>
    </i>
    <i>
      <x v="4"/>
    </i>
    <i>
      <x v="12"/>
    </i>
    <i>
      <x v="6"/>
    </i>
    <i>
      <x v="20"/>
    </i>
    <i>
      <x v="5"/>
    </i>
    <i>
      <x v="22"/>
    </i>
    <i>
      <x/>
    </i>
    <i>
      <x v="24"/>
    </i>
    <i>
      <x v="19"/>
    </i>
    <i>
      <x v="9"/>
    </i>
    <i>
      <x v="16"/>
    </i>
    <i>
      <x v="17"/>
    </i>
    <i>
      <x v="2"/>
    </i>
    <i>
      <x v="1"/>
    </i>
    <i>
      <x v="10"/>
    </i>
    <i>
      <x v="13"/>
    </i>
    <i>
      <x v="25"/>
    </i>
    <i>
      <x v="8"/>
    </i>
    <i>
      <x v="3"/>
    </i>
    <i>
      <x v="15"/>
    </i>
    <i>
      <x v="11"/>
    </i>
    <i t="grand">
      <x/>
    </i>
  </rowItems>
  <colItems count="1">
    <i/>
  </colItems>
  <dataFields count="1">
    <dataField name="Sum of Accepted" fld="3" baseField="0" baseItem="0"/>
  </dataFields>
  <formats count="9">
    <format dxfId="30">
      <pivotArea collapsedLevelsAreSubtotals="1" fieldPosition="0">
        <references count="1">
          <reference field="1" count="0"/>
        </references>
      </pivotArea>
    </format>
    <format dxfId="29">
      <pivotArea dataOnly="0" labelOnly="1" fieldPosition="0">
        <references count="1">
          <reference field="1" count="0"/>
        </references>
      </pivotArea>
    </format>
    <format dxfId="28">
      <pivotArea field="1" type="button" dataOnly="0" labelOnly="1" outline="0" axis="axisRow" fieldPosition="0"/>
    </format>
    <format dxfId="27">
      <pivotArea dataOnly="0" labelOnly="1" outline="0" axis="axisValues" fieldPosition="0"/>
    </format>
    <format dxfId="26">
      <pivotArea grandRow="1" outline="0" collapsedLevelsAreSubtotals="1" fieldPosition="0"/>
    </format>
    <format dxfId="25">
      <pivotArea dataOnly="0" labelOnly="1" grandRow="1" outline="0" fieldPosition="0"/>
    </format>
    <format dxfId="24">
      <pivotArea grandRow="1" outline="0" collapsedLevelsAreSubtotals="1" fieldPosition="0"/>
    </format>
    <format dxfId="23">
      <pivotArea grandRow="1" outline="0" collapsedLevelsAreSubtotals="1" fieldPosition="0"/>
    </format>
    <format dxfId="22">
      <pivotArea field="1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75620-BE34-4918-A0B6-6967465C66C4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eam users">
  <location ref="AS2:AT45" firstHeaderRow="1" firstDataRow="1" firstDataCol="1"/>
  <pivotFields count="3">
    <pivotField axis="axisRow" showAll="0" sortType="descending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</pivotFields>
  <rowFields count="1">
    <field x="0"/>
  </rowFields>
  <rowItems count="43">
    <i>
      <x v="24"/>
    </i>
    <i>
      <x v="22"/>
    </i>
    <i>
      <x v="14"/>
    </i>
    <i>
      <x v="41"/>
    </i>
    <i>
      <x v="16"/>
    </i>
    <i>
      <x v="18"/>
    </i>
    <i>
      <x v="29"/>
    </i>
    <i>
      <x v="20"/>
    </i>
    <i>
      <x v="13"/>
    </i>
    <i>
      <x v="3"/>
    </i>
    <i>
      <x v="27"/>
    </i>
    <i>
      <x v="34"/>
    </i>
    <i>
      <x v="25"/>
    </i>
    <i>
      <x v="15"/>
    </i>
    <i>
      <x v="31"/>
    </i>
    <i>
      <x v="38"/>
    </i>
    <i>
      <x v="21"/>
    </i>
    <i>
      <x v="9"/>
    </i>
    <i>
      <x v="7"/>
    </i>
    <i>
      <x v="10"/>
    </i>
    <i>
      <x v="35"/>
    </i>
    <i>
      <x v="17"/>
    </i>
    <i>
      <x v="8"/>
    </i>
    <i>
      <x v="23"/>
    </i>
    <i>
      <x v="30"/>
    </i>
    <i>
      <x v="2"/>
    </i>
    <i>
      <x v="12"/>
    </i>
    <i>
      <x v="26"/>
    </i>
    <i>
      <x v="37"/>
    </i>
    <i>
      <x v="36"/>
    </i>
    <i>
      <x/>
    </i>
    <i>
      <x v="33"/>
    </i>
    <i>
      <x v="5"/>
    </i>
    <i>
      <x v="6"/>
    </i>
    <i>
      <x v="28"/>
    </i>
    <i>
      <x v="4"/>
    </i>
    <i>
      <x v="1"/>
    </i>
    <i>
      <x v="32"/>
    </i>
    <i>
      <x v="19"/>
    </i>
    <i>
      <x v="11"/>
    </i>
    <i>
      <x v="39"/>
    </i>
    <i>
      <x v="40"/>
    </i>
    <i t="grand">
      <x/>
    </i>
  </rowItems>
  <colItems count="1">
    <i/>
  </colItems>
  <dataFields count="1">
    <dataField name="Sum  accepted " fld="2" baseField="0" baseItem="24"/>
  </dataFields>
  <formats count="10">
    <format dxfId="40">
      <pivotArea dataOnly="0" labelOnly="1" fieldPosition="0">
        <references count="1">
          <reference field="0" count="0"/>
        </references>
      </pivotArea>
    </format>
    <format dxfId="39">
      <pivotArea dataOnly="0" labelOnly="1" grandRow="1" outline="0" fieldPosition="0"/>
    </format>
    <format dxfId="38">
      <pivotArea field="0" type="button" dataOnly="0" labelOnly="1" outline="0" axis="axisRow" fieldPosition="0"/>
    </format>
    <format dxfId="37">
      <pivotArea dataOnly="0" labelOnly="1" outline="0" axis="axisValues" fieldPosition="0"/>
    </format>
    <format dxfId="36">
      <pivotArea grandRow="1" outline="0" collapsedLevelsAreSubtotals="1" fieldPosition="0"/>
    </format>
    <format dxfId="35">
      <pivotArea grandRow="1" outline="0" collapsedLevelsAreSubtotals="1" fieldPosition="0"/>
    </format>
    <format dxfId="34">
      <pivotArea grandRow="1" outline="0" collapsedLevelsAreSubtotals="1" fieldPosition="0"/>
    </format>
    <format dxfId="33">
      <pivotArea collapsedLevelsAreSubtotals="1" fieldPosition="0">
        <references count="1">
          <reference field="0" count="0"/>
        </references>
      </pivotArea>
    </format>
    <format dxfId="32">
      <pivotArea collapsedLevelsAreSubtotals="1" fieldPosition="0">
        <references count="1">
          <reference field="0" count="0"/>
        </references>
      </pivotArea>
    </format>
    <format dxfId="31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7EA41D-1A86-4222-891A-FA0FD6B869F2}" name="PivotTable7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eam users">
  <location ref="BG2:BH38" firstHeaderRow="1" firstDataRow="1" firstDataCol="1"/>
  <pivotFields count="5">
    <pivotField axis="axisRow" showAll="0" sortType="descending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</pivotFields>
  <rowFields count="1">
    <field x="0"/>
  </rowFields>
  <rowItems count="36">
    <i>
      <x v="20"/>
    </i>
    <i>
      <x v="12"/>
    </i>
    <i>
      <x v="13"/>
    </i>
    <i>
      <x v="27"/>
    </i>
    <i>
      <x v="14"/>
    </i>
    <i>
      <x v="18"/>
    </i>
    <i>
      <x v="15"/>
    </i>
    <i>
      <x v="2"/>
    </i>
    <i>
      <x v="33"/>
    </i>
    <i>
      <x v="24"/>
    </i>
    <i>
      <x v="11"/>
    </i>
    <i>
      <x v="30"/>
    </i>
    <i>
      <x v="22"/>
    </i>
    <i>
      <x v="9"/>
    </i>
    <i>
      <x v="28"/>
    </i>
    <i>
      <x v="7"/>
    </i>
    <i>
      <x v="17"/>
    </i>
    <i>
      <x v="19"/>
    </i>
    <i>
      <x v="8"/>
    </i>
    <i>
      <x v="16"/>
    </i>
    <i>
      <x v="25"/>
    </i>
    <i>
      <x v="1"/>
    </i>
    <i>
      <x v="29"/>
    </i>
    <i>
      <x v="4"/>
    </i>
    <i>
      <x v="3"/>
    </i>
    <i>
      <x v="10"/>
    </i>
    <i>
      <x v="21"/>
    </i>
    <i>
      <x v="31"/>
    </i>
    <i>
      <x v="5"/>
    </i>
    <i>
      <x v="26"/>
    </i>
    <i>
      <x v="32"/>
    </i>
    <i>
      <x v="23"/>
    </i>
    <i>
      <x/>
    </i>
    <i>
      <x v="6"/>
    </i>
    <i>
      <x v="34"/>
    </i>
    <i t="grand">
      <x/>
    </i>
  </rowItems>
  <colItems count="1">
    <i/>
  </colItems>
  <dataFields count="1">
    <dataField name="Sum of Accepted" fld="2" baseField="0" baseItem="0" numFmtId="164"/>
  </dataFields>
  <formats count="11">
    <format dxfId="51">
      <pivotArea outline="0" collapsedLevelsAreSubtotals="1" fieldPosition="0"/>
    </format>
    <format dxfId="50">
      <pivotArea outline="0" collapsedLevelsAreSubtotals="1" fieldPosition="0"/>
    </format>
    <format dxfId="49">
      <pivotArea outline="0" collapsedLevelsAreSubtotals="1" fieldPosition="0"/>
    </format>
    <format dxfId="48">
      <pivotArea grandRow="1" outline="0" collapsedLevelsAreSubtotals="1" fieldPosition="0"/>
    </format>
    <format dxfId="47">
      <pivotArea grandRow="1" outline="0" collapsedLevelsAreSubtotals="1" fieldPosition="0"/>
    </format>
    <format dxfId="46">
      <pivotArea field="0" type="button" dataOnly="0" labelOnly="1" outline="0" axis="axisRow" fieldPosition="0"/>
    </format>
    <format dxfId="45">
      <pivotArea dataOnly="0" labelOnly="1" outline="0" axis="axisValues" fieldPosition="0"/>
    </format>
    <format dxfId="44">
      <pivotArea dataOnly="0" labelOnly="1" fieldPosition="0">
        <references count="1">
          <reference field="0" count="0"/>
        </references>
      </pivotArea>
    </format>
    <format dxfId="43">
      <pivotArea dataOnly="0" labelOnly="1" grandRow="1" outline="0" fieldPosition="0"/>
    </format>
    <format dxfId="42">
      <pivotArea field="0" type="button" dataOnly="0" labelOnly="1" outline="0" axis="axisRow" fieldPosition="0"/>
    </format>
    <format dxfId="4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03994-1FF1-4469-B1BB-2E0624BCA406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eam users">
  <location ref="S2:T31" firstHeaderRow="1" firstDataRow="1" firstDataCol="1"/>
  <pivotFields count="3">
    <pivotField showAll="0"/>
    <pivotField axis="axisRow" showAll="0">
      <items count="29">
        <item x="11"/>
        <item x="25"/>
        <item x="7"/>
        <item x="13"/>
        <item x="5"/>
        <item x="21"/>
        <item x="12"/>
        <item x="10"/>
        <item x="16"/>
        <item x="19"/>
        <item x="14"/>
        <item x="20"/>
        <item x="26"/>
        <item x="0"/>
        <item x="2"/>
        <item x="3"/>
        <item x="4"/>
        <item x="15"/>
        <item x="24"/>
        <item x="23"/>
        <item x="8"/>
        <item x="9"/>
        <item x="6"/>
        <item x="1"/>
        <item x="22"/>
        <item x="18"/>
        <item x="17"/>
        <item x="27"/>
        <item t="default"/>
      </items>
    </pivotField>
    <pivotField dataField="1" showAll="0"/>
  </pivotFields>
  <rowFields count="1">
    <field x="1"/>
  </rowFields>
  <rowItems count="29">
    <i>
      <x v="13"/>
    </i>
    <i>
      <x v="18"/>
    </i>
    <i>
      <x v="17"/>
    </i>
    <i>
      <x v="15"/>
    </i>
    <i>
      <x v="3"/>
    </i>
    <i>
      <x v="19"/>
    </i>
    <i>
      <x v="6"/>
    </i>
    <i>
      <x v="10"/>
    </i>
    <i>
      <x v="21"/>
    </i>
    <i>
      <x v="7"/>
    </i>
    <i>
      <x v="26"/>
    </i>
    <i>
      <x/>
    </i>
    <i>
      <x v="12"/>
    </i>
    <i>
      <x v="1"/>
    </i>
    <i>
      <x v="24"/>
    </i>
    <i>
      <x v="5"/>
    </i>
    <i>
      <x v="4"/>
    </i>
    <i>
      <x v="20"/>
    </i>
    <i>
      <x v="16"/>
    </i>
    <i>
      <x v="9"/>
    </i>
    <i>
      <x v="11"/>
    </i>
    <i>
      <x v="25"/>
    </i>
    <i>
      <x v="2"/>
    </i>
    <i>
      <x v="22"/>
    </i>
    <i>
      <x v="8"/>
    </i>
    <i>
      <x v="23"/>
    </i>
    <i>
      <x v="14"/>
    </i>
    <i>
      <x v="27"/>
    </i>
    <i t="grand">
      <x/>
    </i>
  </rowItems>
  <colItems count="1">
    <i/>
  </colItems>
  <dataFields count="1">
    <dataField name="Sum of Accepted contracts " fld="2" baseField="0" baseItem="0"/>
  </dataFields>
  <formats count="3">
    <format dxfId="54">
      <pivotArea dataOnly="0" labelOnly="1" fieldPosition="0">
        <references count="1">
          <reference field="1" count="0"/>
        </references>
      </pivotArea>
    </format>
    <format dxfId="53">
      <pivotArea dataOnly="0" labelOnly="1" grandRow="1" outline="0" fieldPosition="0"/>
    </format>
    <format dxfId="52">
      <pivotArea collapsedLevelsAreSubtotals="1" fieldPosition="0">
        <references count="1">
          <reference field="1" count="1">
            <x v="2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F4D734-B00D-4BD9-9BF4-F585E2895E4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eam users">
  <location ref="M2:N30" firstHeaderRow="1" firstDataRow="1" firstDataCol="1"/>
  <pivotFields count="3">
    <pivotField showAll="0"/>
    <pivotField axis="axisRow" showAll="0" sortType="descending">
      <items count="28">
        <item x="3"/>
        <item x="5"/>
        <item x="13"/>
        <item x="11"/>
        <item x="21"/>
        <item x="4"/>
        <item x="6"/>
        <item x="16"/>
        <item x="17"/>
        <item x="1"/>
        <item x="19"/>
        <item x="14"/>
        <item x="18"/>
        <item x="20"/>
        <item x="2"/>
        <item x="8"/>
        <item x="9"/>
        <item x="0"/>
        <item x="15"/>
        <item x="23"/>
        <item x="24"/>
        <item x="10"/>
        <item x="7"/>
        <item x="12"/>
        <item x="22"/>
        <item x="25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</pivotFields>
  <rowFields count="1">
    <field x="1"/>
  </rowFields>
  <rowItems count="28">
    <i>
      <x v="13"/>
    </i>
    <i>
      <x v="19"/>
    </i>
    <i>
      <x v="10"/>
    </i>
    <i>
      <x v="14"/>
    </i>
    <i>
      <x v="17"/>
    </i>
    <i>
      <x/>
    </i>
    <i>
      <x v="2"/>
    </i>
    <i>
      <x v="18"/>
    </i>
    <i>
      <x v="5"/>
    </i>
    <i>
      <x v="22"/>
    </i>
    <i>
      <x v="24"/>
    </i>
    <i>
      <x v="4"/>
    </i>
    <i>
      <x v="6"/>
    </i>
    <i>
      <x v="16"/>
    </i>
    <i>
      <x v="21"/>
    </i>
    <i>
      <x v="12"/>
    </i>
    <i>
      <x v="11"/>
    </i>
    <i>
      <x v="23"/>
    </i>
    <i>
      <x v="7"/>
    </i>
    <i>
      <x v="9"/>
    </i>
    <i>
      <x v="1"/>
    </i>
    <i>
      <x v="20"/>
    </i>
    <i>
      <x v="3"/>
    </i>
    <i>
      <x v="25"/>
    </i>
    <i>
      <x v="26"/>
    </i>
    <i>
      <x v="15"/>
    </i>
    <i>
      <x v="8"/>
    </i>
    <i t="grand">
      <x/>
    </i>
  </rowItems>
  <colItems count="1">
    <i/>
  </colItems>
  <dataFields count="1">
    <dataField name="Sum of Total done contracts " fld="2" baseField="0" baseItem="0"/>
  </dataFields>
  <formats count="3">
    <format dxfId="57">
      <pivotArea collapsedLevelsAreSubtotals="1" fieldPosition="0">
        <references count="1">
          <reference field="1" count="1">
            <x v="8"/>
          </reference>
        </references>
      </pivotArea>
    </format>
    <format dxfId="56">
      <pivotArea field="1" type="button" dataOnly="0" labelOnly="1" outline="0" axis="axisRow" fieldPosition="0"/>
    </format>
    <format dxfId="5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F3834A-567F-41F5-98BA-B91DF1237246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eam users">
  <location ref="AL2:AM45" firstHeaderRow="1" firstDataRow="1" firstDataCol="1"/>
  <pivotFields count="2">
    <pivotField axis="axisRow" showAll="0" sortType="descending">
      <items count="43">
        <item x="10"/>
        <item x="37"/>
        <item x="27"/>
        <item x="24"/>
        <item x="7"/>
        <item x="12"/>
        <item x="5"/>
        <item x="26"/>
        <item x="28"/>
        <item x="20"/>
        <item x="11"/>
        <item x="9"/>
        <item x="15"/>
        <item x="29"/>
        <item x="30"/>
        <item x="31"/>
        <item x="21"/>
        <item x="34"/>
        <item x="18"/>
        <item x="13"/>
        <item x="39"/>
        <item x="19"/>
        <item x="32"/>
        <item x="25"/>
        <item x="38"/>
        <item x="0"/>
        <item x="2"/>
        <item x="3"/>
        <item x="36"/>
        <item x="4"/>
        <item x="14"/>
        <item x="23"/>
        <item x="22"/>
        <item x="33"/>
        <item x="8"/>
        <item x="6"/>
        <item x="1"/>
        <item x="17"/>
        <item x="16"/>
        <item x="35"/>
        <item x="41"/>
        <item x="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43">
    <i>
      <x v="14"/>
    </i>
    <i>
      <x v="15"/>
    </i>
    <i>
      <x v="2"/>
    </i>
    <i>
      <x v="13"/>
    </i>
    <i>
      <x v="27"/>
    </i>
    <i>
      <x v="20"/>
    </i>
    <i>
      <x v="25"/>
    </i>
    <i>
      <x v="41"/>
    </i>
    <i>
      <x v="24"/>
    </i>
    <i>
      <x v="23"/>
    </i>
    <i>
      <x v="30"/>
    </i>
    <i>
      <x v="3"/>
    </i>
    <i>
      <x v="29"/>
    </i>
    <i>
      <x v="9"/>
    </i>
    <i>
      <x v="7"/>
    </i>
    <i>
      <x v="28"/>
    </i>
    <i>
      <x v="1"/>
    </i>
    <i>
      <x v="21"/>
    </i>
    <i>
      <x v="35"/>
    </i>
    <i>
      <x v="31"/>
    </i>
    <i>
      <x v="32"/>
    </i>
    <i>
      <x v="39"/>
    </i>
    <i>
      <x v="19"/>
    </i>
    <i>
      <x v="12"/>
    </i>
    <i>
      <x v="10"/>
    </i>
    <i>
      <x v="34"/>
    </i>
    <i>
      <x/>
    </i>
    <i>
      <x v="5"/>
    </i>
    <i>
      <x v="17"/>
    </i>
    <i>
      <x v="11"/>
    </i>
    <i>
      <x v="33"/>
    </i>
    <i>
      <x v="18"/>
    </i>
    <i>
      <x v="8"/>
    </i>
    <i>
      <x v="26"/>
    </i>
    <i>
      <x v="36"/>
    </i>
    <i>
      <x v="37"/>
    </i>
    <i>
      <x v="4"/>
    </i>
    <i>
      <x v="22"/>
    </i>
    <i>
      <x v="38"/>
    </i>
    <i>
      <x v="6"/>
    </i>
    <i>
      <x v="16"/>
    </i>
    <i>
      <x v="40"/>
    </i>
    <i t="grand">
      <x/>
    </i>
  </rowItems>
  <colItems count="1">
    <i/>
  </colItems>
  <dataFields count="1">
    <dataField name="Sum of Accepted contracts RIGT+MAR+ANK" fld="1" baseField="0" baseItem="0"/>
  </dataFields>
  <formats count="8">
    <format dxfId="65">
      <pivotArea dataOnly="0" labelOnly="1" fieldPosition="0">
        <references count="1">
          <reference field="0" count="0"/>
        </references>
      </pivotArea>
    </format>
    <format dxfId="64">
      <pivotArea dataOnly="0" labelOnly="1" grandRow="1" outline="0" fieldPosition="0"/>
    </format>
    <format dxfId="63">
      <pivotArea collapsedLevelsAreSubtotals="1" fieldPosition="0">
        <references count="1">
          <reference field="0" count="0"/>
        </references>
      </pivotArea>
    </format>
    <format dxfId="62">
      <pivotArea grandRow="1" outline="0" collapsedLevelsAreSubtotals="1" fieldPosition="0"/>
    </format>
    <format dxfId="61">
      <pivotArea grandRow="1" outline="0" collapsedLevelsAreSubtotals="1" fieldPosition="0"/>
    </format>
    <format dxfId="60">
      <pivotArea grandRow="1" outline="0" collapsedLevelsAreSubtotals="1" fieldPosition="0"/>
    </format>
    <format dxfId="59">
      <pivotArea field="0" type="button" dataOnly="0" labelOnly="1" outline="0" axis="axisRow" fieldPosition="0"/>
    </format>
    <format dxfId="5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4581D1-B7C9-4DEC-BE40-ADBBEBF18226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eam users">
  <location ref="AE2:AF40" firstHeaderRow="1" firstDataRow="1" firstDataCol="1"/>
  <pivotFields count="2">
    <pivotField axis="axisRow" showAll="0" sortType="descending">
      <items count="38">
        <item x="11"/>
        <item x="30"/>
        <item x="25"/>
        <item x="7"/>
        <item x="13"/>
        <item x="5"/>
        <item x="27"/>
        <item x="31"/>
        <item x="21"/>
        <item x="12"/>
        <item x="10"/>
        <item x="28"/>
        <item x="16"/>
        <item x="32"/>
        <item x="33"/>
        <item x="34"/>
        <item x="35"/>
        <item x="19"/>
        <item x="29"/>
        <item x="14"/>
        <item x="20"/>
        <item x="26"/>
        <item x="0"/>
        <item x="2"/>
        <item x="3"/>
        <item x="4"/>
        <item x="15"/>
        <item x="24"/>
        <item x="23"/>
        <item x="8"/>
        <item x="9"/>
        <item x="6"/>
        <item x="1"/>
        <item x="22"/>
        <item x="18"/>
        <item x="17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38">
    <i>
      <x v="27"/>
    </i>
    <i>
      <x v="6"/>
    </i>
    <i>
      <x v="22"/>
    </i>
    <i>
      <x v="24"/>
    </i>
    <i>
      <x v="20"/>
    </i>
    <i>
      <x v="21"/>
    </i>
    <i>
      <x v="14"/>
    </i>
    <i>
      <x v="26"/>
    </i>
    <i>
      <x v="36"/>
    </i>
    <i>
      <x v="17"/>
    </i>
    <i>
      <x v="2"/>
    </i>
    <i>
      <x v="33"/>
    </i>
    <i>
      <x v="8"/>
    </i>
    <i>
      <x v="13"/>
    </i>
    <i>
      <x v="25"/>
    </i>
    <i>
      <x v="7"/>
    </i>
    <i>
      <x v="1"/>
    </i>
    <i>
      <x v="4"/>
    </i>
    <i>
      <x v="19"/>
    </i>
    <i>
      <x v="31"/>
    </i>
    <i>
      <x v="9"/>
    </i>
    <i>
      <x v="15"/>
    </i>
    <i>
      <x/>
    </i>
    <i>
      <x v="28"/>
    </i>
    <i>
      <x v="30"/>
    </i>
    <i>
      <x v="10"/>
    </i>
    <i>
      <x v="12"/>
    </i>
    <i>
      <x v="32"/>
    </i>
    <i>
      <x v="23"/>
    </i>
    <i>
      <x v="11"/>
    </i>
    <i>
      <x v="3"/>
    </i>
    <i>
      <x v="16"/>
    </i>
    <i>
      <x v="34"/>
    </i>
    <i>
      <x v="5"/>
    </i>
    <i>
      <x v="35"/>
    </i>
    <i>
      <x v="18"/>
    </i>
    <i>
      <x v="29"/>
    </i>
    <i t="grand">
      <x/>
    </i>
  </rowItems>
  <colItems count="1">
    <i/>
  </colItems>
  <dataFields count="1">
    <dataField name="Sum of Accepted contracts RIGT+MAR+ANK" fld="1" baseField="0" baseItem="0"/>
  </dataFields>
  <formats count="7">
    <format dxfId="72">
      <pivotArea field="0" type="button" dataOnly="0" labelOnly="1" outline="0" axis="axisRow" fieldPosition="0"/>
    </format>
    <format dxfId="71">
      <pivotArea dataOnly="0" labelOnly="1" fieldPosition="0">
        <references count="1">
          <reference field="0" count="0"/>
        </references>
      </pivotArea>
    </format>
    <format dxfId="70">
      <pivotArea dataOnly="0" labelOnly="1" grandRow="1" outline="0" fieldPosition="0"/>
    </format>
    <format dxfId="69">
      <pivotArea dataOnly="0" labelOnly="1" outline="0" axis="axisValues" fieldPosition="0"/>
    </format>
    <format dxfId="68">
      <pivotArea collapsedLevelsAreSubtotals="1" fieldPosition="0">
        <references count="1">
          <reference field="0" count="0"/>
        </references>
      </pivotArea>
    </format>
    <format dxfId="67">
      <pivotArea grandRow="1" outline="0" collapsedLevelsAreSubtotals="1" fieldPosition="0"/>
    </format>
    <format dxfId="66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3DEA29-AD28-46F2-8DD0-207BD052572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eam users">
  <location ref="G2:H29" firstHeaderRow="1" firstDataRow="1" firstDataCol="1"/>
  <pivotFields count="4">
    <pivotField showAll="0"/>
    <pivotField axis="axisRow" showAll="0">
      <items count="30">
        <item x="3"/>
        <item x="5"/>
        <item x="13"/>
        <item x="11"/>
        <item x="21"/>
        <item x="4"/>
        <item x="6"/>
        <item x="16"/>
        <item x="17"/>
        <item x="1"/>
        <item x="19"/>
        <item x="14"/>
        <item x="18"/>
        <item x="20"/>
        <item x="2"/>
        <item x="8"/>
        <item x="9"/>
        <item x="0"/>
        <item x="15"/>
        <item x="23"/>
        <item x="10"/>
        <item x="7"/>
        <item x="12"/>
        <item x="22"/>
        <item x="24"/>
        <item x="25"/>
        <item m="1" x="28"/>
        <item m="1" x="27"/>
        <item m="1" x="26"/>
        <item t="default"/>
      </items>
    </pivotField>
    <pivotField numFmtId="164" showAll="0"/>
    <pivotField dataField="1" showAll="0"/>
  </pivotFields>
  <rowFields count="1">
    <field x="1"/>
  </rowFields>
  <rowItems count="27">
    <i>
      <x v="18"/>
    </i>
    <i>
      <x v="14"/>
    </i>
    <i>
      <x v="21"/>
    </i>
    <i>
      <x v="23"/>
    </i>
    <i>
      <x v="7"/>
    </i>
    <i>
      <x v="4"/>
    </i>
    <i>
      <x v="12"/>
    </i>
    <i>
      <x v="6"/>
    </i>
    <i>
      <x v="20"/>
    </i>
    <i>
      <x v="5"/>
    </i>
    <i>
      <x v="22"/>
    </i>
    <i>
      <x/>
    </i>
    <i>
      <x v="24"/>
    </i>
    <i>
      <x v="19"/>
    </i>
    <i>
      <x v="9"/>
    </i>
    <i>
      <x v="16"/>
    </i>
    <i>
      <x v="17"/>
    </i>
    <i>
      <x v="2"/>
    </i>
    <i>
      <x v="1"/>
    </i>
    <i>
      <x v="10"/>
    </i>
    <i>
      <x v="13"/>
    </i>
    <i>
      <x v="25"/>
    </i>
    <i>
      <x v="8"/>
    </i>
    <i>
      <x v="3"/>
    </i>
    <i>
      <x v="15"/>
    </i>
    <i>
      <x v="11"/>
    </i>
    <i t="grand">
      <x/>
    </i>
  </rowItems>
  <colItems count="1">
    <i/>
  </colItems>
  <dataFields count="1">
    <dataField name="Sum of Accepted" fld="3" baseField="0" baseItem="0"/>
  </dataFields>
  <formats count="9">
    <format dxfId="8">
      <pivotArea collapsedLevelsAreSubtotals="1" fieldPosition="0">
        <references count="1">
          <reference field="1" count="0"/>
        </references>
      </pivotArea>
    </format>
    <format dxfId="7">
      <pivotArea dataOnly="0" labelOnly="1" fieldPosition="0">
        <references count="1">
          <reference field="1" count="0"/>
        </references>
      </pivotArea>
    </format>
    <format dxfId="6">
      <pivotArea field="1" type="button" dataOnly="0" labelOnly="1" outline="0" axis="axisRow" fieldPosition="0"/>
    </format>
    <format dxfId="5">
      <pivotArea dataOnly="0" labelOnly="1" outline="0" axis="axisValues" fieldPosition="0"/>
    </format>
    <format dxfId="4">
      <pivotArea grandRow="1" outline="0" collapsedLevelsAreSubtotals="1" fieldPosition="0"/>
    </format>
    <format dxfId="3">
      <pivotArea dataOnly="0" labelOnly="1" grandRow="1" outline="0" fieldPosition="0"/>
    </format>
    <format dxfId="2">
      <pivotArea grandRow="1" outline="0" collapsedLevelsAreSubtotals="1" fieldPosition="0"/>
    </format>
    <format dxfId="1">
      <pivotArea grandRow="1" outline="0" collapsedLevelsAreSubtotals="1" fieldPosition="0"/>
    </format>
    <format dxfId="0">
      <pivotArea field="1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4A93-7DFB-473A-87D6-9643161D87EB}">
  <sheetPr codeName="Sheet1"/>
  <dimension ref="A1:BZ52"/>
  <sheetViews>
    <sheetView zoomScale="40" zoomScaleNormal="40" workbookViewId="0">
      <selection activeCell="G40" sqref="G40"/>
    </sheetView>
  </sheetViews>
  <sheetFormatPr defaultRowHeight="14.4" x14ac:dyDescent="0.3"/>
  <cols>
    <col min="1" max="1" width="33.109375" customWidth="1"/>
    <col min="2" max="2" width="11.88671875" customWidth="1"/>
    <col min="3" max="3" width="19.44140625" customWidth="1"/>
    <col min="4" max="4" width="10.44140625" customWidth="1"/>
    <col min="5" max="5" width="8.88671875" customWidth="1"/>
    <col min="6" max="6" width="4.5546875" customWidth="1"/>
    <col min="7" max="7" width="26.88671875" customWidth="1"/>
    <col min="8" max="8" width="12.5546875" customWidth="1"/>
    <col min="9" max="9" width="21.33203125" customWidth="1"/>
    <col min="10" max="10" width="10.77734375" customWidth="1"/>
    <col min="11" max="11" width="8.5546875" customWidth="1"/>
    <col min="12" max="12" width="3.33203125" customWidth="1"/>
    <col min="13" max="13" width="24.77734375" customWidth="1"/>
    <col min="14" max="15" width="24" customWidth="1"/>
    <col min="16" max="17" width="16" customWidth="1"/>
    <col min="18" max="18" width="3.21875" customWidth="1"/>
    <col min="19" max="19" width="28" customWidth="1"/>
    <col min="20" max="20" width="21.21875" customWidth="1"/>
    <col min="21" max="21" width="24" customWidth="1"/>
    <col min="22" max="23" width="16" customWidth="1"/>
    <col min="24" max="24" width="4.33203125" customWidth="1"/>
    <col min="25" max="25" width="26.5546875" customWidth="1"/>
    <col min="26" max="26" width="15.109375" customWidth="1"/>
    <col min="27" max="27" width="21.109375" customWidth="1"/>
    <col min="28" max="28" width="11.44140625" customWidth="1"/>
    <col min="29" max="29" width="6.88671875" customWidth="1"/>
    <col min="30" max="30" width="4.33203125" customWidth="1"/>
    <col min="31" max="31" width="23.5546875" customWidth="1"/>
    <col min="32" max="32" width="16.109375" customWidth="1"/>
    <col min="33" max="33" width="24" customWidth="1"/>
    <col min="34" max="35" width="16" customWidth="1"/>
    <col min="36" max="36" width="18.5546875" customWidth="1"/>
    <col min="37" max="37" width="4" customWidth="1"/>
    <col min="38" max="38" width="23.109375" customWidth="1"/>
    <col min="39" max="39" width="15.109375" customWidth="1"/>
    <col min="40" max="40" width="24" customWidth="1"/>
    <col min="41" max="42" width="16" customWidth="1"/>
    <col min="43" max="43" width="15.109375" customWidth="1"/>
    <col min="44" max="44" width="4.109375" customWidth="1"/>
    <col min="45" max="45" width="24.88671875" bestFit="1" customWidth="1"/>
    <col min="46" max="46" width="14.109375" bestFit="1" customWidth="1"/>
    <col min="47" max="47" width="24" customWidth="1"/>
    <col min="48" max="49" width="16" customWidth="1"/>
    <col min="50" max="50" width="14.88671875" customWidth="1"/>
    <col min="51" max="51" width="4.109375" customWidth="1"/>
    <col min="52" max="52" width="26.44140625" customWidth="1"/>
    <col min="53" max="53" width="11.88671875" customWidth="1"/>
    <col min="54" max="54" width="24" customWidth="1"/>
    <col min="55" max="56" width="16" customWidth="1"/>
    <col min="57" max="57" width="11.88671875" customWidth="1"/>
    <col min="58" max="58" width="4.88671875" customWidth="1"/>
    <col min="59" max="59" width="27" customWidth="1"/>
    <col min="60" max="60" width="16.33203125" customWidth="1"/>
    <col min="61" max="61" width="24" customWidth="1"/>
    <col min="62" max="63" width="16" customWidth="1"/>
    <col min="64" max="64" width="12.5546875" customWidth="1"/>
    <col min="65" max="65" width="4.77734375" customWidth="1"/>
    <col min="66" max="66" width="25.21875" customWidth="1"/>
    <col min="67" max="67" width="14.77734375" customWidth="1"/>
    <col min="68" max="68" width="18.44140625" customWidth="1"/>
    <col min="72" max="72" width="5.44140625" customWidth="1"/>
    <col min="73" max="73" width="23.44140625" customWidth="1"/>
    <col min="74" max="74" width="19.21875" customWidth="1"/>
    <col min="75" max="75" width="19.44140625" customWidth="1"/>
    <col min="76" max="76" width="10.6640625" customWidth="1"/>
    <col min="78" max="78" width="10.33203125" customWidth="1"/>
  </cols>
  <sheetData>
    <row r="1" spans="1:78" ht="24" customHeight="1" thickBot="1" x14ac:dyDescent="0.35">
      <c r="A1" s="26" t="s">
        <v>101</v>
      </c>
      <c r="B1" s="26"/>
      <c r="C1" s="26"/>
      <c r="D1" s="26"/>
      <c r="E1" s="26"/>
      <c r="F1" s="16"/>
      <c r="G1" s="26" t="s">
        <v>74</v>
      </c>
      <c r="H1" s="26"/>
      <c r="I1" s="26"/>
      <c r="J1" s="26"/>
      <c r="K1" s="26"/>
      <c r="L1" s="16"/>
      <c r="M1" s="26" t="s">
        <v>75</v>
      </c>
      <c r="N1" s="26"/>
      <c r="O1" s="26"/>
      <c r="P1" s="26"/>
      <c r="Q1" s="26"/>
      <c r="R1" s="16"/>
      <c r="S1" s="26" t="s">
        <v>76</v>
      </c>
      <c r="T1" s="26"/>
      <c r="U1" s="26"/>
      <c r="V1" s="26"/>
      <c r="W1" s="26"/>
      <c r="X1" s="16"/>
      <c r="Y1" s="26" t="s">
        <v>132</v>
      </c>
      <c r="Z1" s="26"/>
      <c r="AA1" s="26"/>
      <c r="AB1" s="26"/>
      <c r="AC1" s="26"/>
      <c r="AD1" s="16"/>
      <c r="AE1" s="26" t="s">
        <v>77</v>
      </c>
      <c r="AF1" s="26"/>
      <c r="AG1" s="26"/>
      <c r="AH1" s="26"/>
      <c r="AI1" s="26"/>
      <c r="AJ1" s="26"/>
      <c r="AK1" s="16"/>
      <c r="AL1" s="26" t="s">
        <v>78</v>
      </c>
      <c r="AM1" s="26"/>
      <c r="AN1" s="26"/>
      <c r="AO1" s="26"/>
      <c r="AP1" s="26"/>
      <c r="AQ1" s="26"/>
      <c r="AR1" s="16"/>
      <c r="AS1" s="26" t="s">
        <v>79</v>
      </c>
      <c r="AT1" s="26"/>
      <c r="AU1" s="26"/>
      <c r="AV1" s="26"/>
      <c r="AW1" s="26"/>
      <c r="AX1" s="26"/>
      <c r="AY1" s="16"/>
      <c r="AZ1" s="26" t="s">
        <v>80</v>
      </c>
      <c r="BA1" s="26"/>
      <c r="BB1" s="26"/>
      <c r="BC1" s="26"/>
      <c r="BD1" s="26"/>
      <c r="BE1" s="26"/>
      <c r="BF1" s="16"/>
      <c r="BG1" s="26" t="s">
        <v>81</v>
      </c>
      <c r="BH1" s="26"/>
      <c r="BI1" s="26"/>
      <c r="BJ1" s="26"/>
      <c r="BK1" s="26"/>
      <c r="BL1" s="26"/>
      <c r="BM1" s="16"/>
      <c r="BN1" s="26" t="s">
        <v>102</v>
      </c>
      <c r="BO1" s="26"/>
      <c r="BP1" s="26"/>
      <c r="BQ1" s="26"/>
      <c r="BR1" s="26"/>
      <c r="BS1" s="26"/>
      <c r="BT1" s="16"/>
      <c r="BU1" s="26" t="s">
        <v>122</v>
      </c>
      <c r="BV1" s="26"/>
      <c r="BW1" s="26"/>
      <c r="BX1" s="26"/>
      <c r="BY1" s="26"/>
      <c r="BZ1" s="26"/>
    </row>
    <row r="2" spans="1:78" ht="22.2" customHeight="1" x14ac:dyDescent="0.3">
      <c r="A2" s="3" t="s">
        <v>94</v>
      </c>
      <c r="B2" s="3" t="s">
        <v>95</v>
      </c>
      <c r="C2" s="3" t="s">
        <v>96</v>
      </c>
      <c r="D2" s="3" t="s">
        <v>97</v>
      </c>
      <c r="E2" s="3" t="s">
        <v>98</v>
      </c>
      <c r="F2" s="16"/>
      <c r="G2" s="1" t="s">
        <v>92</v>
      </c>
      <c r="H2" s="1" t="s">
        <v>3</v>
      </c>
      <c r="I2" s="1" t="s">
        <v>91</v>
      </c>
      <c r="J2" s="1" t="s">
        <v>82</v>
      </c>
      <c r="K2" s="1" t="s">
        <v>83</v>
      </c>
      <c r="L2" s="14"/>
      <c r="M2" s="1" t="s">
        <v>92</v>
      </c>
      <c r="N2" s="1" t="s">
        <v>1</v>
      </c>
      <c r="O2" s="1" t="s">
        <v>91</v>
      </c>
      <c r="P2" s="1" t="s">
        <v>82</v>
      </c>
      <c r="Q2" s="1" t="s">
        <v>84</v>
      </c>
      <c r="R2" s="16"/>
      <c r="S2" s="7" t="s">
        <v>92</v>
      </c>
      <c r="T2" s="1" t="s">
        <v>31</v>
      </c>
      <c r="U2" s="1" t="s">
        <v>91</v>
      </c>
      <c r="V2" s="1" t="s">
        <v>82</v>
      </c>
      <c r="W2" s="1" t="s">
        <v>84</v>
      </c>
      <c r="X2" s="16"/>
      <c r="Y2" s="22" t="s">
        <v>92</v>
      </c>
      <c r="Z2" s="23" t="s">
        <v>31</v>
      </c>
      <c r="AA2" s="1" t="s">
        <v>91</v>
      </c>
      <c r="AB2" s="1" t="s">
        <v>82</v>
      </c>
      <c r="AC2" s="1" t="s">
        <v>84</v>
      </c>
      <c r="AD2" s="16"/>
      <c r="AE2" s="6" t="s">
        <v>92</v>
      </c>
      <c r="AF2" s="3" t="s">
        <v>35</v>
      </c>
      <c r="AG2" s="1" t="s">
        <v>91</v>
      </c>
      <c r="AH2" s="1" t="s">
        <v>82</v>
      </c>
      <c r="AI2" s="1" t="s">
        <v>84</v>
      </c>
      <c r="AJ2" s="8" t="s">
        <v>69</v>
      </c>
      <c r="AK2" s="16"/>
      <c r="AL2" s="6" t="s">
        <v>92</v>
      </c>
      <c r="AM2" s="3" t="s">
        <v>35</v>
      </c>
      <c r="AN2" s="1" t="s">
        <v>91</v>
      </c>
      <c r="AO2" s="1" t="s">
        <v>82</v>
      </c>
      <c r="AP2" s="1" t="s">
        <v>84</v>
      </c>
      <c r="AQ2" s="8" t="s">
        <v>69</v>
      </c>
      <c r="AR2" s="16"/>
      <c r="AS2" s="3" t="s">
        <v>92</v>
      </c>
      <c r="AT2" s="3" t="s">
        <v>93</v>
      </c>
      <c r="AU2" s="1" t="s">
        <v>91</v>
      </c>
      <c r="AV2" s="1" t="s">
        <v>82</v>
      </c>
      <c r="AW2" s="1" t="s">
        <v>84</v>
      </c>
      <c r="AX2" s="8" t="s">
        <v>69</v>
      </c>
      <c r="AY2" s="16"/>
      <c r="AZ2" s="6" t="s">
        <v>92</v>
      </c>
      <c r="BA2" s="3" t="s">
        <v>55</v>
      </c>
      <c r="BB2" s="1" t="s">
        <v>91</v>
      </c>
      <c r="BC2" s="1" t="s">
        <v>82</v>
      </c>
      <c r="BD2" s="1" t="s">
        <v>84</v>
      </c>
      <c r="BE2" s="8" t="s">
        <v>69</v>
      </c>
      <c r="BF2" s="16"/>
      <c r="BG2" s="1" t="s">
        <v>92</v>
      </c>
      <c r="BH2" s="1" t="s">
        <v>3</v>
      </c>
      <c r="BI2" s="1" t="s">
        <v>91</v>
      </c>
      <c r="BJ2" s="1" t="s">
        <v>82</v>
      </c>
      <c r="BK2" s="1" t="s">
        <v>84</v>
      </c>
      <c r="BL2" s="8" t="s">
        <v>69</v>
      </c>
      <c r="BM2" s="16"/>
      <c r="BN2" s="1" t="s">
        <v>92</v>
      </c>
      <c r="BO2" s="1" t="s">
        <v>3</v>
      </c>
      <c r="BP2" s="1" t="s">
        <v>91</v>
      </c>
      <c r="BQ2" s="1" t="s">
        <v>82</v>
      </c>
      <c r="BR2" s="1" t="s">
        <v>84</v>
      </c>
      <c r="BS2" s="8" t="s">
        <v>69</v>
      </c>
      <c r="BT2" s="16"/>
      <c r="BU2" s="21" t="s">
        <v>92</v>
      </c>
      <c r="BV2" s="21" t="s">
        <v>119</v>
      </c>
      <c r="BW2" s="21" t="s">
        <v>120</v>
      </c>
      <c r="BX2" s="21" t="s">
        <v>121</v>
      </c>
      <c r="BY2" s="21" t="s">
        <v>84</v>
      </c>
      <c r="BZ2" s="21" t="s">
        <v>69</v>
      </c>
    </row>
    <row r="3" spans="1:78" ht="17.399999999999999" x14ac:dyDescent="0.3">
      <c r="A3" s="3" t="s">
        <v>4</v>
      </c>
      <c r="B3" s="2">
        <v>538</v>
      </c>
      <c r="C3" s="2">
        <f t="shared" ref="C3:C27" si="0">AVERAGE(B3/24)</f>
        <v>22.416666666666668</v>
      </c>
      <c r="D3" s="2">
        <v>75</v>
      </c>
      <c r="E3" s="2">
        <v>1</v>
      </c>
      <c r="F3" s="16"/>
      <c r="G3" s="3" t="s">
        <v>4</v>
      </c>
      <c r="H3" s="2">
        <v>752</v>
      </c>
      <c r="I3" s="2">
        <f>H3/30</f>
        <v>25.066666666666666</v>
      </c>
      <c r="J3" s="2">
        <v>50</v>
      </c>
      <c r="K3" s="2">
        <v>1</v>
      </c>
      <c r="L3" s="16"/>
      <c r="M3" s="3" t="s">
        <v>24</v>
      </c>
      <c r="N3" s="2">
        <v>8733</v>
      </c>
      <c r="O3" s="2">
        <f>N3/30</f>
        <v>291.10000000000002</v>
      </c>
      <c r="P3" s="2">
        <v>120</v>
      </c>
      <c r="Q3" s="2">
        <v>1</v>
      </c>
      <c r="R3" s="16"/>
      <c r="S3" s="3" t="s">
        <v>5</v>
      </c>
      <c r="T3" s="2">
        <v>4073</v>
      </c>
      <c r="U3" s="2">
        <f>T3/30</f>
        <v>135.76666666666668</v>
      </c>
      <c r="V3" s="2">
        <v>120</v>
      </c>
      <c r="W3" s="2">
        <v>1</v>
      </c>
      <c r="X3" s="16"/>
      <c r="Y3" s="3" t="s">
        <v>24</v>
      </c>
      <c r="Z3" s="2">
        <v>5918</v>
      </c>
      <c r="AA3" s="2">
        <f>AVERAGE(Z3/27)</f>
        <v>219.18518518518519</v>
      </c>
      <c r="AB3" s="2">
        <v>120</v>
      </c>
      <c r="AC3" s="2">
        <v>21</v>
      </c>
      <c r="AD3" s="16"/>
      <c r="AE3" s="3" t="s">
        <v>17</v>
      </c>
      <c r="AF3" s="2">
        <v>7355</v>
      </c>
      <c r="AG3" s="2">
        <f>AF3/30</f>
        <v>245.16666666666666</v>
      </c>
      <c r="AH3" s="2">
        <v>120</v>
      </c>
      <c r="AI3" s="2">
        <v>1</v>
      </c>
      <c r="AJ3" s="2" t="s">
        <v>71</v>
      </c>
      <c r="AK3" s="16"/>
      <c r="AL3" s="3" t="s">
        <v>39</v>
      </c>
      <c r="AM3" s="2">
        <v>7764</v>
      </c>
      <c r="AN3" s="2">
        <f>AM3/30</f>
        <v>258.8</v>
      </c>
      <c r="AO3" s="2">
        <v>120</v>
      </c>
      <c r="AP3" s="2">
        <v>1</v>
      </c>
      <c r="AQ3" s="2" t="s">
        <v>72</v>
      </c>
      <c r="AR3" s="16"/>
      <c r="AS3" s="3" t="s">
        <v>47</v>
      </c>
      <c r="AT3" s="2">
        <v>6493</v>
      </c>
      <c r="AU3" s="2">
        <f>AT3/30</f>
        <v>216.43333333333334</v>
      </c>
      <c r="AV3" s="2">
        <v>120</v>
      </c>
      <c r="AW3" s="2">
        <v>1</v>
      </c>
      <c r="AX3" s="2" t="s">
        <v>72</v>
      </c>
      <c r="AY3" s="16"/>
      <c r="AZ3" s="3" t="s">
        <v>45</v>
      </c>
      <c r="BA3" s="2">
        <v>8550</v>
      </c>
      <c r="BB3" s="2">
        <f>BA3/30</f>
        <v>285</v>
      </c>
      <c r="BC3" s="2">
        <v>120</v>
      </c>
      <c r="BD3" s="2">
        <v>1</v>
      </c>
      <c r="BE3" s="2" t="s">
        <v>72</v>
      </c>
      <c r="BF3" s="16"/>
      <c r="BG3" s="3" t="s">
        <v>47</v>
      </c>
      <c r="BH3" s="2">
        <v>5382</v>
      </c>
      <c r="BI3" s="2">
        <f>BH3/30</f>
        <v>179.4</v>
      </c>
      <c r="BJ3" s="2">
        <v>120</v>
      </c>
      <c r="BK3" s="2">
        <v>1</v>
      </c>
      <c r="BL3" s="2" t="s">
        <v>72</v>
      </c>
      <c r="BM3" s="16"/>
      <c r="BN3" s="3" t="s">
        <v>103</v>
      </c>
      <c r="BO3" s="2">
        <v>2959</v>
      </c>
      <c r="BP3" s="2">
        <v>113</v>
      </c>
      <c r="BQ3" s="2">
        <v>200</v>
      </c>
      <c r="BR3" s="2">
        <v>1</v>
      </c>
      <c r="BS3" s="2" t="s">
        <v>104</v>
      </c>
      <c r="BT3" s="16"/>
      <c r="BU3" s="3" t="s">
        <v>39</v>
      </c>
      <c r="BV3" s="2">
        <v>5264</v>
      </c>
      <c r="BW3" s="2">
        <f t="shared" ref="BW3:BW33" si="1">BV3/26</f>
        <v>202.46153846153845</v>
      </c>
      <c r="BX3" s="2">
        <v>150</v>
      </c>
      <c r="BY3" s="2">
        <v>1</v>
      </c>
      <c r="BZ3" s="2" t="s">
        <v>72</v>
      </c>
    </row>
    <row r="4" spans="1:78" ht="17.399999999999999" x14ac:dyDescent="0.3">
      <c r="A4" s="3" t="s">
        <v>5</v>
      </c>
      <c r="B4" s="2">
        <v>492</v>
      </c>
      <c r="C4" s="2">
        <f t="shared" si="0"/>
        <v>20.5</v>
      </c>
      <c r="D4" s="2">
        <v>50</v>
      </c>
      <c r="E4" s="2">
        <v>2</v>
      </c>
      <c r="F4" s="16"/>
      <c r="G4" s="3" t="s">
        <v>5</v>
      </c>
      <c r="H4" s="2">
        <v>734</v>
      </c>
      <c r="I4" s="2">
        <f t="shared" ref="I4:I28" si="2">H4/30</f>
        <v>24.466666666666665</v>
      </c>
      <c r="J4" s="2">
        <v>50</v>
      </c>
      <c r="K4" s="2">
        <v>2</v>
      </c>
      <c r="L4" s="16"/>
      <c r="M4" s="3" t="s">
        <v>17</v>
      </c>
      <c r="N4" s="2">
        <v>5764</v>
      </c>
      <c r="O4" s="2">
        <f t="shared" ref="O4:O29" si="3">N4/30</f>
        <v>192.13333333333333</v>
      </c>
      <c r="P4" s="2">
        <v>120</v>
      </c>
      <c r="Q4" s="2">
        <v>2</v>
      </c>
      <c r="R4" s="16"/>
      <c r="S4" s="3" t="s">
        <v>17</v>
      </c>
      <c r="T4" s="2">
        <v>4021</v>
      </c>
      <c r="U4" s="2">
        <f t="shared" ref="U4:U29" si="4">T4/30</f>
        <v>134.03333333333333</v>
      </c>
      <c r="V4" s="2">
        <v>120</v>
      </c>
      <c r="W4" s="2">
        <v>2</v>
      </c>
      <c r="X4" s="16"/>
      <c r="Y4" s="3" t="s">
        <v>23</v>
      </c>
      <c r="Z4" s="2">
        <v>5803</v>
      </c>
      <c r="AA4" s="2">
        <f>AVERAGE(Z4/27)</f>
        <v>214.92592592592592</v>
      </c>
      <c r="AB4" s="2">
        <v>120</v>
      </c>
      <c r="AC4" s="2">
        <v>20</v>
      </c>
      <c r="AD4" s="16"/>
      <c r="AE4" s="3" t="s">
        <v>36</v>
      </c>
      <c r="AF4" s="2">
        <v>5819</v>
      </c>
      <c r="AG4" s="2">
        <f t="shared" ref="AG4:AG40" si="5">AF4/30</f>
        <v>193.96666666666667</v>
      </c>
      <c r="AH4" s="2">
        <v>120</v>
      </c>
      <c r="AI4" s="2">
        <v>2</v>
      </c>
      <c r="AJ4" s="2" t="s">
        <v>71</v>
      </c>
      <c r="AK4" s="16"/>
      <c r="AL4" s="3" t="s">
        <v>44</v>
      </c>
      <c r="AM4" s="2">
        <v>7581</v>
      </c>
      <c r="AN4" s="2">
        <f t="shared" ref="AN4:AN45" si="6">AM4/30</f>
        <v>252.7</v>
      </c>
      <c r="AO4" s="2">
        <v>120</v>
      </c>
      <c r="AP4" s="2">
        <v>2</v>
      </c>
      <c r="AQ4" s="2" t="s">
        <v>72</v>
      </c>
      <c r="AR4" s="16"/>
      <c r="AS4" s="3" t="s">
        <v>45</v>
      </c>
      <c r="AT4" s="2">
        <v>6238</v>
      </c>
      <c r="AU4" s="2">
        <f t="shared" ref="AU4:AU45" si="7">AT4/30</f>
        <v>207.93333333333334</v>
      </c>
      <c r="AV4" s="2">
        <v>120</v>
      </c>
      <c r="AW4" s="2">
        <v>2</v>
      </c>
      <c r="AX4" s="2" t="s">
        <v>72</v>
      </c>
      <c r="AY4" s="16"/>
      <c r="AZ4" s="3" t="s">
        <v>47</v>
      </c>
      <c r="BA4" s="2">
        <v>8061</v>
      </c>
      <c r="BB4" s="2">
        <f t="shared" ref="BB4:BB47" si="8">BA4/30</f>
        <v>268.7</v>
      </c>
      <c r="BC4" s="2">
        <v>120</v>
      </c>
      <c r="BD4" s="2">
        <v>2</v>
      </c>
      <c r="BE4" s="2" t="s">
        <v>72</v>
      </c>
      <c r="BF4" s="16"/>
      <c r="BG4" s="3" t="s">
        <v>39</v>
      </c>
      <c r="BH4" s="2">
        <v>4858</v>
      </c>
      <c r="BI4" s="2">
        <f t="shared" ref="BI4:BI38" si="9">BH4/30</f>
        <v>161.93333333333334</v>
      </c>
      <c r="BJ4" s="2">
        <v>120</v>
      </c>
      <c r="BK4" s="2">
        <v>2</v>
      </c>
      <c r="BL4" s="2" t="s">
        <v>72</v>
      </c>
      <c r="BM4" s="16"/>
      <c r="BN4" s="3" t="s">
        <v>105</v>
      </c>
      <c r="BO4" s="2">
        <v>2987</v>
      </c>
      <c r="BP4" s="2">
        <v>114</v>
      </c>
      <c r="BQ4" s="2">
        <v>200</v>
      </c>
      <c r="BR4" s="2">
        <v>2</v>
      </c>
      <c r="BS4" s="2" t="s">
        <v>104</v>
      </c>
      <c r="BT4" s="16"/>
      <c r="BU4" s="3" t="s">
        <v>47</v>
      </c>
      <c r="BV4" s="2">
        <v>4691</v>
      </c>
      <c r="BW4" s="2">
        <f t="shared" si="1"/>
        <v>180.42307692307693</v>
      </c>
      <c r="BX4" s="2">
        <v>150</v>
      </c>
      <c r="BY4" s="2">
        <v>2</v>
      </c>
      <c r="BZ4" s="2" t="s">
        <v>72</v>
      </c>
    </row>
    <row r="5" spans="1:78" ht="17.399999999999999" x14ac:dyDescent="0.3">
      <c r="A5" s="3" t="s">
        <v>8</v>
      </c>
      <c r="B5" s="2">
        <v>360</v>
      </c>
      <c r="C5" s="2">
        <f t="shared" si="0"/>
        <v>15</v>
      </c>
      <c r="D5" s="2">
        <v>75</v>
      </c>
      <c r="E5" s="2">
        <v>3</v>
      </c>
      <c r="F5" s="16"/>
      <c r="G5" s="3" t="s">
        <v>6</v>
      </c>
      <c r="H5" s="2">
        <v>579</v>
      </c>
      <c r="I5" s="2">
        <f t="shared" si="2"/>
        <v>19.3</v>
      </c>
      <c r="J5" s="2">
        <v>50</v>
      </c>
      <c r="K5" s="2">
        <v>3</v>
      </c>
      <c r="L5" s="16"/>
      <c r="M5" s="3" t="s">
        <v>23</v>
      </c>
      <c r="N5" s="2">
        <v>4423</v>
      </c>
      <c r="O5" s="2">
        <f t="shared" si="3"/>
        <v>147.43333333333334</v>
      </c>
      <c r="P5" s="2">
        <v>120</v>
      </c>
      <c r="Q5" s="2">
        <v>3</v>
      </c>
      <c r="R5" s="16"/>
      <c r="S5" s="3" t="s">
        <v>4</v>
      </c>
      <c r="T5" s="2">
        <v>3358</v>
      </c>
      <c r="U5" s="2">
        <f t="shared" si="4"/>
        <v>111.93333333333334</v>
      </c>
      <c r="V5" s="2">
        <v>120</v>
      </c>
      <c r="W5" s="2">
        <v>3</v>
      </c>
      <c r="X5" s="16"/>
      <c r="Y5" s="3" t="s">
        <v>32</v>
      </c>
      <c r="Z5" s="2">
        <v>4571</v>
      </c>
      <c r="AA5" s="2">
        <f>AVERAGE(Z5/27)</f>
        <v>169.2962962962963</v>
      </c>
      <c r="AB5" s="2">
        <v>120</v>
      </c>
      <c r="AC5" s="2">
        <v>27</v>
      </c>
      <c r="AD5" s="16"/>
      <c r="AE5" s="3" t="s">
        <v>5</v>
      </c>
      <c r="AF5" s="2">
        <v>5114</v>
      </c>
      <c r="AG5" s="2">
        <f t="shared" si="5"/>
        <v>170.46666666666667</v>
      </c>
      <c r="AH5" s="2">
        <v>120</v>
      </c>
      <c r="AI5" s="2">
        <v>3</v>
      </c>
      <c r="AJ5" s="2" t="s">
        <v>71</v>
      </c>
      <c r="AK5" s="16"/>
      <c r="AL5" s="3" t="s">
        <v>42</v>
      </c>
      <c r="AM5" s="2">
        <v>6730</v>
      </c>
      <c r="AN5" s="2">
        <f t="shared" si="6"/>
        <v>224.33333333333334</v>
      </c>
      <c r="AO5" s="2">
        <v>120</v>
      </c>
      <c r="AP5" s="2">
        <v>3</v>
      </c>
      <c r="AQ5" s="2" t="s">
        <v>72</v>
      </c>
      <c r="AR5" s="16"/>
      <c r="AS5" s="3" t="s">
        <v>39</v>
      </c>
      <c r="AT5" s="2">
        <v>5879</v>
      </c>
      <c r="AU5" s="2">
        <f t="shared" si="7"/>
        <v>195.96666666666667</v>
      </c>
      <c r="AV5" s="2">
        <v>120</v>
      </c>
      <c r="AW5" s="2">
        <v>3</v>
      </c>
      <c r="AX5" s="2" t="s">
        <v>72</v>
      </c>
      <c r="AY5" s="16"/>
      <c r="AZ5" s="3" t="s">
        <v>48</v>
      </c>
      <c r="BA5" s="2">
        <v>7683</v>
      </c>
      <c r="BB5" s="2">
        <f t="shared" si="8"/>
        <v>256.10000000000002</v>
      </c>
      <c r="BC5" s="2">
        <v>120</v>
      </c>
      <c r="BD5" s="2">
        <v>3</v>
      </c>
      <c r="BE5" s="2" t="s">
        <v>72</v>
      </c>
      <c r="BF5" s="16"/>
      <c r="BG5" s="3" t="s">
        <v>44</v>
      </c>
      <c r="BH5" s="2">
        <v>4727</v>
      </c>
      <c r="BI5" s="2">
        <f t="shared" si="9"/>
        <v>157.56666666666666</v>
      </c>
      <c r="BJ5" s="2">
        <v>120</v>
      </c>
      <c r="BK5" s="2">
        <v>3</v>
      </c>
      <c r="BL5" s="2" t="s">
        <v>72</v>
      </c>
      <c r="BM5" s="16"/>
      <c r="BN5" s="3" t="s">
        <v>106</v>
      </c>
      <c r="BO5" s="2">
        <v>2893</v>
      </c>
      <c r="BP5" s="2">
        <v>111</v>
      </c>
      <c r="BQ5" s="2">
        <v>200</v>
      </c>
      <c r="BR5" s="2">
        <v>3</v>
      </c>
      <c r="BS5" s="2" t="s">
        <v>104</v>
      </c>
      <c r="BT5" s="16"/>
      <c r="BU5" s="3" t="s">
        <v>48</v>
      </c>
      <c r="BV5" s="2">
        <v>4550</v>
      </c>
      <c r="BW5" s="2">
        <f t="shared" si="1"/>
        <v>175</v>
      </c>
      <c r="BX5" s="2">
        <v>150</v>
      </c>
      <c r="BY5" s="2">
        <v>3</v>
      </c>
      <c r="BZ5" s="2" t="s">
        <v>72</v>
      </c>
    </row>
    <row r="6" spans="1:78" ht="17.399999999999999" x14ac:dyDescent="0.3">
      <c r="A6" s="3" t="s">
        <v>6</v>
      </c>
      <c r="B6" s="2">
        <v>341</v>
      </c>
      <c r="C6" s="2">
        <f t="shared" si="0"/>
        <v>14.208333333333334</v>
      </c>
      <c r="D6" s="2">
        <v>50</v>
      </c>
      <c r="E6" s="2">
        <v>4</v>
      </c>
      <c r="F6" s="16"/>
      <c r="G6" s="3" t="s">
        <v>7</v>
      </c>
      <c r="H6" s="2">
        <v>515</v>
      </c>
      <c r="I6" s="2">
        <f t="shared" si="2"/>
        <v>17.166666666666668</v>
      </c>
      <c r="J6" s="2">
        <v>50</v>
      </c>
      <c r="K6" s="2">
        <v>4</v>
      </c>
      <c r="L6" s="16"/>
      <c r="M6" s="3" t="s">
        <v>5</v>
      </c>
      <c r="N6" s="2">
        <v>2249</v>
      </c>
      <c r="O6" s="2">
        <f t="shared" si="3"/>
        <v>74.966666666666669</v>
      </c>
      <c r="P6" s="2">
        <v>120</v>
      </c>
      <c r="Q6" s="2">
        <v>4</v>
      </c>
      <c r="R6" s="16"/>
      <c r="S6" s="3" t="s">
        <v>19</v>
      </c>
      <c r="T6" s="2">
        <v>3243</v>
      </c>
      <c r="U6" s="2">
        <f t="shared" si="4"/>
        <v>108.1</v>
      </c>
      <c r="V6" s="2">
        <v>120</v>
      </c>
      <c r="W6" s="2">
        <v>4</v>
      </c>
      <c r="X6" s="16"/>
      <c r="Y6" s="3" t="s">
        <v>21</v>
      </c>
      <c r="Z6" s="2">
        <v>4448</v>
      </c>
      <c r="AA6" s="2">
        <f>AVERAGE(Z6/27)</f>
        <v>164.74074074074073</v>
      </c>
      <c r="AB6" s="2">
        <v>80</v>
      </c>
      <c r="AC6" s="2">
        <v>14</v>
      </c>
      <c r="AD6" s="16"/>
      <c r="AE6" s="3" t="s">
        <v>19</v>
      </c>
      <c r="AF6" s="2">
        <v>4735</v>
      </c>
      <c r="AG6" s="2">
        <f t="shared" si="5"/>
        <v>157.83333333333334</v>
      </c>
      <c r="AH6" s="2">
        <v>120</v>
      </c>
      <c r="AI6" s="2">
        <v>4</v>
      </c>
      <c r="AJ6" s="2" t="s">
        <v>71</v>
      </c>
      <c r="AK6" s="16"/>
      <c r="AL6" s="3" t="s">
        <v>40</v>
      </c>
      <c r="AM6" s="2">
        <v>5710</v>
      </c>
      <c r="AN6" s="2">
        <f t="shared" si="6"/>
        <v>190.33333333333334</v>
      </c>
      <c r="AO6" s="2">
        <v>120</v>
      </c>
      <c r="AP6" s="2">
        <v>4</v>
      </c>
      <c r="AQ6" s="2" t="s">
        <v>72</v>
      </c>
      <c r="AR6" s="16"/>
      <c r="AS6" s="3" t="s">
        <v>50</v>
      </c>
      <c r="AT6" s="2">
        <v>5869</v>
      </c>
      <c r="AU6" s="2">
        <f t="shared" si="7"/>
        <v>195.63333333333333</v>
      </c>
      <c r="AV6" s="2">
        <v>120</v>
      </c>
      <c r="AW6" s="2">
        <v>4</v>
      </c>
      <c r="AX6" s="2" t="s">
        <v>72</v>
      </c>
      <c r="AY6" s="16"/>
      <c r="AZ6" s="3" t="s">
        <v>44</v>
      </c>
      <c r="BA6" s="2">
        <v>6236</v>
      </c>
      <c r="BB6" s="2">
        <f t="shared" si="8"/>
        <v>207.86666666666667</v>
      </c>
      <c r="BC6" s="2">
        <v>120</v>
      </c>
      <c r="BD6" s="2">
        <v>4</v>
      </c>
      <c r="BE6" s="2" t="s">
        <v>72</v>
      </c>
      <c r="BF6" s="16"/>
      <c r="BG6" s="3" t="s">
        <v>48</v>
      </c>
      <c r="BH6" s="2">
        <v>4559</v>
      </c>
      <c r="BI6" s="2">
        <f t="shared" si="9"/>
        <v>151.96666666666667</v>
      </c>
      <c r="BJ6" s="2">
        <v>120</v>
      </c>
      <c r="BK6" s="2">
        <v>4</v>
      </c>
      <c r="BL6" s="2" t="s">
        <v>72</v>
      </c>
      <c r="BM6" s="16"/>
      <c r="BN6" s="3" t="s">
        <v>107</v>
      </c>
      <c r="BO6" s="2">
        <v>2730</v>
      </c>
      <c r="BP6" s="2">
        <f t="shared" ref="BP6:BP8" si="10">SUM(BO6/26)</f>
        <v>105</v>
      </c>
      <c r="BQ6" s="2">
        <v>200</v>
      </c>
      <c r="BR6" s="2">
        <v>4</v>
      </c>
      <c r="BS6" s="2" t="s">
        <v>104</v>
      </c>
      <c r="BT6" s="16"/>
      <c r="BU6" s="3" t="s">
        <v>50</v>
      </c>
      <c r="BV6" s="2">
        <v>4345</v>
      </c>
      <c r="BW6" s="2">
        <f t="shared" si="1"/>
        <v>167.11538461538461</v>
      </c>
      <c r="BX6" s="2">
        <v>150</v>
      </c>
      <c r="BY6" s="2">
        <v>4</v>
      </c>
      <c r="BZ6" s="2" t="s">
        <v>72</v>
      </c>
    </row>
    <row r="7" spans="1:78" ht="17.399999999999999" x14ac:dyDescent="0.3">
      <c r="A7" s="3" t="s">
        <v>11</v>
      </c>
      <c r="B7" s="2">
        <v>340</v>
      </c>
      <c r="C7" s="2">
        <f t="shared" si="0"/>
        <v>14.166666666666666</v>
      </c>
      <c r="D7" s="2">
        <v>50</v>
      </c>
      <c r="E7" s="2">
        <v>5</v>
      </c>
      <c r="F7" s="16"/>
      <c r="G7" s="3" t="s">
        <v>8</v>
      </c>
      <c r="H7" s="2">
        <v>508</v>
      </c>
      <c r="I7" s="2">
        <f t="shared" si="2"/>
        <v>16.933333333333334</v>
      </c>
      <c r="J7" s="2">
        <v>50</v>
      </c>
      <c r="K7" s="2">
        <v>5</v>
      </c>
      <c r="L7" s="16"/>
      <c r="M7" s="3" t="s">
        <v>20</v>
      </c>
      <c r="N7" s="2">
        <v>2165</v>
      </c>
      <c r="O7" s="2">
        <f t="shared" si="3"/>
        <v>72.166666666666671</v>
      </c>
      <c r="P7" s="2">
        <v>120</v>
      </c>
      <c r="Q7" s="2">
        <v>5</v>
      </c>
      <c r="R7" s="16"/>
      <c r="S7" s="3" t="s">
        <v>21</v>
      </c>
      <c r="T7" s="2">
        <v>2472</v>
      </c>
      <c r="U7" s="2">
        <f t="shared" si="4"/>
        <v>82.4</v>
      </c>
      <c r="V7" s="2">
        <v>120</v>
      </c>
      <c r="W7" s="2">
        <v>5</v>
      </c>
      <c r="X7" s="16"/>
      <c r="Y7" s="3" t="s">
        <v>5</v>
      </c>
      <c r="Z7" s="2">
        <v>3646</v>
      </c>
      <c r="AA7" s="2">
        <f>AVERAGE(Z7/26)</f>
        <v>140.23076923076923</v>
      </c>
      <c r="AB7" s="2">
        <v>150</v>
      </c>
      <c r="AC7" s="2">
        <v>1</v>
      </c>
      <c r="AD7" s="16"/>
      <c r="AE7" s="3" t="s">
        <v>24</v>
      </c>
      <c r="AF7" s="2">
        <v>4684</v>
      </c>
      <c r="AG7" s="2">
        <f t="shared" si="5"/>
        <v>156.13333333333333</v>
      </c>
      <c r="AH7" s="2">
        <v>120</v>
      </c>
      <c r="AI7" s="2">
        <v>5</v>
      </c>
      <c r="AJ7" s="2" t="s">
        <v>71</v>
      </c>
      <c r="AK7" s="16"/>
      <c r="AL7" s="3" t="s">
        <v>19</v>
      </c>
      <c r="AM7" s="2">
        <v>5199</v>
      </c>
      <c r="AN7" s="2">
        <f t="shared" si="6"/>
        <v>173.3</v>
      </c>
      <c r="AO7" s="2">
        <v>120</v>
      </c>
      <c r="AP7" s="2">
        <v>5</v>
      </c>
      <c r="AQ7" s="2" t="s">
        <v>71</v>
      </c>
      <c r="AR7" s="16"/>
      <c r="AS7" s="3" t="s">
        <v>44</v>
      </c>
      <c r="AT7" s="2">
        <v>5856</v>
      </c>
      <c r="AU7" s="2">
        <f t="shared" si="7"/>
        <v>195.2</v>
      </c>
      <c r="AV7" s="2">
        <v>120</v>
      </c>
      <c r="AW7" s="2">
        <v>5</v>
      </c>
      <c r="AX7" s="2" t="s">
        <v>72</v>
      </c>
      <c r="AY7" s="16"/>
      <c r="AZ7" s="3" t="s">
        <v>57</v>
      </c>
      <c r="BA7" s="2">
        <v>6041</v>
      </c>
      <c r="BB7" s="2">
        <f t="shared" si="8"/>
        <v>201.36666666666667</v>
      </c>
      <c r="BC7" s="2">
        <v>120</v>
      </c>
      <c r="BD7" s="2">
        <v>5</v>
      </c>
      <c r="BE7" s="2" t="s">
        <v>72</v>
      </c>
      <c r="BF7" s="16"/>
      <c r="BG7" s="3" t="s">
        <v>56</v>
      </c>
      <c r="BH7" s="2">
        <v>4343</v>
      </c>
      <c r="BI7" s="2">
        <f t="shared" si="9"/>
        <v>144.76666666666668</v>
      </c>
      <c r="BJ7" s="2">
        <v>120</v>
      </c>
      <c r="BK7" s="2">
        <v>5</v>
      </c>
      <c r="BL7" s="2" t="s">
        <v>72</v>
      </c>
      <c r="BM7" s="16"/>
      <c r="BN7" s="3" t="s">
        <v>108</v>
      </c>
      <c r="BO7" s="2">
        <v>2738</v>
      </c>
      <c r="BP7" s="2">
        <v>105</v>
      </c>
      <c r="BQ7" s="2">
        <v>200</v>
      </c>
      <c r="BR7" s="2">
        <v>5</v>
      </c>
      <c r="BS7" s="2" t="s">
        <v>104</v>
      </c>
      <c r="BT7" s="16"/>
      <c r="BU7" s="3" t="s">
        <v>44</v>
      </c>
      <c r="BV7" s="2">
        <v>4160</v>
      </c>
      <c r="BW7" s="2">
        <f t="shared" si="1"/>
        <v>160</v>
      </c>
      <c r="BX7" s="2">
        <v>150</v>
      </c>
      <c r="BY7" s="2">
        <v>5</v>
      </c>
      <c r="BZ7" s="2" t="s">
        <v>72</v>
      </c>
    </row>
    <row r="8" spans="1:78" ht="17.399999999999999" x14ac:dyDescent="0.3">
      <c r="A8" s="3" t="s">
        <v>12</v>
      </c>
      <c r="B8" s="2">
        <v>151</v>
      </c>
      <c r="C8" s="2">
        <f t="shared" si="0"/>
        <v>6.291666666666667</v>
      </c>
      <c r="D8" s="2">
        <v>50</v>
      </c>
      <c r="E8" s="2">
        <v>6</v>
      </c>
      <c r="F8" s="16"/>
      <c r="G8" s="3" t="s">
        <v>9</v>
      </c>
      <c r="H8" s="2">
        <v>328</v>
      </c>
      <c r="I8" s="2">
        <f t="shared" si="2"/>
        <v>10.933333333333334</v>
      </c>
      <c r="J8" s="2">
        <v>50</v>
      </c>
      <c r="K8" s="2">
        <v>6</v>
      </c>
      <c r="L8" s="16"/>
      <c r="M8" s="3" t="s">
        <v>15</v>
      </c>
      <c r="N8" s="2">
        <v>1595</v>
      </c>
      <c r="O8" s="2">
        <f t="shared" si="3"/>
        <v>53.166666666666664</v>
      </c>
      <c r="P8" s="2">
        <v>120</v>
      </c>
      <c r="Q8" s="2">
        <v>6</v>
      </c>
      <c r="R8" s="16"/>
      <c r="S8" s="3" t="s">
        <v>30</v>
      </c>
      <c r="T8" s="2">
        <v>1786</v>
      </c>
      <c r="U8" s="2">
        <f t="shared" si="4"/>
        <v>59.533333333333331</v>
      </c>
      <c r="V8" s="2">
        <v>120</v>
      </c>
      <c r="W8" s="2">
        <v>6</v>
      </c>
      <c r="X8" s="16"/>
      <c r="Y8" s="3" t="s">
        <v>4</v>
      </c>
      <c r="Z8" s="2">
        <v>3605</v>
      </c>
      <c r="AA8" s="2">
        <f>AVERAGE(Z8/27)</f>
        <v>133.5185185185185</v>
      </c>
      <c r="AB8" s="2">
        <v>120</v>
      </c>
      <c r="AC8" s="2">
        <v>16</v>
      </c>
      <c r="AD8" s="16"/>
      <c r="AE8" s="3" t="s">
        <v>32</v>
      </c>
      <c r="AF8" s="2">
        <v>3942</v>
      </c>
      <c r="AG8" s="2">
        <f t="shared" si="5"/>
        <v>131.4</v>
      </c>
      <c r="AH8" s="2">
        <v>120</v>
      </c>
      <c r="AI8" s="2">
        <v>6</v>
      </c>
      <c r="AJ8" s="2" t="s">
        <v>71</v>
      </c>
      <c r="AK8" s="16"/>
      <c r="AL8" s="3" t="s">
        <v>45</v>
      </c>
      <c r="AM8" s="2">
        <v>4627</v>
      </c>
      <c r="AN8" s="2">
        <f t="shared" si="6"/>
        <v>154.23333333333332</v>
      </c>
      <c r="AO8" s="2">
        <v>120</v>
      </c>
      <c r="AP8" s="2">
        <v>6</v>
      </c>
      <c r="AQ8" s="2" t="s">
        <v>72</v>
      </c>
      <c r="AR8" s="16"/>
      <c r="AS8" s="3" t="s">
        <v>56</v>
      </c>
      <c r="AT8" s="2">
        <v>4733</v>
      </c>
      <c r="AU8" s="2">
        <f t="shared" si="7"/>
        <v>157.76666666666668</v>
      </c>
      <c r="AV8" s="2">
        <v>120</v>
      </c>
      <c r="AW8" s="2">
        <v>6</v>
      </c>
      <c r="AX8" s="2" t="s">
        <v>72</v>
      </c>
      <c r="AY8" s="16"/>
      <c r="AZ8" s="3" t="s">
        <v>50</v>
      </c>
      <c r="BA8" s="2">
        <v>5801</v>
      </c>
      <c r="BB8" s="2">
        <f t="shared" si="8"/>
        <v>193.36666666666667</v>
      </c>
      <c r="BC8" s="2">
        <v>120</v>
      </c>
      <c r="BD8" s="2">
        <v>6</v>
      </c>
      <c r="BE8" s="2" t="s">
        <v>72</v>
      </c>
      <c r="BF8" s="16"/>
      <c r="BG8" s="3" t="s">
        <v>45</v>
      </c>
      <c r="BH8" s="2">
        <v>4289</v>
      </c>
      <c r="BI8" s="2">
        <f t="shared" si="9"/>
        <v>142.96666666666667</v>
      </c>
      <c r="BJ8" s="2">
        <v>120</v>
      </c>
      <c r="BK8" s="2">
        <v>6</v>
      </c>
      <c r="BL8" s="2" t="s">
        <v>72</v>
      </c>
      <c r="BM8" s="16"/>
      <c r="BN8" s="3" t="s">
        <v>109</v>
      </c>
      <c r="BO8" s="2">
        <v>3042</v>
      </c>
      <c r="BP8" s="2">
        <f t="shared" si="10"/>
        <v>117</v>
      </c>
      <c r="BQ8" s="2">
        <v>200</v>
      </c>
      <c r="BR8" s="2">
        <v>6</v>
      </c>
      <c r="BS8" s="2" t="s">
        <v>104</v>
      </c>
      <c r="BT8" s="16"/>
      <c r="BU8" s="3" t="s">
        <v>45</v>
      </c>
      <c r="BV8" s="2">
        <v>4061</v>
      </c>
      <c r="BW8" s="2">
        <f t="shared" si="1"/>
        <v>156.19230769230768</v>
      </c>
      <c r="BX8" s="2">
        <v>150</v>
      </c>
      <c r="BY8" s="2">
        <v>6</v>
      </c>
      <c r="BZ8" s="2" t="s">
        <v>72</v>
      </c>
    </row>
    <row r="9" spans="1:78" ht="17.399999999999999" x14ac:dyDescent="0.3">
      <c r="A9" s="3" t="s">
        <v>20</v>
      </c>
      <c r="B9" s="2">
        <v>88</v>
      </c>
      <c r="C9" s="2">
        <f t="shared" si="0"/>
        <v>3.6666666666666665</v>
      </c>
      <c r="D9" s="2">
        <v>50</v>
      </c>
      <c r="E9" s="2">
        <v>7</v>
      </c>
      <c r="F9" s="16"/>
      <c r="G9" s="3" t="s">
        <v>10</v>
      </c>
      <c r="H9" s="2">
        <v>284</v>
      </c>
      <c r="I9" s="2">
        <f t="shared" si="2"/>
        <v>9.4666666666666668</v>
      </c>
      <c r="J9" s="2">
        <v>50</v>
      </c>
      <c r="K9" s="2">
        <v>7</v>
      </c>
      <c r="L9" s="16"/>
      <c r="M9" s="3" t="s">
        <v>21</v>
      </c>
      <c r="N9" s="2">
        <v>1582</v>
      </c>
      <c r="O9" s="2">
        <f t="shared" si="3"/>
        <v>52.733333333333334</v>
      </c>
      <c r="P9" s="2">
        <v>120</v>
      </c>
      <c r="Q9" s="2">
        <v>7</v>
      </c>
      <c r="R9" s="16"/>
      <c r="S9" s="3" t="s">
        <v>13</v>
      </c>
      <c r="T9" s="2">
        <v>1765</v>
      </c>
      <c r="U9" s="2">
        <f t="shared" si="4"/>
        <v>58.833333333333336</v>
      </c>
      <c r="V9" s="2">
        <v>120</v>
      </c>
      <c r="W9" s="2">
        <v>7</v>
      </c>
      <c r="X9" s="16"/>
      <c r="Y9" s="3" t="s">
        <v>33</v>
      </c>
      <c r="Z9" s="2">
        <v>3575</v>
      </c>
      <c r="AA9" s="2">
        <f>AVERAGE(Z9/26)</f>
        <v>137.5</v>
      </c>
      <c r="AB9" s="2">
        <v>120</v>
      </c>
      <c r="AC9" s="2">
        <v>26</v>
      </c>
      <c r="AD9" s="16"/>
      <c r="AE9" s="3" t="s">
        <v>39</v>
      </c>
      <c r="AF9" s="2">
        <v>3665</v>
      </c>
      <c r="AG9" s="2">
        <f t="shared" si="5"/>
        <v>122.16666666666667</v>
      </c>
      <c r="AH9" s="2">
        <v>120</v>
      </c>
      <c r="AI9" s="2">
        <v>7</v>
      </c>
      <c r="AJ9" s="2" t="s">
        <v>72</v>
      </c>
      <c r="AK9" s="16"/>
      <c r="AL9" s="3" t="s">
        <v>5</v>
      </c>
      <c r="AM9" s="2">
        <v>3490</v>
      </c>
      <c r="AN9" s="2">
        <f t="shared" si="6"/>
        <v>116.33333333333333</v>
      </c>
      <c r="AO9" s="2">
        <v>120</v>
      </c>
      <c r="AP9" s="2">
        <v>7</v>
      </c>
      <c r="AQ9" s="2" t="s">
        <v>71</v>
      </c>
      <c r="AR9" s="16"/>
      <c r="AS9" s="3" t="s">
        <v>48</v>
      </c>
      <c r="AT9" s="2">
        <v>4307</v>
      </c>
      <c r="AU9" s="2">
        <f t="shared" si="7"/>
        <v>143.56666666666666</v>
      </c>
      <c r="AV9" s="2">
        <v>120</v>
      </c>
      <c r="AW9" s="2">
        <v>7</v>
      </c>
      <c r="AX9" s="2" t="s">
        <v>72</v>
      </c>
      <c r="AY9" s="16"/>
      <c r="AZ9" s="3" t="s">
        <v>56</v>
      </c>
      <c r="BA9" s="2">
        <v>5154</v>
      </c>
      <c r="BB9" s="2">
        <f t="shared" si="8"/>
        <v>171.8</v>
      </c>
      <c r="BC9" s="2">
        <v>120</v>
      </c>
      <c r="BD9" s="2">
        <v>7</v>
      </c>
      <c r="BE9" s="2" t="s">
        <v>72</v>
      </c>
      <c r="BF9" s="16"/>
      <c r="BG9" s="3" t="s">
        <v>57</v>
      </c>
      <c r="BH9" s="2">
        <v>3837</v>
      </c>
      <c r="BI9" s="2">
        <f t="shared" si="9"/>
        <v>127.9</v>
      </c>
      <c r="BJ9" s="2">
        <v>120</v>
      </c>
      <c r="BK9" s="2">
        <v>7</v>
      </c>
      <c r="BL9" s="2" t="s">
        <v>72</v>
      </c>
      <c r="BM9" s="16"/>
      <c r="BN9" s="3" t="s">
        <v>110</v>
      </c>
      <c r="BO9" s="2">
        <v>2921</v>
      </c>
      <c r="BP9" s="2">
        <v>112</v>
      </c>
      <c r="BQ9" s="2">
        <v>200</v>
      </c>
      <c r="BR9" s="2">
        <v>7</v>
      </c>
      <c r="BS9" s="2" t="s">
        <v>104</v>
      </c>
      <c r="BT9" s="16"/>
      <c r="BU9" s="3" t="s">
        <v>68</v>
      </c>
      <c r="BV9" s="2">
        <v>3929</v>
      </c>
      <c r="BW9" s="2">
        <f t="shared" si="1"/>
        <v>151.11538461538461</v>
      </c>
      <c r="BX9" s="2">
        <v>150</v>
      </c>
      <c r="BY9" s="2">
        <v>7</v>
      </c>
      <c r="BZ9" s="2" t="s">
        <v>72</v>
      </c>
    </row>
    <row r="10" spans="1:78" ht="17.399999999999999" x14ac:dyDescent="0.3">
      <c r="A10" s="3" t="s">
        <v>22</v>
      </c>
      <c r="B10" s="2">
        <v>86</v>
      </c>
      <c r="C10" s="2">
        <f t="shared" si="0"/>
        <v>3.5833333333333335</v>
      </c>
      <c r="D10" s="2">
        <v>50</v>
      </c>
      <c r="E10" s="2">
        <v>8</v>
      </c>
      <c r="F10" s="16"/>
      <c r="G10" s="3" t="s">
        <v>11</v>
      </c>
      <c r="H10" s="2">
        <v>281</v>
      </c>
      <c r="I10" s="2">
        <f t="shared" si="2"/>
        <v>9.3666666666666671</v>
      </c>
      <c r="J10" s="2">
        <v>50</v>
      </c>
      <c r="K10" s="2">
        <v>8</v>
      </c>
      <c r="L10" s="16"/>
      <c r="M10" s="3" t="s">
        <v>4</v>
      </c>
      <c r="N10" s="2">
        <v>1517</v>
      </c>
      <c r="O10" s="2">
        <f t="shared" si="3"/>
        <v>50.56666666666667</v>
      </c>
      <c r="P10" s="2">
        <v>120</v>
      </c>
      <c r="Q10" s="2">
        <v>8</v>
      </c>
      <c r="R10" s="16"/>
      <c r="S10" s="3" t="s">
        <v>29</v>
      </c>
      <c r="T10" s="2">
        <v>1716</v>
      </c>
      <c r="U10" s="2">
        <f t="shared" si="4"/>
        <v>57.2</v>
      </c>
      <c r="V10" s="2">
        <v>120</v>
      </c>
      <c r="W10" s="2">
        <v>8</v>
      </c>
      <c r="X10" s="16"/>
      <c r="Y10" s="3" t="s">
        <v>7</v>
      </c>
      <c r="Z10" s="2">
        <v>3205</v>
      </c>
      <c r="AA10" s="2">
        <f t="shared" ref="AA10:AA18" si="11">AVERAGE(Z10/27)</f>
        <v>118.70370370370371</v>
      </c>
      <c r="AB10" s="2">
        <v>120</v>
      </c>
      <c r="AC10" s="2">
        <v>23</v>
      </c>
      <c r="AD10" s="16"/>
      <c r="AE10" s="3" t="s">
        <v>4</v>
      </c>
      <c r="AF10" s="2">
        <v>2771</v>
      </c>
      <c r="AG10" s="2">
        <f t="shared" si="5"/>
        <v>92.36666666666666</v>
      </c>
      <c r="AH10" s="2">
        <v>120</v>
      </c>
      <c r="AI10" s="2">
        <v>8</v>
      </c>
      <c r="AJ10" s="2" t="s">
        <v>71</v>
      </c>
      <c r="AK10" s="16"/>
      <c r="AL10" s="3" t="s">
        <v>46</v>
      </c>
      <c r="AM10" s="2">
        <v>3110</v>
      </c>
      <c r="AN10" s="2">
        <f t="shared" si="6"/>
        <v>103.66666666666667</v>
      </c>
      <c r="AO10" s="2">
        <v>120</v>
      </c>
      <c r="AP10" s="2">
        <v>8</v>
      </c>
      <c r="AQ10" s="2"/>
      <c r="AR10" s="16"/>
      <c r="AS10" s="3" t="s">
        <v>57</v>
      </c>
      <c r="AT10" s="2">
        <v>3854</v>
      </c>
      <c r="AU10" s="2">
        <f t="shared" si="7"/>
        <v>128.46666666666667</v>
      </c>
      <c r="AV10" s="2">
        <v>120</v>
      </c>
      <c r="AW10" s="2">
        <v>8</v>
      </c>
      <c r="AX10" s="2" t="s">
        <v>72</v>
      </c>
      <c r="AY10" s="16"/>
      <c r="AZ10" s="3" t="s">
        <v>39</v>
      </c>
      <c r="BA10" s="2">
        <v>4944</v>
      </c>
      <c r="BB10" s="2">
        <f t="shared" si="8"/>
        <v>164.8</v>
      </c>
      <c r="BC10" s="2">
        <v>120</v>
      </c>
      <c r="BD10" s="2">
        <v>8</v>
      </c>
      <c r="BE10" s="2" t="s">
        <v>72</v>
      </c>
      <c r="BF10" s="16"/>
      <c r="BG10" s="3" t="s">
        <v>42</v>
      </c>
      <c r="BH10" s="2">
        <v>3830</v>
      </c>
      <c r="BI10" s="2">
        <f t="shared" si="9"/>
        <v>127.66666666666667</v>
      </c>
      <c r="BJ10" s="2">
        <v>120</v>
      </c>
      <c r="BK10" s="2">
        <v>8</v>
      </c>
      <c r="BL10" s="2" t="s">
        <v>72</v>
      </c>
      <c r="BM10" s="16"/>
      <c r="BN10" s="3" t="s">
        <v>111</v>
      </c>
      <c r="BO10" s="2">
        <v>2124</v>
      </c>
      <c r="BP10" s="2">
        <v>81</v>
      </c>
      <c r="BQ10" s="2">
        <v>200</v>
      </c>
      <c r="BR10" s="2">
        <v>8</v>
      </c>
      <c r="BS10" s="2" t="s">
        <v>104</v>
      </c>
      <c r="BT10" s="16"/>
      <c r="BU10" s="3" t="s">
        <v>56</v>
      </c>
      <c r="BV10" s="2">
        <v>3921</v>
      </c>
      <c r="BW10" s="2">
        <f t="shared" si="1"/>
        <v>150.80769230769232</v>
      </c>
      <c r="BX10" s="2">
        <v>150</v>
      </c>
      <c r="BY10" s="2">
        <v>8</v>
      </c>
      <c r="BZ10" s="2" t="s">
        <v>72</v>
      </c>
    </row>
    <row r="11" spans="1:78" ht="17.399999999999999" x14ac:dyDescent="0.3">
      <c r="A11" s="3" t="s">
        <v>15</v>
      </c>
      <c r="B11" s="2">
        <v>69</v>
      </c>
      <c r="C11" s="2">
        <f t="shared" si="0"/>
        <v>2.875</v>
      </c>
      <c r="D11" s="2">
        <v>50</v>
      </c>
      <c r="E11" s="2">
        <v>9</v>
      </c>
      <c r="F11" s="16"/>
      <c r="G11" s="3" t="s">
        <v>12</v>
      </c>
      <c r="H11" s="2">
        <v>270</v>
      </c>
      <c r="I11" s="2">
        <f t="shared" si="2"/>
        <v>9</v>
      </c>
      <c r="J11" s="2">
        <v>50</v>
      </c>
      <c r="K11" s="2">
        <v>9</v>
      </c>
      <c r="L11" s="16"/>
      <c r="M11" s="3" t="s">
        <v>13</v>
      </c>
      <c r="N11" s="2">
        <v>1483</v>
      </c>
      <c r="O11" s="2">
        <f t="shared" si="3"/>
        <v>49.43333333333333</v>
      </c>
      <c r="P11" s="2">
        <v>120</v>
      </c>
      <c r="Q11" s="2">
        <v>9</v>
      </c>
      <c r="R11" s="16"/>
      <c r="S11" s="3" t="s">
        <v>6</v>
      </c>
      <c r="T11" s="2">
        <v>1580</v>
      </c>
      <c r="U11" s="2">
        <f t="shared" si="4"/>
        <v>52.666666666666664</v>
      </c>
      <c r="V11" s="2">
        <v>120</v>
      </c>
      <c r="W11" s="2">
        <v>9</v>
      </c>
      <c r="X11" s="16"/>
      <c r="Y11" s="3" t="s">
        <v>17</v>
      </c>
      <c r="Z11" s="2">
        <v>3114</v>
      </c>
      <c r="AA11" s="2">
        <f t="shared" si="11"/>
        <v>115.33333333333333</v>
      </c>
      <c r="AB11" s="2">
        <v>120</v>
      </c>
      <c r="AC11" s="2">
        <v>25</v>
      </c>
      <c r="AD11" s="16"/>
      <c r="AE11" s="3" t="s">
        <v>2</v>
      </c>
      <c r="AF11" s="2">
        <v>2696</v>
      </c>
      <c r="AG11" s="2">
        <f t="shared" si="5"/>
        <v>89.86666666666666</v>
      </c>
      <c r="AH11" s="2">
        <v>120</v>
      </c>
      <c r="AI11" s="2">
        <v>9</v>
      </c>
      <c r="AJ11" s="2"/>
      <c r="AK11" s="16"/>
      <c r="AL11" s="3" t="s">
        <v>47</v>
      </c>
      <c r="AM11" s="2">
        <v>3036</v>
      </c>
      <c r="AN11" s="2">
        <f t="shared" si="6"/>
        <v>101.2</v>
      </c>
      <c r="AO11" s="2">
        <v>120</v>
      </c>
      <c r="AP11" s="2">
        <v>9</v>
      </c>
      <c r="AQ11" s="2" t="s">
        <v>72</v>
      </c>
      <c r="AR11" s="16"/>
      <c r="AS11" s="3" t="s">
        <v>40</v>
      </c>
      <c r="AT11" s="2">
        <v>3561</v>
      </c>
      <c r="AU11" s="2">
        <f t="shared" si="7"/>
        <v>118.7</v>
      </c>
      <c r="AV11" s="2">
        <v>120</v>
      </c>
      <c r="AW11" s="2">
        <v>9</v>
      </c>
      <c r="AX11" s="2" t="s">
        <v>72</v>
      </c>
      <c r="AY11" s="16"/>
      <c r="AZ11" s="3" t="s">
        <v>19</v>
      </c>
      <c r="BA11" s="2">
        <v>3140</v>
      </c>
      <c r="BB11" s="2">
        <f t="shared" si="8"/>
        <v>104.66666666666667</v>
      </c>
      <c r="BC11" s="2">
        <v>120</v>
      </c>
      <c r="BD11" s="2">
        <v>9</v>
      </c>
      <c r="BE11" s="2" t="s">
        <v>71</v>
      </c>
      <c r="BF11" s="16"/>
      <c r="BG11" s="3" t="s">
        <v>50</v>
      </c>
      <c r="BH11" s="2">
        <v>3760</v>
      </c>
      <c r="BI11" s="2">
        <f t="shared" si="9"/>
        <v>125.33333333333333</v>
      </c>
      <c r="BJ11" s="2">
        <v>120</v>
      </c>
      <c r="BK11" s="2">
        <v>9</v>
      </c>
      <c r="BL11" s="2" t="s">
        <v>72</v>
      </c>
      <c r="BM11" s="16"/>
      <c r="BN11" s="3" t="s">
        <v>112</v>
      </c>
      <c r="BO11" s="2">
        <v>2806</v>
      </c>
      <c r="BP11" s="2">
        <v>107</v>
      </c>
      <c r="BQ11" s="2">
        <v>200</v>
      </c>
      <c r="BR11" s="2">
        <v>9</v>
      </c>
      <c r="BS11" s="2" t="s">
        <v>104</v>
      </c>
      <c r="BT11" s="16"/>
      <c r="BU11" s="3" t="s">
        <v>42</v>
      </c>
      <c r="BV11" s="2">
        <v>3763</v>
      </c>
      <c r="BW11" s="2">
        <f t="shared" si="1"/>
        <v>144.73076923076923</v>
      </c>
      <c r="BX11" s="2">
        <v>150</v>
      </c>
      <c r="BY11" s="2">
        <v>9</v>
      </c>
      <c r="BZ11" s="2" t="s">
        <v>72</v>
      </c>
    </row>
    <row r="12" spans="1:78" ht="17.399999999999999" x14ac:dyDescent="0.3">
      <c r="A12" s="3" t="s">
        <v>10</v>
      </c>
      <c r="B12" s="2">
        <v>47</v>
      </c>
      <c r="C12" s="2">
        <f t="shared" si="0"/>
        <v>1.9583333333333333</v>
      </c>
      <c r="D12" s="2">
        <v>75</v>
      </c>
      <c r="E12" s="2">
        <v>10</v>
      </c>
      <c r="F12" s="16"/>
      <c r="G12" s="3" t="s">
        <v>13</v>
      </c>
      <c r="H12" s="2">
        <v>263</v>
      </c>
      <c r="I12" s="2">
        <f t="shared" si="2"/>
        <v>8.7666666666666675</v>
      </c>
      <c r="J12" s="2">
        <v>50</v>
      </c>
      <c r="K12" s="2">
        <v>10</v>
      </c>
      <c r="L12" s="16"/>
      <c r="M12" s="3" t="s">
        <v>6</v>
      </c>
      <c r="N12" s="2">
        <v>1397</v>
      </c>
      <c r="O12" s="2">
        <f t="shared" si="3"/>
        <v>46.56666666666667</v>
      </c>
      <c r="P12" s="2">
        <v>120</v>
      </c>
      <c r="Q12" s="2">
        <v>10</v>
      </c>
      <c r="R12" s="16"/>
      <c r="S12" s="3" t="s">
        <v>11</v>
      </c>
      <c r="T12" s="2">
        <v>1526</v>
      </c>
      <c r="U12" s="2">
        <f t="shared" si="4"/>
        <v>50.866666666666667</v>
      </c>
      <c r="V12" s="2">
        <v>120</v>
      </c>
      <c r="W12" s="2">
        <v>10</v>
      </c>
      <c r="X12" s="16"/>
      <c r="Y12" s="3" t="s">
        <v>19</v>
      </c>
      <c r="Z12" s="2">
        <v>2430</v>
      </c>
      <c r="AA12" s="2">
        <f t="shared" si="11"/>
        <v>90</v>
      </c>
      <c r="AB12" s="2">
        <v>150</v>
      </c>
      <c r="AC12" s="2">
        <v>4</v>
      </c>
      <c r="AD12" s="16"/>
      <c r="AE12" s="3" t="s">
        <v>23</v>
      </c>
      <c r="AF12" s="2">
        <v>2616</v>
      </c>
      <c r="AG12" s="2">
        <f t="shared" si="5"/>
        <v>87.2</v>
      </c>
      <c r="AH12" s="2">
        <v>120</v>
      </c>
      <c r="AI12" s="2">
        <v>10</v>
      </c>
      <c r="AJ12" s="2" t="s">
        <v>71</v>
      </c>
      <c r="AK12" s="16"/>
      <c r="AL12" s="3" t="s">
        <v>32</v>
      </c>
      <c r="AM12" s="2">
        <v>2708</v>
      </c>
      <c r="AN12" s="2">
        <f t="shared" si="6"/>
        <v>90.266666666666666</v>
      </c>
      <c r="AO12" s="2">
        <v>120</v>
      </c>
      <c r="AP12" s="2">
        <v>10</v>
      </c>
      <c r="AQ12" s="2" t="s">
        <v>71</v>
      </c>
      <c r="AR12" s="16"/>
      <c r="AS12" s="3" t="s">
        <v>42</v>
      </c>
      <c r="AT12" s="2">
        <v>2216</v>
      </c>
      <c r="AU12" s="2">
        <f t="shared" si="7"/>
        <v>73.86666666666666</v>
      </c>
      <c r="AV12" s="2">
        <v>120</v>
      </c>
      <c r="AW12" s="2">
        <v>10</v>
      </c>
      <c r="AX12" s="2" t="s">
        <v>72</v>
      </c>
      <c r="AY12" s="16"/>
      <c r="AZ12" s="3" t="s">
        <v>59</v>
      </c>
      <c r="BA12" s="2">
        <v>874</v>
      </c>
      <c r="BB12" s="2">
        <f t="shared" si="8"/>
        <v>29.133333333333333</v>
      </c>
      <c r="BC12" s="2">
        <v>120</v>
      </c>
      <c r="BD12" s="2">
        <v>10</v>
      </c>
      <c r="BE12" s="2" t="s">
        <v>71</v>
      </c>
      <c r="BF12" s="16"/>
      <c r="BG12" s="3" t="s">
        <v>19</v>
      </c>
      <c r="BH12" s="2">
        <v>1964</v>
      </c>
      <c r="BI12" s="2">
        <f t="shared" si="9"/>
        <v>65.466666666666669</v>
      </c>
      <c r="BJ12" s="2">
        <v>120</v>
      </c>
      <c r="BK12" s="2">
        <v>10</v>
      </c>
      <c r="BL12" s="2" t="s">
        <v>71</v>
      </c>
      <c r="BM12" s="16"/>
      <c r="BN12" s="3" t="s">
        <v>68</v>
      </c>
      <c r="BO12" s="2">
        <v>3129</v>
      </c>
      <c r="BP12" s="2">
        <v>120</v>
      </c>
      <c r="BQ12" s="2">
        <v>200</v>
      </c>
      <c r="BR12" s="2">
        <v>10</v>
      </c>
      <c r="BS12" s="2" t="s">
        <v>104</v>
      </c>
      <c r="BT12" s="16"/>
      <c r="BU12" s="3" t="s">
        <v>57</v>
      </c>
      <c r="BV12" s="2">
        <v>3647</v>
      </c>
      <c r="BW12" s="2">
        <f t="shared" si="1"/>
        <v>140.26923076923077</v>
      </c>
      <c r="BX12" s="2">
        <v>150</v>
      </c>
      <c r="BY12" s="2">
        <v>10</v>
      </c>
      <c r="BZ12" s="2" t="s">
        <v>72</v>
      </c>
    </row>
    <row r="13" spans="1:78" ht="17.399999999999999" x14ac:dyDescent="0.3">
      <c r="A13" s="3" t="s">
        <v>13</v>
      </c>
      <c r="B13" s="2">
        <v>46</v>
      </c>
      <c r="C13" s="2">
        <f t="shared" si="0"/>
        <v>1.9166666666666667</v>
      </c>
      <c r="D13" s="2">
        <v>50</v>
      </c>
      <c r="E13" s="2">
        <v>11</v>
      </c>
      <c r="F13" s="16"/>
      <c r="G13" s="3" t="s">
        <v>14</v>
      </c>
      <c r="H13" s="2">
        <v>227</v>
      </c>
      <c r="I13" s="2">
        <f t="shared" si="2"/>
        <v>7.5666666666666664</v>
      </c>
      <c r="J13" s="2">
        <v>50</v>
      </c>
      <c r="K13" s="2">
        <v>11</v>
      </c>
      <c r="L13" s="16"/>
      <c r="M13" s="3" t="s">
        <v>7</v>
      </c>
      <c r="N13" s="2">
        <v>1283</v>
      </c>
      <c r="O13" s="2">
        <f t="shared" si="3"/>
        <v>42.766666666666666</v>
      </c>
      <c r="P13" s="2">
        <v>120</v>
      </c>
      <c r="Q13" s="2">
        <v>11</v>
      </c>
      <c r="R13" s="16"/>
      <c r="S13" s="3" t="s">
        <v>25</v>
      </c>
      <c r="T13" s="2">
        <v>1344</v>
      </c>
      <c r="U13" s="2">
        <f t="shared" si="4"/>
        <v>44.8</v>
      </c>
      <c r="V13" s="2">
        <v>120</v>
      </c>
      <c r="W13" s="2">
        <v>11</v>
      </c>
      <c r="X13" s="16"/>
      <c r="Y13" s="3" t="s">
        <v>9</v>
      </c>
      <c r="Z13" s="2">
        <v>2090</v>
      </c>
      <c r="AA13" s="2">
        <f t="shared" si="11"/>
        <v>77.407407407407405</v>
      </c>
      <c r="AB13" s="2">
        <v>120</v>
      </c>
      <c r="AC13" s="2">
        <v>22</v>
      </c>
      <c r="AD13" s="16"/>
      <c r="AE13" s="3" t="s">
        <v>33</v>
      </c>
      <c r="AF13" s="2">
        <v>2597</v>
      </c>
      <c r="AG13" s="2">
        <f t="shared" si="5"/>
        <v>86.566666666666663</v>
      </c>
      <c r="AH13" s="2">
        <v>120</v>
      </c>
      <c r="AI13" s="2">
        <v>11</v>
      </c>
      <c r="AJ13" s="2" t="s">
        <v>72</v>
      </c>
      <c r="AK13" s="16"/>
      <c r="AL13" s="3" t="s">
        <v>4</v>
      </c>
      <c r="AM13" s="2">
        <v>2687</v>
      </c>
      <c r="AN13" s="2">
        <f t="shared" si="6"/>
        <v>89.566666666666663</v>
      </c>
      <c r="AO13" s="2">
        <v>120</v>
      </c>
      <c r="AP13" s="2">
        <v>11</v>
      </c>
      <c r="AQ13" s="2" t="s">
        <v>71</v>
      </c>
      <c r="AR13" s="16"/>
      <c r="AS13" s="3" t="s">
        <v>19</v>
      </c>
      <c r="AT13" s="2">
        <v>2065</v>
      </c>
      <c r="AU13" s="2">
        <f t="shared" si="7"/>
        <v>68.833333333333329</v>
      </c>
      <c r="AV13" s="2">
        <v>120</v>
      </c>
      <c r="AW13" s="2">
        <v>11</v>
      </c>
      <c r="AX13" s="2" t="s">
        <v>71</v>
      </c>
      <c r="AY13" s="16"/>
      <c r="AZ13" s="3" t="s">
        <v>42</v>
      </c>
      <c r="BA13" s="2">
        <v>818</v>
      </c>
      <c r="BB13" s="2">
        <f t="shared" si="8"/>
        <v>27.266666666666666</v>
      </c>
      <c r="BC13" s="2">
        <v>120</v>
      </c>
      <c r="BD13" s="2">
        <v>11</v>
      </c>
      <c r="BE13" s="2" t="s">
        <v>72</v>
      </c>
      <c r="BF13" s="16"/>
      <c r="BG13" s="3" t="s">
        <v>40</v>
      </c>
      <c r="BH13" s="2">
        <v>685</v>
      </c>
      <c r="BI13" s="2">
        <f t="shared" si="9"/>
        <v>22.833333333333332</v>
      </c>
      <c r="BJ13" s="2">
        <v>120</v>
      </c>
      <c r="BK13" s="2">
        <v>11</v>
      </c>
      <c r="BL13" s="2" t="s">
        <v>72</v>
      </c>
      <c r="BM13" s="16"/>
      <c r="BN13" s="16"/>
      <c r="BO13" s="12">
        <f>SUM(BO3:BO12)</f>
        <v>28329</v>
      </c>
      <c r="BP13" s="12">
        <f>SUM(BP3:BP12)</f>
        <v>1085</v>
      </c>
      <c r="BQ13" s="12">
        <f>SUM(BQ3:BQ12)</f>
        <v>2000</v>
      </c>
      <c r="BR13" s="12"/>
      <c r="BS13" s="12"/>
      <c r="BT13" s="16"/>
      <c r="BU13" s="3" t="s">
        <v>19</v>
      </c>
      <c r="BV13" s="2">
        <v>1735</v>
      </c>
      <c r="BW13" s="2">
        <f t="shared" si="1"/>
        <v>66.730769230769226</v>
      </c>
      <c r="BX13" s="2">
        <v>150</v>
      </c>
      <c r="BY13" s="2">
        <v>11</v>
      </c>
      <c r="BZ13" s="2" t="s">
        <v>71</v>
      </c>
    </row>
    <row r="14" spans="1:78" ht="17.399999999999999" x14ac:dyDescent="0.3">
      <c r="A14" s="3" t="s">
        <v>21</v>
      </c>
      <c r="B14" s="2">
        <v>29</v>
      </c>
      <c r="C14" s="2">
        <f t="shared" si="0"/>
        <v>1.2083333333333333</v>
      </c>
      <c r="D14" s="2">
        <v>50</v>
      </c>
      <c r="E14" s="2">
        <v>12</v>
      </c>
      <c r="F14" s="16"/>
      <c r="G14" s="3" t="s">
        <v>15</v>
      </c>
      <c r="H14" s="2">
        <v>224</v>
      </c>
      <c r="I14" s="2">
        <f t="shared" si="2"/>
        <v>7.4666666666666668</v>
      </c>
      <c r="J14" s="2">
        <v>50</v>
      </c>
      <c r="K14" s="2">
        <v>12</v>
      </c>
      <c r="L14" s="16"/>
      <c r="M14" s="3" t="s">
        <v>9</v>
      </c>
      <c r="N14" s="2">
        <v>1256</v>
      </c>
      <c r="O14" s="2">
        <f t="shared" si="3"/>
        <v>41.866666666666667</v>
      </c>
      <c r="P14" s="2">
        <v>120</v>
      </c>
      <c r="Q14" s="2">
        <v>12</v>
      </c>
      <c r="R14" s="16"/>
      <c r="S14" s="3" t="s">
        <v>15</v>
      </c>
      <c r="T14" s="2">
        <v>1321</v>
      </c>
      <c r="U14" s="2">
        <f t="shared" si="4"/>
        <v>44.033333333333331</v>
      </c>
      <c r="V14" s="2">
        <v>120</v>
      </c>
      <c r="W14" s="2">
        <v>12</v>
      </c>
      <c r="X14" s="16"/>
      <c r="Y14" s="3" t="s">
        <v>20</v>
      </c>
      <c r="Z14" s="2">
        <v>1962</v>
      </c>
      <c r="AA14" s="2">
        <f t="shared" si="11"/>
        <v>72.666666666666671</v>
      </c>
      <c r="AB14" s="2">
        <v>150</v>
      </c>
      <c r="AC14" s="2">
        <v>5</v>
      </c>
      <c r="AD14" s="16"/>
      <c r="AE14" s="3" t="s">
        <v>7</v>
      </c>
      <c r="AF14" s="2">
        <v>2558</v>
      </c>
      <c r="AG14" s="2">
        <f t="shared" si="5"/>
        <v>85.266666666666666</v>
      </c>
      <c r="AH14" s="2">
        <v>120</v>
      </c>
      <c r="AI14" s="2">
        <v>12</v>
      </c>
      <c r="AJ14" s="2" t="s">
        <v>71</v>
      </c>
      <c r="AK14" s="16"/>
      <c r="AL14" s="3" t="s">
        <v>33</v>
      </c>
      <c r="AM14" s="2">
        <v>2556</v>
      </c>
      <c r="AN14" s="2">
        <f t="shared" si="6"/>
        <v>85.2</v>
      </c>
      <c r="AO14" s="2">
        <v>120</v>
      </c>
      <c r="AP14" s="2">
        <v>12</v>
      </c>
      <c r="AQ14" s="2" t="s">
        <v>71</v>
      </c>
      <c r="AR14" s="16"/>
      <c r="AS14" s="3" t="s">
        <v>58</v>
      </c>
      <c r="AT14" s="2">
        <v>2033</v>
      </c>
      <c r="AU14" s="2">
        <f t="shared" si="7"/>
        <v>67.766666666666666</v>
      </c>
      <c r="AV14" s="2">
        <v>120</v>
      </c>
      <c r="AW14" s="2">
        <v>12</v>
      </c>
      <c r="AX14" s="2" t="s">
        <v>72</v>
      </c>
      <c r="AY14" s="16"/>
      <c r="AZ14" s="3" t="s">
        <v>5</v>
      </c>
      <c r="BA14" s="2">
        <v>754</v>
      </c>
      <c r="BB14" s="2">
        <f t="shared" si="8"/>
        <v>25.133333333333333</v>
      </c>
      <c r="BC14" s="2">
        <v>120</v>
      </c>
      <c r="BD14" s="2">
        <v>12</v>
      </c>
      <c r="BE14" s="2" t="s">
        <v>71</v>
      </c>
      <c r="BF14" s="16"/>
      <c r="BG14" s="3" t="s">
        <v>6</v>
      </c>
      <c r="BH14" s="2">
        <v>652</v>
      </c>
      <c r="BI14" s="2">
        <f t="shared" si="9"/>
        <v>21.733333333333334</v>
      </c>
      <c r="BJ14" s="2">
        <v>120</v>
      </c>
      <c r="BK14" s="2">
        <v>12</v>
      </c>
      <c r="BL14" s="2" t="s">
        <v>71</v>
      </c>
      <c r="BM14" s="16"/>
      <c r="BN14" s="16"/>
      <c r="BO14" s="16"/>
      <c r="BP14" s="16"/>
      <c r="BQ14" s="16"/>
      <c r="BR14" s="16"/>
      <c r="BS14" s="16"/>
      <c r="BT14" s="16"/>
      <c r="BU14" s="3" t="s">
        <v>5</v>
      </c>
      <c r="BV14" s="2">
        <v>681</v>
      </c>
      <c r="BW14" s="2">
        <f t="shared" si="1"/>
        <v>26.192307692307693</v>
      </c>
      <c r="BX14" s="2">
        <v>150</v>
      </c>
      <c r="BY14" s="2">
        <v>12</v>
      </c>
      <c r="BZ14" s="2" t="s">
        <v>71</v>
      </c>
    </row>
    <row r="15" spans="1:78" ht="18" x14ac:dyDescent="0.35">
      <c r="A15" s="3" t="s">
        <v>7</v>
      </c>
      <c r="B15" s="2">
        <v>29</v>
      </c>
      <c r="C15" s="2">
        <f t="shared" si="0"/>
        <v>1.2083333333333333</v>
      </c>
      <c r="D15" s="2">
        <v>75</v>
      </c>
      <c r="E15" s="2">
        <v>13</v>
      </c>
      <c r="F15" s="16"/>
      <c r="G15" s="3" t="s">
        <v>16</v>
      </c>
      <c r="H15" s="2">
        <v>205</v>
      </c>
      <c r="I15" s="2">
        <f t="shared" si="2"/>
        <v>6.833333333333333</v>
      </c>
      <c r="J15" s="2">
        <v>50</v>
      </c>
      <c r="K15" s="2">
        <v>13</v>
      </c>
      <c r="L15" s="16"/>
      <c r="M15" s="3" t="s">
        <v>11</v>
      </c>
      <c r="N15" s="2">
        <v>1049</v>
      </c>
      <c r="O15" s="2">
        <f t="shared" si="3"/>
        <v>34.966666666666669</v>
      </c>
      <c r="P15" s="2">
        <v>120</v>
      </c>
      <c r="Q15" s="2">
        <v>13</v>
      </c>
      <c r="R15" s="16"/>
      <c r="S15" s="3" t="s">
        <v>32</v>
      </c>
      <c r="T15" s="2">
        <v>1269</v>
      </c>
      <c r="U15" s="2">
        <f t="shared" si="4"/>
        <v>42.3</v>
      </c>
      <c r="V15" s="2">
        <v>120</v>
      </c>
      <c r="W15" s="2">
        <v>13</v>
      </c>
      <c r="X15" s="16"/>
      <c r="Y15" s="3" t="s">
        <v>30</v>
      </c>
      <c r="Z15" s="2">
        <v>1807</v>
      </c>
      <c r="AA15" s="2">
        <f t="shared" si="11"/>
        <v>66.925925925925924</v>
      </c>
      <c r="AB15" s="2">
        <v>120</v>
      </c>
      <c r="AC15" s="2">
        <v>24</v>
      </c>
      <c r="AD15" s="16"/>
      <c r="AE15" s="3" t="s">
        <v>9</v>
      </c>
      <c r="AF15" s="2">
        <v>2208</v>
      </c>
      <c r="AG15" s="2">
        <f t="shared" si="5"/>
        <v>73.599999999999994</v>
      </c>
      <c r="AH15" s="2">
        <v>120</v>
      </c>
      <c r="AI15" s="2">
        <v>13</v>
      </c>
      <c r="AJ15" s="2" t="s">
        <v>71</v>
      </c>
      <c r="AK15" s="16"/>
      <c r="AL15" s="3" t="s">
        <v>20</v>
      </c>
      <c r="AM15" s="2">
        <v>2363</v>
      </c>
      <c r="AN15" s="2">
        <f t="shared" si="6"/>
        <v>78.766666666666666</v>
      </c>
      <c r="AO15" s="2">
        <v>120</v>
      </c>
      <c r="AP15" s="2">
        <v>13</v>
      </c>
      <c r="AQ15" s="2" t="s">
        <v>71</v>
      </c>
      <c r="AR15" s="16"/>
      <c r="AS15" s="3" t="s">
        <v>5</v>
      </c>
      <c r="AT15" s="2">
        <v>1753</v>
      </c>
      <c r="AU15" s="2">
        <f t="shared" si="7"/>
        <v>58.43333333333333</v>
      </c>
      <c r="AV15" s="2">
        <v>120</v>
      </c>
      <c r="AW15" s="2">
        <v>13</v>
      </c>
      <c r="AX15" s="2" t="s">
        <v>71</v>
      </c>
      <c r="AY15" s="16"/>
      <c r="AZ15" s="3" t="s">
        <v>4</v>
      </c>
      <c r="BA15" s="2">
        <v>657</v>
      </c>
      <c r="BB15" s="2">
        <f t="shared" si="8"/>
        <v>21.9</v>
      </c>
      <c r="BC15" s="2">
        <v>120</v>
      </c>
      <c r="BD15" s="2">
        <v>13</v>
      </c>
      <c r="BE15" s="2" t="s">
        <v>71</v>
      </c>
      <c r="BF15" s="16"/>
      <c r="BG15" s="3" t="s">
        <v>5</v>
      </c>
      <c r="BH15" s="2">
        <v>641</v>
      </c>
      <c r="BI15" s="2">
        <f t="shared" si="9"/>
        <v>21.366666666666667</v>
      </c>
      <c r="BJ15" s="2">
        <v>120</v>
      </c>
      <c r="BK15" s="2">
        <v>13</v>
      </c>
      <c r="BL15" s="2" t="s">
        <v>71</v>
      </c>
      <c r="BM15" s="16"/>
      <c r="BN15" s="20" t="s">
        <v>90</v>
      </c>
      <c r="BO15" s="16"/>
      <c r="BP15" s="16"/>
      <c r="BQ15" s="16"/>
      <c r="BR15" s="16"/>
      <c r="BS15" s="16"/>
      <c r="BT15" s="16"/>
      <c r="BU15" s="3" t="s">
        <v>6</v>
      </c>
      <c r="BV15" s="2">
        <v>651</v>
      </c>
      <c r="BW15" s="2">
        <f t="shared" si="1"/>
        <v>25.03846153846154</v>
      </c>
      <c r="BX15" s="2">
        <v>80</v>
      </c>
      <c r="BY15" s="2">
        <v>13</v>
      </c>
      <c r="BZ15" s="2" t="s">
        <v>71</v>
      </c>
    </row>
    <row r="16" spans="1:78" ht="18" x14ac:dyDescent="0.35">
      <c r="A16" s="3" t="s">
        <v>9</v>
      </c>
      <c r="B16" s="2">
        <v>26</v>
      </c>
      <c r="C16" s="2">
        <f t="shared" si="0"/>
        <v>1.0833333333333333</v>
      </c>
      <c r="D16" s="2">
        <v>75</v>
      </c>
      <c r="E16" s="2">
        <v>14</v>
      </c>
      <c r="F16" s="16"/>
      <c r="G16" s="3" t="s">
        <v>17</v>
      </c>
      <c r="H16" s="2">
        <v>183</v>
      </c>
      <c r="I16" s="2">
        <f t="shared" si="2"/>
        <v>6.1</v>
      </c>
      <c r="J16" s="2">
        <v>50</v>
      </c>
      <c r="K16" s="2">
        <v>14</v>
      </c>
      <c r="L16" s="16"/>
      <c r="M16" s="3" t="s">
        <v>19</v>
      </c>
      <c r="N16" s="2">
        <v>1035</v>
      </c>
      <c r="O16" s="2">
        <f t="shared" si="3"/>
        <v>34.5</v>
      </c>
      <c r="P16" s="2">
        <v>120</v>
      </c>
      <c r="Q16" s="2">
        <v>14</v>
      </c>
      <c r="R16" s="16"/>
      <c r="S16" s="3" t="s">
        <v>33</v>
      </c>
      <c r="T16" s="2">
        <v>1209</v>
      </c>
      <c r="U16" s="2">
        <f t="shared" si="4"/>
        <v>40.299999999999997</v>
      </c>
      <c r="V16" s="2">
        <v>120</v>
      </c>
      <c r="W16" s="2">
        <v>14</v>
      </c>
      <c r="X16" s="16"/>
      <c r="Y16" s="3" t="s">
        <v>8</v>
      </c>
      <c r="Z16" s="2">
        <v>1513</v>
      </c>
      <c r="AA16" s="2">
        <f t="shared" si="11"/>
        <v>56.037037037037038</v>
      </c>
      <c r="AB16" s="2">
        <v>120</v>
      </c>
      <c r="AC16" s="2">
        <v>17</v>
      </c>
      <c r="AD16" s="16"/>
      <c r="AE16" s="3" t="s">
        <v>40</v>
      </c>
      <c r="AF16" s="2">
        <v>2079</v>
      </c>
      <c r="AG16" s="2">
        <f t="shared" si="5"/>
        <v>69.3</v>
      </c>
      <c r="AH16" s="2">
        <v>120</v>
      </c>
      <c r="AI16" s="2">
        <v>14</v>
      </c>
      <c r="AJ16" s="2" t="s">
        <v>72</v>
      </c>
      <c r="AK16" s="16"/>
      <c r="AL16" s="3" t="s">
        <v>9</v>
      </c>
      <c r="AM16" s="2">
        <v>2353</v>
      </c>
      <c r="AN16" s="2">
        <f t="shared" si="6"/>
        <v>78.433333333333337</v>
      </c>
      <c r="AO16" s="2">
        <v>120</v>
      </c>
      <c r="AP16" s="2">
        <v>14</v>
      </c>
      <c r="AQ16" s="2" t="s">
        <v>71</v>
      </c>
      <c r="AR16" s="16"/>
      <c r="AS16" s="3" t="s">
        <v>59</v>
      </c>
      <c r="AT16" s="2">
        <v>1359</v>
      </c>
      <c r="AU16" s="2">
        <f t="shared" si="7"/>
        <v>45.3</v>
      </c>
      <c r="AV16" s="2">
        <v>120</v>
      </c>
      <c r="AW16" s="2">
        <v>14</v>
      </c>
      <c r="AX16" s="2" t="s">
        <v>71</v>
      </c>
      <c r="AY16" s="16"/>
      <c r="AZ16" s="3" t="s">
        <v>6</v>
      </c>
      <c r="BA16" s="2">
        <v>517</v>
      </c>
      <c r="BB16" s="2">
        <f t="shared" si="8"/>
        <v>17.233333333333334</v>
      </c>
      <c r="BC16" s="2">
        <v>120</v>
      </c>
      <c r="BD16" s="2">
        <v>14</v>
      </c>
      <c r="BE16" s="2" t="s">
        <v>71</v>
      </c>
      <c r="BF16" s="16"/>
      <c r="BG16" s="3" t="s">
        <v>11</v>
      </c>
      <c r="BH16" s="2">
        <v>566</v>
      </c>
      <c r="BI16" s="2">
        <f t="shared" si="9"/>
        <v>18.866666666666667</v>
      </c>
      <c r="BJ16" s="2">
        <v>120</v>
      </c>
      <c r="BK16" s="2">
        <v>14</v>
      </c>
      <c r="BL16" s="2" t="s">
        <v>71</v>
      </c>
      <c r="BM16" s="16"/>
      <c r="BN16" s="18">
        <f>BO13*1000</f>
        <v>28329000</v>
      </c>
      <c r="BO16" s="17" t="s">
        <v>88</v>
      </c>
      <c r="BP16" s="18">
        <f>BO13*500</f>
        <v>14164500</v>
      </c>
      <c r="BQ16" s="17" t="s">
        <v>89</v>
      </c>
      <c r="BT16" s="16"/>
      <c r="BU16" s="3" t="s">
        <v>11</v>
      </c>
      <c r="BV16" s="2">
        <v>498</v>
      </c>
      <c r="BW16" s="2">
        <f t="shared" si="1"/>
        <v>19.153846153846153</v>
      </c>
      <c r="BX16" s="2">
        <v>80</v>
      </c>
      <c r="BY16" s="2">
        <v>14</v>
      </c>
      <c r="BZ16" s="2" t="s">
        <v>71</v>
      </c>
    </row>
    <row r="17" spans="1:78" ht="18" x14ac:dyDescent="0.35">
      <c r="A17" s="3" t="s">
        <v>14</v>
      </c>
      <c r="B17" s="2">
        <v>5</v>
      </c>
      <c r="C17" s="2">
        <f t="shared" si="0"/>
        <v>0.20833333333333334</v>
      </c>
      <c r="D17" s="2">
        <v>50</v>
      </c>
      <c r="E17" s="2">
        <v>15</v>
      </c>
      <c r="F17" s="16"/>
      <c r="G17" s="3" t="s">
        <v>18</v>
      </c>
      <c r="H17" s="2">
        <v>141</v>
      </c>
      <c r="I17" s="2">
        <f t="shared" si="2"/>
        <v>4.7</v>
      </c>
      <c r="J17" s="2">
        <v>50</v>
      </c>
      <c r="K17" s="2">
        <v>15</v>
      </c>
      <c r="L17" s="16"/>
      <c r="M17" s="3" t="s">
        <v>12</v>
      </c>
      <c r="N17" s="2">
        <v>933</v>
      </c>
      <c r="O17" s="2">
        <f t="shared" si="3"/>
        <v>31.1</v>
      </c>
      <c r="P17" s="2">
        <v>120</v>
      </c>
      <c r="Q17" s="2">
        <v>15</v>
      </c>
      <c r="R17" s="16"/>
      <c r="S17" s="3" t="s">
        <v>7</v>
      </c>
      <c r="T17" s="2">
        <v>1182</v>
      </c>
      <c r="U17" s="2">
        <f t="shared" si="4"/>
        <v>39.4</v>
      </c>
      <c r="V17" s="2">
        <v>120</v>
      </c>
      <c r="W17" s="2">
        <v>15</v>
      </c>
      <c r="X17" s="16"/>
      <c r="Y17" s="3" t="s">
        <v>16</v>
      </c>
      <c r="Z17" s="2">
        <v>1330</v>
      </c>
      <c r="AA17" s="2">
        <f t="shared" si="11"/>
        <v>49.25925925925926</v>
      </c>
      <c r="AB17" s="2">
        <v>120</v>
      </c>
      <c r="AC17" s="2">
        <v>19</v>
      </c>
      <c r="AD17" s="16"/>
      <c r="AE17" s="3" t="s">
        <v>20</v>
      </c>
      <c r="AF17" s="2">
        <v>1968</v>
      </c>
      <c r="AG17" s="2">
        <f t="shared" si="5"/>
        <v>65.599999999999994</v>
      </c>
      <c r="AH17" s="2">
        <v>120</v>
      </c>
      <c r="AI17" s="2">
        <v>15</v>
      </c>
      <c r="AJ17" s="2" t="s">
        <v>71</v>
      </c>
      <c r="AK17" s="16"/>
      <c r="AL17" s="3" t="s">
        <v>36</v>
      </c>
      <c r="AM17" s="2">
        <v>1909</v>
      </c>
      <c r="AN17" s="2">
        <f t="shared" si="6"/>
        <v>63.633333333333333</v>
      </c>
      <c r="AO17" s="2">
        <v>120</v>
      </c>
      <c r="AP17" s="2">
        <v>15</v>
      </c>
      <c r="AQ17" s="2" t="s">
        <v>71</v>
      </c>
      <c r="AR17" s="16"/>
      <c r="AS17" s="3" t="s">
        <v>4</v>
      </c>
      <c r="AT17" s="2">
        <v>1175</v>
      </c>
      <c r="AU17" s="2">
        <f t="shared" si="7"/>
        <v>39.166666666666664</v>
      </c>
      <c r="AV17" s="2">
        <v>120</v>
      </c>
      <c r="AW17" s="2">
        <v>15</v>
      </c>
      <c r="AX17" s="2" t="s">
        <v>71</v>
      </c>
      <c r="AY17" s="16"/>
      <c r="AZ17" s="3" t="s">
        <v>29</v>
      </c>
      <c r="BA17" s="2">
        <v>484</v>
      </c>
      <c r="BB17" s="2">
        <f t="shared" si="8"/>
        <v>16.133333333333333</v>
      </c>
      <c r="BC17" s="2">
        <v>120</v>
      </c>
      <c r="BD17" s="2">
        <v>15</v>
      </c>
      <c r="BE17" s="2" t="s">
        <v>71</v>
      </c>
      <c r="BF17" s="16"/>
      <c r="BG17" s="3" t="s">
        <v>4</v>
      </c>
      <c r="BH17" s="2">
        <v>406</v>
      </c>
      <c r="BI17" s="2">
        <f t="shared" si="9"/>
        <v>13.533333333333333</v>
      </c>
      <c r="BJ17" s="2">
        <v>120</v>
      </c>
      <c r="BK17" s="2">
        <v>15</v>
      </c>
      <c r="BL17" s="2" t="s">
        <v>71</v>
      </c>
      <c r="BM17" s="16"/>
      <c r="BN17" s="18">
        <f>11*500000</f>
        <v>5500000</v>
      </c>
      <c r="BO17" s="17" t="s">
        <v>85</v>
      </c>
      <c r="BT17" s="16"/>
      <c r="BU17" s="3" t="s">
        <v>114</v>
      </c>
      <c r="BV17" s="2">
        <v>358</v>
      </c>
      <c r="BW17" s="2">
        <f t="shared" si="1"/>
        <v>13.76923076923077</v>
      </c>
      <c r="BX17" s="2">
        <v>150</v>
      </c>
      <c r="BY17" s="2">
        <v>15</v>
      </c>
      <c r="BZ17" s="2" t="s">
        <v>71</v>
      </c>
    </row>
    <row r="18" spans="1:78" ht="18" x14ac:dyDescent="0.35">
      <c r="A18" s="3" t="s">
        <v>29</v>
      </c>
      <c r="B18" s="2">
        <v>3</v>
      </c>
      <c r="C18" s="2">
        <f t="shared" si="0"/>
        <v>0.125</v>
      </c>
      <c r="D18" s="2">
        <v>50</v>
      </c>
      <c r="E18" s="2">
        <v>16</v>
      </c>
      <c r="F18" s="16"/>
      <c r="G18" s="3" t="s">
        <v>19</v>
      </c>
      <c r="H18" s="2">
        <v>127</v>
      </c>
      <c r="I18" s="2">
        <f t="shared" si="2"/>
        <v>4.2333333333333334</v>
      </c>
      <c r="J18" s="2">
        <v>50</v>
      </c>
      <c r="K18" s="2">
        <v>16</v>
      </c>
      <c r="L18" s="16"/>
      <c r="M18" s="3" t="s">
        <v>10</v>
      </c>
      <c r="N18" s="2">
        <v>497</v>
      </c>
      <c r="O18" s="2">
        <f t="shared" si="3"/>
        <v>16.566666666666666</v>
      </c>
      <c r="P18" s="2">
        <v>120</v>
      </c>
      <c r="Q18" s="2">
        <v>16</v>
      </c>
      <c r="R18" s="16"/>
      <c r="S18" s="3" t="s">
        <v>9</v>
      </c>
      <c r="T18" s="2">
        <v>1150</v>
      </c>
      <c r="U18" s="2">
        <f t="shared" si="4"/>
        <v>38.333333333333336</v>
      </c>
      <c r="V18" s="2">
        <v>120</v>
      </c>
      <c r="W18" s="2">
        <v>16</v>
      </c>
      <c r="X18" s="16"/>
      <c r="Y18" s="3" t="s">
        <v>6</v>
      </c>
      <c r="Z18" s="2">
        <v>1229</v>
      </c>
      <c r="AA18" s="2">
        <f t="shared" si="11"/>
        <v>45.518518518518519</v>
      </c>
      <c r="AB18" s="2">
        <v>80</v>
      </c>
      <c r="AC18" s="2">
        <v>10</v>
      </c>
      <c r="AD18" s="16"/>
      <c r="AE18" s="3" t="s">
        <v>41</v>
      </c>
      <c r="AF18" s="2">
        <v>1798</v>
      </c>
      <c r="AG18" s="2">
        <f t="shared" si="5"/>
        <v>59.93333333333333</v>
      </c>
      <c r="AH18" s="2">
        <v>120</v>
      </c>
      <c r="AI18" s="2">
        <v>16</v>
      </c>
      <c r="AJ18" s="2" t="s">
        <v>71</v>
      </c>
      <c r="AK18" s="16"/>
      <c r="AL18" s="3" t="s">
        <v>48</v>
      </c>
      <c r="AM18" s="2">
        <v>1743</v>
      </c>
      <c r="AN18" s="2">
        <f t="shared" si="6"/>
        <v>58.1</v>
      </c>
      <c r="AO18" s="2">
        <v>120</v>
      </c>
      <c r="AP18" s="2">
        <v>16</v>
      </c>
      <c r="AQ18" s="2" t="s">
        <v>71</v>
      </c>
      <c r="AR18" s="16"/>
      <c r="AS18" s="3" t="s">
        <v>60</v>
      </c>
      <c r="AT18" s="2">
        <v>1095</v>
      </c>
      <c r="AU18" s="2">
        <f t="shared" si="7"/>
        <v>36.5</v>
      </c>
      <c r="AV18" s="2">
        <v>120</v>
      </c>
      <c r="AW18" s="2">
        <v>16</v>
      </c>
      <c r="AX18" s="2" t="s">
        <v>72</v>
      </c>
      <c r="AY18" s="16"/>
      <c r="AZ18" s="3" t="s">
        <v>11</v>
      </c>
      <c r="BA18" s="2">
        <v>432</v>
      </c>
      <c r="BB18" s="2">
        <f t="shared" si="8"/>
        <v>14.4</v>
      </c>
      <c r="BC18" s="2">
        <v>120</v>
      </c>
      <c r="BD18" s="2">
        <v>16</v>
      </c>
      <c r="BE18" s="2" t="s">
        <v>71</v>
      </c>
      <c r="BF18" s="16"/>
      <c r="BG18" s="3" t="s">
        <v>9</v>
      </c>
      <c r="BH18" s="2">
        <v>382</v>
      </c>
      <c r="BI18" s="2">
        <f t="shared" si="9"/>
        <v>12.733333333333333</v>
      </c>
      <c r="BJ18" s="2">
        <v>120</v>
      </c>
      <c r="BK18" s="2">
        <v>16</v>
      </c>
      <c r="BL18" s="2" t="s">
        <v>71</v>
      </c>
      <c r="BM18" s="16"/>
      <c r="BN18" s="19">
        <f>BN17/BN16</f>
        <v>0.1941473401814395</v>
      </c>
      <c r="BO18" s="17" t="s">
        <v>86</v>
      </c>
      <c r="BT18" s="16"/>
      <c r="BU18" s="3" t="s">
        <v>29</v>
      </c>
      <c r="BV18" s="2">
        <v>348</v>
      </c>
      <c r="BW18" s="2">
        <f t="shared" si="1"/>
        <v>13.384615384615385</v>
      </c>
      <c r="BX18" s="2">
        <v>100</v>
      </c>
      <c r="BY18" s="2">
        <v>16</v>
      </c>
      <c r="BZ18" s="2" t="s">
        <v>71</v>
      </c>
    </row>
    <row r="19" spans="1:78" ht="17.399999999999999" x14ac:dyDescent="0.3">
      <c r="A19" s="3" t="s">
        <v>23</v>
      </c>
      <c r="B19" s="2">
        <v>1</v>
      </c>
      <c r="C19" s="2">
        <f t="shared" si="0"/>
        <v>4.1666666666666664E-2</v>
      </c>
      <c r="D19" s="2">
        <v>75</v>
      </c>
      <c r="E19" s="2">
        <v>17</v>
      </c>
      <c r="F19" s="16"/>
      <c r="G19" s="3" t="s">
        <v>20</v>
      </c>
      <c r="H19" s="2">
        <v>114</v>
      </c>
      <c r="I19" s="2">
        <f t="shared" si="2"/>
        <v>3.8</v>
      </c>
      <c r="J19" s="2">
        <v>50</v>
      </c>
      <c r="K19" s="2">
        <v>17</v>
      </c>
      <c r="L19" s="16"/>
      <c r="M19" s="3" t="s">
        <v>29</v>
      </c>
      <c r="N19" s="2">
        <v>404</v>
      </c>
      <c r="O19" s="2">
        <f t="shared" si="3"/>
        <v>13.466666666666667</v>
      </c>
      <c r="P19" s="2">
        <v>120</v>
      </c>
      <c r="Q19" s="2">
        <v>17</v>
      </c>
      <c r="R19" s="16"/>
      <c r="S19" s="3" t="s">
        <v>27</v>
      </c>
      <c r="T19" s="2">
        <v>975</v>
      </c>
      <c r="U19" s="2">
        <f t="shared" si="4"/>
        <v>32.5</v>
      </c>
      <c r="V19" s="2">
        <v>120</v>
      </c>
      <c r="W19" s="2">
        <v>17</v>
      </c>
      <c r="X19" s="16"/>
      <c r="Y19" s="3" t="s">
        <v>36</v>
      </c>
      <c r="Z19" s="2">
        <v>1195</v>
      </c>
      <c r="AA19" s="2">
        <f>AVERAGE(Z19/25)</f>
        <v>47.8</v>
      </c>
      <c r="AB19" s="2">
        <v>150</v>
      </c>
      <c r="AC19" s="2">
        <v>28</v>
      </c>
      <c r="AD19" s="16"/>
      <c r="AE19" s="3" t="s">
        <v>42</v>
      </c>
      <c r="AF19" s="2">
        <v>1561</v>
      </c>
      <c r="AG19" s="2">
        <f t="shared" si="5"/>
        <v>52.033333333333331</v>
      </c>
      <c r="AH19" s="2">
        <v>120</v>
      </c>
      <c r="AI19" s="2">
        <v>17</v>
      </c>
      <c r="AJ19" s="2" t="s">
        <v>71</v>
      </c>
      <c r="AK19" s="16"/>
      <c r="AL19" s="3" t="s">
        <v>49</v>
      </c>
      <c r="AM19" s="2">
        <v>1596</v>
      </c>
      <c r="AN19" s="2">
        <f t="shared" si="6"/>
        <v>53.2</v>
      </c>
      <c r="AO19" s="2">
        <v>120</v>
      </c>
      <c r="AP19" s="2">
        <v>17</v>
      </c>
      <c r="AQ19" s="2" t="s">
        <v>71</v>
      </c>
      <c r="AR19" s="16"/>
      <c r="AS19" s="3" t="s">
        <v>29</v>
      </c>
      <c r="AT19" s="2">
        <v>1065</v>
      </c>
      <c r="AU19" s="2">
        <f t="shared" si="7"/>
        <v>35.5</v>
      </c>
      <c r="AV19" s="2">
        <v>120</v>
      </c>
      <c r="AW19" s="2">
        <v>17</v>
      </c>
      <c r="AX19" s="2" t="s">
        <v>71</v>
      </c>
      <c r="AY19" s="16"/>
      <c r="AZ19" s="3" t="s">
        <v>9</v>
      </c>
      <c r="BA19" s="2">
        <v>406</v>
      </c>
      <c r="BB19" s="2">
        <f t="shared" si="8"/>
        <v>13.533333333333333</v>
      </c>
      <c r="BC19" s="2">
        <v>120</v>
      </c>
      <c r="BD19" s="2">
        <v>17</v>
      </c>
      <c r="BE19" s="2" t="s">
        <v>71</v>
      </c>
      <c r="BF19" s="16"/>
      <c r="BG19" s="3" t="s">
        <v>66</v>
      </c>
      <c r="BH19" s="2">
        <v>363</v>
      </c>
      <c r="BI19" s="2">
        <f t="shared" si="9"/>
        <v>12.1</v>
      </c>
      <c r="BJ19" s="2">
        <v>120</v>
      </c>
      <c r="BK19" s="2">
        <v>17</v>
      </c>
      <c r="BL19" s="2" t="s">
        <v>71</v>
      </c>
      <c r="BM19" s="16"/>
      <c r="BT19" s="16"/>
      <c r="BU19" s="3" t="s">
        <v>15</v>
      </c>
      <c r="BV19" s="2">
        <v>337</v>
      </c>
      <c r="BW19" s="2">
        <f t="shared" si="1"/>
        <v>12.961538461538462</v>
      </c>
      <c r="BX19" s="2">
        <v>80</v>
      </c>
      <c r="BY19" s="2">
        <v>17</v>
      </c>
      <c r="BZ19" s="2" t="s">
        <v>71</v>
      </c>
    </row>
    <row r="20" spans="1:78" ht="17.399999999999999" x14ac:dyDescent="0.3">
      <c r="A20" s="3" t="s">
        <v>99</v>
      </c>
      <c r="B20" s="2">
        <v>0</v>
      </c>
      <c r="C20" s="2">
        <f t="shared" si="0"/>
        <v>0</v>
      </c>
      <c r="D20" s="2">
        <v>50</v>
      </c>
      <c r="E20" s="2">
        <v>18</v>
      </c>
      <c r="F20" s="16"/>
      <c r="G20" s="3" t="s">
        <v>21</v>
      </c>
      <c r="H20" s="2">
        <v>87</v>
      </c>
      <c r="I20" s="2">
        <f t="shared" si="2"/>
        <v>2.9</v>
      </c>
      <c r="J20" s="2">
        <v>50</v>
      </c>
      <c r="K20" s="2">
        <v>18</v>
      </c>
      <c r="L20" s="16"/>
      <c r="M20" s="3" t="s">
        <v>14</v>
      </c>
      <c r="N20" s="2">
        <v>349</v>
      </c>
      <c r="O20" s="2">
        <f t="shared" si="3"/>
        <v>11.633333333333333</v>
      </c>
      <c r="P20" s="2">
        <v>120</v>
      </c>
      <c r="Q20" s="2">
        <v>18</v>
      </c>
      <c r="R20" s="16"/>
      <c r="S20" s="3" t="s">
        <v>12</v>
      </c>
      <c r="T20" s="2">
        <v>902</v>
      </c>
      <c r="U20" s="2">
        <f t="shared" si="4"/>
        <v>30.066666666666666</v>
      </c>
      <c r="V20" s="2">
        <v>120</v>
      </c>
      <c r="W20" s="2">
        <v>18</v>
      </c>
      <c r="X20" s="16"/>
      <c r="Y20" s="3" t="s">
        <v>11</v>
      </c>
      <c r="Z20" s="2">
        <v>1114</v>
      </c>
      <c r="AA20" s="2">
        <f>AVERAGE(Z20/27)</f>
        <v>41.25925925925926</v>
      </c>
      <c r="AB20" s="2">
        <v>80</v>
      </c>
      <c r="AC20" s="2">
        <v>11</v>
      </c>
      <c r="AD20" s="16"/>
      <c r="AE20" s="3" t="s">
        <v>21</v>
      </c>
      <c r="AF20" s="2">
        <v>1270</v>
      </c>
      <c r="AG20" s="2">
        <f t="shared" si="5"/>
        <v>42.333333333333336</v>
      </c>
      <c r="AH20" s="2">
        <v>120</v>
      </c>
      <c r="AI20" s="2">
        <v>18</v>
      </c>
      <c r="AJ20" s="2" t="s">
        <v>71</v>
      </c>
      <c r="AK20" s="16"/>
      <c r="AL20" s="3" t="s">
        <v>24</v>
      </c>
      <c r="AM20" s="2">
        <v>1595</v>
      </c>
      <c r="AN20" s="2">
        <f t="shared" si="6"/>
        <v>53.166666666666664</v>
      </c>
      <c r="AO20" s="2">
        <v>120</v>
      </c>
      <c r="AP20" s="2">
        <v>18</v>
      </c>
      <c r="AQ20" s="2" t="s">
        <v>71</v>
      </c>
      <c r="AR20" s="16"/>
      <c r="AS20" s="3" t="s">
        <v>13</v>
      </c>
      <c r="AT20" s="2">
        <v>919</v>
      </c>
      <c r="AU20" s="2">
        <f t="shared" si="7"/>
        <v>30.633333333333333</v>
      </c>
      <c r="AV20" s="2">
        <v>120</v>
      </c>
      <c r="AW20" s="2">
        <v>18</v>
      </c>
      <c r="AX20" s="2" t="s">
        <v>71</v>
      </c>
      <c r="AY20" s="16"/>
      <c r="AZ20" s="3" t="s">
        <v>13</v>
      </c>
      <c r="BA20" s="2">
        <v>347</v>
      </c>
      <c r="BB20" s="2">
        <f t="shared" si="8"/>
        <v>11.566666666666666</v>
      </c>
      <c r="BC20" s="2">
        <v>120</v>
      </c>
      <c r="BD20" s="2">
        <v>18</v>
      </c>
      <c r="BE20" s="2" t="s">
        <v>71</v>
      </c>
      <c r="BF20" s="16"/>
      <c r="BG20" s="3" t="s">
        <v>32</v>
      </c>
      <c r="BH20" s="2">
        <v>358</v>
      </c>
      <c r="BI20" s="2">
        <f t="shared" si="9"/>
        <v>11.933333333333334</v>
      </c>
      <c r="BJ20" s="2">
        <v>120</v>
      </c>
      <c r="BK20" s="2">
        <v>18</v>
      </c>
      <c r="BL20" s="2" t="s">
        <v>71</v>
      </c>
      <c r="BM20" s="16"/>
      <c r="BT20" s="16"/>
      <c r="BU20" s="3" t="s">
        <v>113</v>
      </c>
      <c r="BV20" s="2">
        <v>334</v>
      </c>
      <c r="BW20" s="2">
        <f t="shared" si="1"/>
        <v>12.846153846153847</v>
      </c>
      <c r="BX20" s="2">
        <v>150</v>
      </c>
      <c r="BY20" s="2">
        <v>18</v>
      </c>
      <c r="BZ20" s="2" t="s">
        <v>71</v>
      </c>
    </row>
    <row r="21" spans="1:78" ht="17.399999999999999" x14ac:dyDescent="0.3">
      <c r="A21" s="3" t="s">
        <v>100</v>
      </c>
      <c r="B21" s="2">
        <v>0</v>
      </c>
      <c r="C21" s="2">
        <f t="shared" si="0"/>
        <v>0</v>
      </c>
      <c r="D21" s="2">
        <v>50</v>
      </c>
      <c r="E21" s="2">
        <v>19</v>
      </c>
      <c r="F21" s="16"/>
      <c r="G21" s="3" t="s">
        <v>22</v>
      </c>
      <c r="H21" s="2">
        <v>75</v>
      </c>
      <c r="I21" s="2">
        <f t="shared" si="2"/>
        <v>2.5</v>
      </c>
      <c r="J21" s="2">
        <v>50</v>
      </c>
      <c r="K21" s="2">
        <v>19</v>
      </c>
      <c r="L21" s="16"/>
      <c r="M21" s="3" t="s">
        <v>8</v>
      </c>
      <c r="N21" s="2">
        <v>345</v>
      </c>
      <c r="O21" s="2">
        <f t="shared" si="3"/>
        <v>11.5</v>
      </c>
      <c r="P21" s="2">
        <v>120</v>
      </c>
      <c r="Q21" s="2">
        <v>19</v>
      </c>
      <c r="R21" s="16"/>
      <c r="S21" s="3" t="s">
        <v>20</v>
      </c>
      <c r="T21" s="2">
        <v>796</v>
      </c>
      <c r="U21" s="2">
        <f t="shared" si="4"/>
        <v>26.533333333333335</v>
      </c>
      <c r="V21" s="2">
        <v>120</v>
      </c>
      <c r="W21" s="2">
        <v>19</v>
      </c>
      <c r="X21" s="16"/>
      <c r="Y21" s="3" t="s">
        <v>14</v>
      </c>
      <c r="Z21" s="2">
        <v>1040</v>
      </c>
      <c r="AA21" s="2">
        <f>AVERAGE(Z21/27)</f>
        <v>38.518518518518519</v>
      </c>
      <c r="AB21" s="2">
        <v>50</v>
      </c>
      <c r="AC21" s="2">
        <v>7</v>
      </c>
      <c r="AD21" s="16"/>
      <c r="AE21" s="3" t="s">
        <v>29</v>
      </c>
      <c r="AF21" s="2">
        <v>1187</v>
      </c>
      <c r="AG21" s="2">
        <f t="shared" si="5"/>
        <v>39.56666666666667</v>
      </c>
      <c r="AH21" s="2">
        <v>120</v>
      </c>
      <c r="AI21" s="2">
        <v>19</v>
      </c>
      <c r="AJ21" s="2" t="s">
        <v>71</v>
      </c>
      <c r="AK21" s="16"/>
      <c r="AL21" s="3" t="s">
        <v>14</v>
      </c>
      <c r="AM21" s="2">
        <v>1423</v>
      </c>
      <c r="AN21" s="2">
        <f t="shared" si="6"/>
        <v>47.43333333333333</v>
      </c>
      <c r="AO21" s="2">
        <v>120</v>
      </c>
      <c r="AP21" s="2">
        <v>19</v>
      </c>
      <c r="AQ21" s="2" t="s">
        <v>71</v>
      </c>
      <c r="AR21" s="16"/>
      <c r="AS21" s="3" t="s">
        <v>21</v>
      </c>
      <c r="AT21" s="2">
        <v>820</v>
      </c>
      <c r="AU21" s="2">
        <f t="shared" si="7"/>
        <v>27.333333333333332</v>
      </c>
      <c r="AV21" s="2">
        <v>120</v>
      </c>
      <c r="AW21" s="2">
        <v>19</v>
      </c>
      <c r="AX21" s="2" t="s">
        <v>71</v>
      </c>
      <c r="AY21" s="16"/>
      <c r="AZ21" s="3" t="s">
        <v>58</v>
      </c>
      <c r="BA21" s="2">
        <v>326</v>
      </c>
      <c r="BB21" s="2">
        <f t="shared" si="8"/>
        <v>10.866666666666667</v>
      </c>
      <c r="BC21" s="2">
        <v>120</v>
      </c>
      <c r="BD21" s="2">
        <v>19</v>
      </c>
      <c r="BE21" s="2" t="s">
        <v>71</v>
      </c>
      <c r="BF21" s="16"/>
      <c r="BG21" s="3" t="s">
        <v>13</v>
      </c>
      <c r="BH21" s="2">
        <v>275</v>
      </c>
      <c r="BI21" s="2">
        <f t="shared" si="9"/>
        <v>9.1666666666666661</v>
      </c>
      <c r="BJ21" s="2">
        <v>120</v>
      </c>
      <c r="BK21" s="2">
        <v>19</v>
      </c>
      <c r="BL21" s="2" t="s">
        <v>71</v>
      </c>
      <c r="BM21" s="16"/>
      <c r="BT21" s="16"/>
      <c r="BU21" s="3" t="s">
        <v>4</v>
      </c>
      <c r="BV21" s="2">
        <v>234</v>
      </c>
      <c r="BW21" s="2">
        <f t="shared" si="1"/>
        <v>9</v>
      </c>
      <c r="BX21" s="2">
        <v>150</v>
      </c>
      <c r="BY21" s="2">
        <v>19</v>
      </c>
      <c r="BZ21" s="2" t="s">
        <v>71</v>
      </c>
    </row>
    <row r="22" spans="1:78" ht="17.399999999999999" x14ac:dyDescent="0.3">
      <c r="A22" s="3" t="s">
        <v>27</v>
      </c>
      <c r="B22" s="2">
        <v>0</v>
      </c>
      <c r="C22" s="2">
        <f t="shared" si="0"/>
        <v>0</v>
      </c>
      <c r="D22" s="2">
        <v>50</v>
      </c>
      <c r="E22" s="2">
        <v>20</v>
      </c>
      <c r="F22" s="16"/>
      <c r="G22" s="3" t="s">
        <v>23</v>
      </c>
      <c r="H22" s="2">
        <v>61</v>
      </c>
      <c r="I22" s="2">
        <f t="shared" si="2"/>
        <v>2.0333333333333332</v>
      </c>
      <c r="J22" s="2">
        <v>50</v>
      </c>
      <c r="K22" s="2">
        <v>20</v>
      </c>
      <c r="L22" s="16"/>
      <c r="M22" s="3" t="s">
        <v>18</v>
      </c>
      <c r="N22" s="2">
        <v>318</v>
      </c>
      <c r="O22" s="2">
        <f t="shared" si="3"/>
        <v>10.6</v>
      </c>
      <c r="P22" s="2">
        <v>120</v>
      </c>
      <c r="Q22" s="2">
        <v>20</v>
      </c>
      <c r="R22" s="16"/>
      <c r="S22" s="3" t="s">
        <v>23</v>
      </c>
      <c r="T22" s="2">
        <v>740</v>
      </c>
      <c r="U22" s="2">
        <f t="shared" si="4"/>
        <v>24.666666666666668</v>
      </c>
      <c r="V22" s="2">
        <v>120</v>
      </c>
      <c r="W22" s="2">
        <v>20</v>
      </c>
      <c r="X22" s="16"/>
      <c r="Y22" s="3" t="s">
        <v>13</v>
      </c>
      <c r="Z22" s="2">
        <v>871</v>
      </c>
      <c r="AA22" s="2">
        <f>AVERAGE(Z22/27)</f>
        <v>32.25925925925926</v>
      </c>
      <c r="AB22" s="2">
        <v>80</v>
      </c>
      <c r="AC22" s="2">
        <v>13</v>
      </c>
      <c r="AD22" s="16"/>
      <c r="AE22" s="3" t="s">
        <v>14</v>
      </c>
      <c r="AF22" s="2">
        <v>1145</v>
      </c>
      <c r="AG22" s="2">
        <f t="shared" si="5"/>
        <v>38.166666666666664</v>
      </c>
      <c r="AH22" s="2">
        <v>120</v>
      </c>
      <c r="AI22" s="2">
        <v>20</v>
      </c>
      <c r="AJ22" s="2" t="s">
        <v>71</v>
      </c>
      <c r="AK22" s="16"/>
      <c r="AL22" s="3" t="s">
        <v>17</v>
      </c>
      <c r="AM22" s="2">
        <v>1347</v>
      </c>
      <c r="AN22" s="2">
        <f t="shared" si="6"/>
        <v>44.9</v>
      </c>
      <c r="AO22" s="2">
        <v>120</v>
      </c>
      <c r="AP22" s="2">
        <v>20</v>
      </c>
      <c r="AQ22" s="2" t="s">
        <v>71</v>
      </c>
      <c r="AR22" s="16"/>
      <c r="AS22" s="3" t="s">
        <v>11</v>
      </c>
      <c r="AT22" s="2">
        <v>816</v>
      </c>
      <c r="AU22" s="2">
        <f t="shared" si="7"/>
        <v>27.2</v>
      </c>
      <c r="AV22" s="2">
        <v>120</v>
      </c>
      <c r="AW22" s="2">
        <v>20</v>
      </c>
      <c r="AX22" s="2" t="s">
        <v>71</v>
      </c>
      <c r="AY22" s="16"/>
      <c r="AZ22" s="3" t="s">
        <v>15</v>
      </c>
      <c r="BA22" s="2">
        <v>230</v>
      </c>
      <c r="BB22" s="2">
        <f t="shared" si="8"/>
        <v>7.666666666666667</v>
      </c>
      <c r="BC22" s="2">
        <v>120</v>
      </c>
      <c r="BD22" s="2">
        <v>20</v>
      </c>
      <c r="BE22" s="2" t="s">
        <v>71</v>
      </c>
      <c r="BF22" s="16"/>
      <c r="BG22" s="3" t="s">
        <v>29</v>
      </c>
      <c r="BH22" s="2">
        <v>220</v>
      </c>
      <c r="BI22" s="2">
        <f t="shared" si="9"/>
        <v>7.333333333333333</v>
      </c>
      <c r="BJ22" s="2">
        <v>120</v>
      </c>
      <c r="BK22" s="2">
        <v>20</v>
      </c>
      <c r="BL22" s="2" t="s">
        <v>71</v>
      </c>
      <c r="BM22" s="16"/>
      <c r="BT22" s="16"/>
      <c r="BU22" s="3" t="s">
        <v>13</v>
      </c>
      <c r="BV22" s="2">
        <v>212</v>
      </c>
      <c r="BW22" s="2">
        <f t="shared" si="1"/>
        <v>8.1538461538461533</v>
      </c>
      <c r="BX22" s="2">
        <v>80</v>
      </c>
      <c r="BY22" s="2">
        <v>20</v>
      </c>
      <c r="BZ22" s="2" t="s">
        <v>71</v>
      </c>
    </row>
    <row r="23" spans="1:78" ht="17.399999999999999" x14ac:dyDescent="0.3">
      <c r="A23" s="3" t="s">
        <v>26</v>
      </c>
      <c r="B23" s="2">
        <v>0</v>
      </c>
      <c r="C23" s="2">
        <f t="shared" si="0"/>
        <v>0</v>
      </c>
      <c r="D23" s="2">
        <v>75</v>
      </c>
      <c r="E23" s="2">
        <v>21</v>
      </c>
      <c r="F23" s="16"/>
      <c r="G23" s="3" t="s">
        <v>24</v>
      </c>
      <c r="H23" s="2">
        <v>51</v>
      </c>
      <c r="I23" s="2">
        <f t="shared" si="2"/>
        <v>1.7</v>
      </c>
      <c r="J23" s="2">
        <v>50</v>
      </c>
      <c r="K23" s="2">
        <v>21</v>
      </c>
      <c r="L23" s="16"/>
      <c r="M23" s="3" t="s">
        <v>22</v>
      </c>
      <c r="N23" s="2">
        <v>306</v>
      </c>
      <c r="O23" s="2">
        <f t="shared" si="3"/>
        <v>10.199999999999999</v>
      </c>
      <c r="P23" s="2">
        <v>120</v>
      </c>
      <c r="Q23" s="2">
        <v>21</v>
      </c>
      <c r="R23" s="16"/>
      <c r="S23" s="3" t="s">
        <v>24</v>
      </c>
      <c r="T23" s="2">
        <v>577</v>
      </c>
      <c r="U23" s="2">
        <f t="shared" si="4"/>
        <v>19.233333333333334</v>
      </c>
      <c r="V23" s="2">
        <v>120</v>
      </c>
      <c r="W23" s="2">
        <v>21</v>
      </c>
      <c r="X23" s="16"/>
      <c r="Y23" s="3" t="s">
        <v>29</v>
      </c>
      <c r="Z23" s="2">
        <v>646</v>
      </c>
      <c r="AA23" s="2">
        <f>AVERAGE(Z23/27)</f>
        <v>23.925925925925927</v>
      </c>
      <c r="AB23" s="2">
        <v>80</v>
      </c>
      <c r="AC23" s="2">
        <v>15</v>
      </c>
      <c r="AD23" s="16"/>
      <c r="AE23" s="3" t="s">
        <v>13</v>
      </c>
      <c r="AF23" s="2">
        <v>1039</v>
      </c>
      <c r="AG23" s="2">
        <f t="shared" si="5"/>
        <v>34.633333333333333</v>
      </c>
      <c r="AH23" s="2">
        <v>120</v>
      </c>
      <c r="AI23" s="2">
        <v>21</v>
      </c>
      <c r="AJ23" s="2" t="s">
        <v>71</v>
      </c>
      <c r="AK23" s="16"/>
      <c r="AL23" s="3" t="s">
        <v>30</v>
      </c>
      <c r="AM23" s="2">
        <v>1326</v>
      </c>
      <c r="AN23" s="2">
        <f t="shared" si="6"/>
        <v>44.2</v>
      </c>
      <c r="AO23" s="2">
        <v>120</v>
      </c>
      <c r="AP23" s="2">
        <v>21</v>
      </c>
      <c r="AQ23" s="2" t="s">
        <v>71</v>
      </c>
      <c r="AR23" s="16"/>
      <c r="AS23" s="3" t="s">
        <v>6</v>
      </c>
      <c r="AT23" s="2">
        <v>796</v>
      </c>
      <c r="AU23" s="2">
        <f t="shared" si="7"/>
        <v>26.533333333333335</v>
      </c>
      <c r="AV23" s="2">
        <v>120</v>
      </c>
      <c r="AW23" s="2">
        <v>21</v>
      </c>
      <c r="AX23" s="2" t="s">
        <v>71</v>
      </c>
      <c r="AY23" s="16"/>
      <c r="AZ23" s="3" t="s">
        <v>8</v>
      </c>
      <c r="BA23" s="2">
        <v>206</v>
      </c>
      <c r="BB23" s="2">
        <f t="shared" si="8"/>
        <v>6.8666666666666663</v>
      </c>
      <c r="BC23" s="2">
        <v>120</v>
      </c>
      <c r="BD23" s="2">
        <v>21</v>
      </c>
      <c r="BE23" s="2" t="s">
        <v>71</v>
      </c>
      <c r="BF23" s="16"/>
      <c r="BG23" s="3" t="s">
        <v>67</v>
      </c>
      <c r="BH23" s="2">
        <v>196</v>
      </c>
      <c r="BI23" s="2">
        <f t="shared" si="9"/>
        <v>6.5333333333333332</v>
      </c>
      <c r="BJ23" s="2">
        <v>120</v>
      </c>
      <c r="BK23" s="2">
        <v>21</v>
      </c>
      <c r="BL23" s="2" t="s">
        <v>71</v>
      </c>
      <c r="BM23" s="16"/>
      <c r="BT23" s="16"/>
      <c r="BU23" s="3" t="s">
        <v>115</v>
      </c>
      <c r="BV23" s="2">
        <v>152</v>
      </c>
      <c r="BW23" s="2">
        <f t="shared" si="1"/>
        <v>5.8461538461538458</v>
      </c>
      <c r="BX23" s="2">
        <v>150</v>
      </c>
      <c r="BY23" s="2">
        <v>21</v>
      </c>
      <c r="BZ23" s="2" t="s">
        <v>71</v>
      </c>
    </row>
    <row r="24" spans="1:78" ht="17.399999999999999" x14ac:dyDescent="0.3">
      <c r="A24" s="3" t="s">
        <v>24</v>
      </c>
      <c r="B24" s="2">
        <v>0</v>
      </c>
      <c r="C24" s="2">
        <f t="shared" si="0"/>
        <v>0</v>
      </c>
      <c r="D24" s="2">
        <v>75</v>
      </c>
      <c r="E24" s="2">
        <v>22</v>
      </c>
      <c r="F24" s="16"/>
      <c r="G24" s="3" t="s">
        <v>25</v>
      </c>
      <c r="H24" s="2">
        <v>35</v>
      </c>
      <c r="I24" s="2">
        <f t="shared" si="2"/>
        <v>1.1666666666666667</v>
      </c>
      <c r="J24" s="2">
        <v>50</v>
      </c>
      <c r="K24" s="2">
        <v>22</v>
      </c>
      <c r="L24" s="16"/>
      <c r="M24" s="3" t="s">
        <v>30</v>
      </c>
      <c r="N24" s="2">
        <v>246</v>
      </c>
      <c r="O24" s="2">
        <f t="shared" si="3"/>
        <v>8.1999999999999993</v>
      </c>
      <c r="P24" s="2">
        <v>120</v>
      </c>
      <c r="Q24" s="2">
        <v>22</v>
      </c>
      <c r="R24" s="16"/>
      <c r="S24" s="3" t="s">
        <v>16</v>
      </c>
      <c r="T24" s="2">
        <v>556</v>
      </c>
      <c r="U24" s="2">
        <f t="shared" si="4"/>
        <v>18.533333333333335</v>
      </c>
      <c r="V24" s="2">
        <v>120</v>
      </c>
      <c r="W24" s="2">
        <v>22</v>
      </c>
      <c r="X24" s="16"/>
      <c r="Y24" s="3" t="s">
        <v>15</v>
      </c>
      <c r="Z24" s="2">
        <v>622</v>
      </c>
      <c r="AA24" s="2">
        <f>AVERAGE(Z24/25)</f>
        <v>24.88</v>
      </c>
      <c r="AB24" s="2">
        <v>80</v>
      </c>
      <c r="AC24" s="2">
        <v>12</v>
      </c>
      <c r="AD24" s="16"/>
      <c r="AE24" s="3" t="s">
        <v>43</v>
      </c>
      <c r="AF24" s="2">
        <v>1034</v>
      </c>
      <c r="AG24" s="2">
        <f t="shared" si="5"/>
        <v>34.466666666666669</v>
      </c>
      <c r="AH24" s="2">
        <v>120</v>
      </c>
      <c r="AI24" s="2">
        <v>22</v>
      </c>
      <c r="AJ24" s="2" t="s">
        <v>71</v>
      </c>
      <c r="AK24" s="16"/>
      <c r="AL24" s="3" t="s">
        <v>50</v>
      </c>
      <c r="AM24" s="2">
        <v>1278</v>
      </c>
      <c r="AN24" s="2">
        <f t="shared" si="6"/>
        <v>42.6</v>
      </c>
      <c r="AO24" s="2">
        <v>120</v>
      </c>
      <c r="AP24" s="2">
        <v>22</v>
      </c>
      <c r="AQ24" s="2" t="s">
        <v>72</v>
      </c>
      <c r="AR24" s="16"/>
      <c r="AS24" s="3" t="s">
        <v>54</v>
      </c>
      <c r="AT24" s="2">
        <v>751</v>
      </c>
      <c r="AU24" s="2">
        <f t="shared" si="7"/>
        <v>25.033333333333335</v>
      </c>
      <c r="AV24" s="2">
        <v>120</v>
      </c>
      <c r="AW24" s="2">
        <v>22</v>
      </c>
      <c r="AX24" s="2" t="s">
        <v>71</v>
      </c>
      <c r="AY24" s="16"/>
      <c r="AZ24" s="3" t="s">
        <v>32</v>
      </c>
      <c r="BA24" s="2">
        <v>129</v>
      </c>
      <c r="BB24" s="2">
        <f t="shared" si="8"/>
        <v>4.3</v>
      </c>
      <c r="BC24" s="2">
        <v>120</v>
      </c>
      <c r="BD24" s="2">
        <v>22</v>
      </c>
      <c r="BE24" s="2" t="s">
        <v>71</v>
      </c>
      <c r="BF24" s="16"/>
      <c r="BG24" s="3" t="s">
        <v>15</v>
      </c>
      <c r="BH24" s="2">
        <v>173</v>
      </c>
      <c r="BI24" s="2">
        <f t="shared" si="9"/>
        <v>5.7666666666666666</v>
      </c>
      <c r="BJ24" s="2">
        <v>120</v>
      </c>
      <c r="BK24" s="2">
        <v>22</v>
      </c>
      <c r="BL24" s="2" t="s">
        <v>71</v>
      </c>
      <c r="BM24" s="16"/>
      <c r="BT24" s="16"/>
      <c r="BU24" s="3" t="s">
        <v>34</v>
      </c>
      <c r="BV24" s="2">
        <v>142</v>
      </c>
      <c r="BW24" s="2">
        <f t="shared" si="1"/>
        <v>5.4615384615384617</v>
      </c>
      <c r="BX24" s="2">
        <v>20</v>
      </c>
      <c r="BY24" s="2">
        <v>22</v>
      </c>
      <c r="BZ24" s="2" t="s">
        <v>71</v>
      </c>
    </row>
    <row r="25" spans="1:78" ht="17.399999999999999" x14ac:dyDescent="0.3">
      <c r="A25" s="3" t="s">
        <v>17</v>
      </c>
      <c r="B25" s="2">
        <v>0</v>
      </c>
      <c r="C25" s="2">
        <f t="shared" si="0"/>
        <v>0</v>
      </c>
      <c r="D25" s="2">
        <v>75</v>
      </c>
      <c r="E25" s="2">
        <v>23</v>
      </c>
      <c r="F25" s="16"/>
      <c r="G25" s="3" t="s">
        <v>26</v>
      </c>
      <c r="H25" s="2">
        <v>33</v>
      </c>
      <c r="I25" s="2">
        <f t="shared" si="2"/>
        <v>1.1000000000000001</v>
      </c>
      <c r="J25" s="2">
        <v>50</v>
      </c>
      <c r="K25" s="2">
        <v>23</v>
      </c>
      <c r="L25" s="16"/>
      <c r="M25" s="3" t="s">
        <v>27</v>
      </c>
      <c r="N25" s="2">
        <v>213</v>
      </c>
      <c r="O25" s="2">
        <f t="shared" si="3"/>
        <v>7.1</v>
      </c>
      <c r="P25" s="2">
        <v>120</v>
      </c>
      <c r="Q25" s="2">
        <v>23</v>
      </c>
      <c r="R25" s="16"/>
      <c r="S25" s="3" t="s">
        <v>22</v>
      </c>
      <c r="T25" s="2">
        <v>361</v>
      </c>
      <c r="U25" s="2">
        <f t="shared" si="4"/>
        <v>12.033333333333333</v>
      </c>
      <c r="V25" s="2">
        <v>120</v>
      </c>
      <c r="W25" s="2">
        <v>23</v>
      </c>
      <c r="X25" s="16"/>
      <c r="Y25" s="3" t="s">
        <v>27</v>
      </c>
      <c r="Z25" s="2">
        <v>582</v>
      </c>
      <c r="AA25" s="2">
        <f>AVERAGE(Z25/25)</f>
        <v>23.28</v>
      </c>
      <c r="AB25" s="2">
        <v>50</v>
      </c>
      <c r="AC25" s="2">
        <v>6</v>
      </c>
      <c r="AD25" s="16"/>
      <c r="AE25" s="3" t="s">
        <v>15</v>
      </c>
      <c r="AF25" s="2">
        <v>1020</v>
      </c>
      <c r="AG25" s="2">
        <f t="shared" si="5"/>
        <v>34</v>
      </c>
      <c r="AH25" s="2">
        <v>120</v>
      </c>
      <c r="AI25" s="2">
        <v>23</v>
      </c>
      <c r="AJ25" s="2" t="s">
        <v>71</v>
      </c>
      <c r="AK25" s="16"/>
      <c r="AL25" s="3" t="s">
        <v>29</v>
      </c>
      <c r="AM25" s="2">
        <v>1270</v>
      </c>
      <c r="AN25" s="2">
        <f t="shared" si="6"/>
        <v>42.333333333333336</v>
      </c>
      <c r="AO25" s="2">
        <v>120</v>
      </c>
      <c r="AP25" s="2">
        <v>23</v>
      </c>
      <c r="AQ25" s="2" t="s">
        <v>71</v>
      </c>
      <c r="AR25" s="16"/>
      <c r="AS25" s="3" t="s">
        <v>9</v>
      </c>
      <c r="AT25" s="2">
        <v>692</v>
      </c>
      <c r="AU25" s="2">
        <f t="shared" si="7"/>
        <v>23.066666666666666</v>
      </c>
      <c r="AV25" s="2">
        <v>120</v>
      </c>
      <c r="AW25" s="2">
        <v>23</v>
      </c>
      <c r="AX25" s="2" t="s">
        <v>71</v>
      </c>
      <c r="AY25" s="16"/>
      <c r="AZ25" s="3" t="s">
        <v>34</v>
      </c>
      <c r="BA25" s="2">
        <v>113</v>
      </c>
      <c r="BB25" s="2">
        <f t="shared" si="8"/>
        <v>3.7666666666666666</v>
      </c>
      <c r="BC25" s="2">
        <v>120</v>
      </c>
      <c r="BD25" s="2">
        <v>23</v>
      </c>
      <c r="BE25" s="2" t="s">
        <v>71</v>
      </c>
      <c r="BF25" s="16"/>
      <c r="BG25" s="3" t="s">
        <v>30</v>
      </c>
      <c r="BH25" s="2">
        <v>159</v>
      </c>
      <c r="BI25" s="2">
        <f t="shared" si="9"/>
        <v>5.3</v>
      </c>
      <c r="BJ25" s="2">
        <v>120</v>
      </c>
      <c r="BK25" s="2">
        <v>23</v>
      </c>
      <c r="BL25" s="2" t="s">
        <v>71</v>
      </c>
      <c r="BM25" s="16"/>
      <c r="BT25" s="16"/>
      <c r="BU25" s="3" t="s">
        <v>22</v>
      </c>
      <c r="BV25" s="2">
        <v>89</v>
      </c>
      <c r="BW25" s="2">
        <f t="shared" si="1"/>
        <v>3.4230769230769229</v>
      </c>
      <c r="BX25" s="2">
        <v>20</v>
      </c>
      <c r="BY25" s="2">
        <v>23</v>
      </c>
      <c r="BZ25" s="2" t="s">
        <v>71</v>
      </c>
    </row>
    <row r="26" spans="1:78" ht="17.399999999999999" x14ac:dyDescent="0.3">
      <c r="A26" s="3" t="s">
        <v>16</v>
      </c>
      <c r="B26" s="2">
        <v>0</v>
      </c>
      <c r="C26" s="2">
        <f t="shared" si="0"/>
        <v>0</v>
      </c>
      <c r="D26" s="2">
        <v>75</v>
      </c>
      <c r="E26" s="2">
        <v>24</v>
      </c>
      <c r="F26" s="16"/>
      <c r="G26" s="3" t="s">
        <v>27</v>
      </c>
      <c r="H26" s="2">
        <v>15</v>
      </c>
      <c r="I26" s="2">
        <f t="shared" si="2"/>
        <v>0.5</v>
      </c>
      <c r="J26" s="2">
        <v>50</v>
      </c>
      <c r="K26" s="2">
        <v>24</v>
      </c>
      <c r="L26" s="16"/>
      <c r="M26" s="3" t="s">
        <v>16</v>
      </c>
      <c r="N26" s="2">
        <v>132</v>
      </c>
      <c r="O26" s="2">
        <f t="shared" si="3"/>
        <v>4.4000000000000004</v>
      </c>
      <c r="P26" s="2">
        <v>120</v>
      </c>
      <c r="Q26" s="2">
        <v>24</v>
      </c>
      <c r="R26" s="16"/>
      <c r="S26" s="3" t="s">
        <v>14</v>
      </c>
      <c r="T26" s="2">
        <v>359</v>
      </c>
      <c r="U26" s="2">
        <f t="shared" si="4"/>
        <v>11.966666666666667</v>
      </c>
      <c r="V26" s="2">
        <v>120</v>
      </c>
      <c r="W26" s="2">
        <v>24</v>
      </c>
      <c r="X26" s="16"/>
      <c r="Y26" s="3" t="s">
        <v>37</v>
      </c>
      <c r="Z26" s="2">
        <v>574</v>
      </c>
      <c r="AA26" s="2">
        <f>AVERAGE(Z26/23)</f>
        <v>24.956521739130434</v>
      </c>
      <c r="AB26" s="2">
        <v>120</v>
      </c>
      <c r="AC26" s="2">
        <v>29</v>
      </c>
      <c r="AD26" s="16"/>
      <c r="AE26" s="3" t="s">
        <v>30</v>
      </c>
      <c r="AF26" s="2">
        <v>1017</v>
      </c>
      <c r="AG26" s="2">
        <f t="shared" si="5"/>
        <v>33.9</v>
      </c>
      <c r="AH26" s="2">
        <v>120</v>
      </c>
      <c r="AI26" s="2">
        <v>24</v>
      </c>
      <c r="AJ26" s="2" t="s">
        <v>71</v>
      </c>
      <c r="AK26" s="16"/>
      <c r="AL26" s="3" t="s">
        <v>8</v>
      </c>
      <c r="AM26" s="2">
        <v>1121</v>
      </c>
      <c r="AN26" s="2">
        <f t="shared" si="6"/>
        <v>37.366666666666667</v>
      </c>
      <c r="AO26" s="2">
        <v>120</v>
      </c>
      <c r="AP26" s="2">
        <v>24</v>
      </c>
      <c r="AQ26" s="2" t="s">
        <v>71</v>
      </c>
      <c r="AR26" s="16"/>
      <c r="AS26" s="3" t="s">
        <v>32</v>
      </c>
      <c r="AT26" s="2">
        <v>628</v>
      </c>
      <c r="AU26" s="2">
        <f t="shared" si="7"/>
        <v>20.933333333333334</v>
      </c>
      <c r="AV26" s="2">
        <v>120</v>
      </c>
      <c r="AW26" s="2">
        <v>24</v>
      </c>
      <c r="AX26" s="2" t="s">
        <v>71</v>
      </c>
      <c r="AY26" s="16"/>
      <c r="AZ26" s="3" t="s">
        <v>61</v>
      </c>
      <c r="BA26" s="2">
        <v>110</v>
      </c>
      <c r="BB26" s="2">
        <f t="shared" si="8"/>
        <v>3.6666666666666665</v>
      </c>
      <c r="BC26" s="2">
        <v>120</v>
      </c>
      <c r="BD26" s="2">
        <v>24</v>
      </c>
      <c r="BE26" s="2" t="s">
        <v>71</v>
      </c>
      <c r="BF26" s="16"/>
      <c r="BG26" s="3" t="s">
        <v>22</v>
      </c>
      <c r="BH26" s="2">
        <v>153</v>
      </c>
      <c r="BI26" s="2">
        <f t="shared" si="9"/>
        <v>5.0999999999999996</v>
      </c>
      <c r="BJ26" s="2">
        <v>120</v>
      </c>
      <c r="BK26" s="2">
        <v>24</v>
      </c>
      <c r="BL26" s="2" t="s">
        <v>71</v>
      </c>
      <c r="BM26" s="16"/>
      <c r="BT26" s="16"/>
      <c r="BU26" s="3" t="s">
        <v>62</v>
      </c>
      <c r="BV26" s="2">
        <v>83</v>
      </c>
      <c r="BW26" s="2">
        <f t="shared" si="1"/>
        <v>3.1923076923076925</v>
      </c>
      <c r="BX26" s="2">
        <v>20</v>
      </c>
      <c r="BY26" s="2">
        <v>24</v>
      </c>
      <c r="BZ26" s="2" t="s">
        <v>71</v>
      </c>
    </row>
    <row r="27" spans="1:78" ht="17.399999999999999" x14ac:dyDescent="0.3">
      <c r="A27" s="3" t="s">
        <v>25</v>
      </c>
      <c r="B27" s="2">
        <v>0</v>
      </c>
      <c r="C27" s="2">
        <f t="shared" si="0"/>
        <v>0</v>
      </c>
      <c r="D27" s="2">
        <v>75</v>
      </c>
      <c r="E27" s="2">
        <v>25</v>
      </c>
      <c r="F27" s="16"/>
      <c r="G27" s="3" t="s">
        <v>28</v>
      </c>
      <c r="H27" s="2">
        <v>1</v>
      </c>
      <c r="I27" s="2">
        <f t="shared" si="2"/>
        <v>3.3333333333333333E-2</v>
      </c>
      <c r="J27" s="2">
        <v>50</v>
      </c>
      <c r="K27" s="2">
        <v>25</v>
      </c>
      <c r="L27" s="16"/>
      <c r="M27" s="3" t="s">
        <v>25</v>
      </c>
      <c r="N27" s="2">
        <v>98</v>
      </c>
      <c r="O27" s="2">
        <f t="shared" si="3"/>
        <v>3.2666666666666666</v>
      </c>
      <c r="P27" s="2">
        <v>120</v>
      </c>
      <c r="Q27" s="2">
        <v>25</v>
      </c>
      <c r="R27" s="16"/>
      <c r="S27" s="3" t="s">
        <v>8</v>
      </c>
      <c r="T27" s="2">
        <v>319</v>
      </c>
      <c r="U27" s="2">
        <f t="shared" si="4"/>
        <v>10.633333333333333</v>
      </c>
      <c r="V27" s="2">
        <v>120</v>
      </c>
      <c r="W27" s="2">
        <v>25</v>
      </c>
      <c r="X27" s="16"/>
      <c r="Y27" s="3" t="s">
        <v>25</v>
      </c>
      <c r="Z27" s="2">
        <v>528</v>
      </c>
      <c r="AA27" s="2">
        <f>AVERAGE(Z27/27)</f>
        <v>19.555555555555557</v>
      </c>
      <c r="AB27" s="2">
        <v>120</v>
      </c>
      <c r="AC27" s="2">
        <v>18</v>
      </c>
      <c r="AD27" s="16"/>
      <c r="AE27" s="3" t="s">
        <v>6</v>
      </c>
      <c r="AF27" s="2">
        <v>779</v>
      </c>
      <c r="AG27" s="2">
        <f t="shared" si="5"/>
        <v>25.966666666666665</v>
      </c>
      <c r="AH27" s="2">
        <v>120</v>
      </c>
      <c r="AI27" s="2">
        <v>25</v>
      </c>
      <c r="AJ27" s="2" t="s">
        <v>71</v>
      </c>
      <c r="AK27" s="16"/>
      <c r="AL27" s="3" t="s">
        <v>13</v>
      </c>
      <c r="AM27" s="2">
        <v>1072</v>
      </c>
      <c r="AN27" s="2">
        <f t="shared" si="6"/>
        <v>35.733333333333334</v>
      </c>
      <c r="AO27" s="2">
        <v>120</v>
      </c>
      <c r="AP27" s="2">
        <v>25</v>
      </c>
      <c r="AQ27" s="2" t="s">
        <v>71</v>
      </c>
      <c r="AR27" s="16"/>
      <c r="AS27" s="3" t="s">
        <v>20</v>
      </c>
      <c r="AT27" s="2">
        <v>603</v>
      </c>
      <c r="AU27" s="2">
        <f t="shared" si="7"/>
        <v>20.100000000000001</v>
      </c>
      <c r="AV27" s="2">
        <v>120</v>
      </c>
      <c r="AW27" s="2">
        <v>25</v>
      </c>
      <c r="AX27" s="2" t="s">
        <v>71</v>
      </c>
      <c r="AY27" s="16"/>
      <c r="AZ27" s="3" t="s">
        <v>62</v>
      </c>
      <c r="BA27" s="2">
        <v>97</v>
      </c>
      <c r="BB27" s="2">
        <f t="shared" si="8"/>
        <v>3.2333333333333334</v>
      </c>
      <c r="BC27" s="2">
        <v>120</v>
      </c>
      <c r="BD27" s="2">
        <v>25</v>
      </c>
      <c r="BE27" s="2" t="s">
        <v>71</v>
      </c>
      <c r="BF27" s="16"/>
      <c r="BG27" s="3" t="s">
        <v>62</v>
      </c>
      <c r="BH27" s="2">
        <v>141</v>
      </c>
      <c r="BI27" s="2">
        <f t="shared" si="9"/>
        <v>4.7</v>
      </c>
      <c r="BJ27" s="2">
        <v>120</v>
      </c>
      <c r="BK27" s="2">
        <v>25</v>
      </c>
      <c r="BL27" s="2" t="s">
        <v>71</v>
      </c>
      <c r="BM27" s="16"/>
      <c r="BT27" s="16"/>
      <c r="BU27" s="3" t="s">
        <v>21</v>
      </c>
      <c r="BV27" s="2">
        <v>77</v>
      </c>
      <c r="BW27" s="2">
        <f t="shared" si="1"/>
        <v>2.9615384615384617</v>
      </c>
      <c r="BX27" s="2">
        <v>100</v>
      </c>
      <c r="BY27" s="2">
        <v>25</v>
      </c>
      <c r="BZ27" s="2" t="s">
        <v>71</v>
      </c>
    </row>
    <row r="28" spans="1:78" ht="17.399999999999999" x14ac:dyDescent="0.3">
      <c r="A28" s="3" t="s">
        <v>0</v>
      </c>
      <c r="B28" s="5">
        <f>SUM(B3:B27)</f>
        <v>2651</v>
      </c>
      <c r="C28" s="5">
        <f>SUM(C3:C27)</f>
        <v>110.45833333333333</v>
      </c>
      <c r="D28" s="5">
        <f>SUM(D3:D27)</f>
        <v>1525</v>
      </c>
      <c r="E28" s="5"/>
      <c r="F28" s="16"/>
      <c r="G28" s="3" t="s">
        <v>29</v>
      </c>
      <c r="H28" s="2">
        <v>0</v>
      </c>
      <c r="I28" s="2">
        <f t="shared" si="2"/>
        <v>0</v>
      </c>
      <c r="J28" s="2">
        <v>50</v>
      </c>
      <c r="K28" s="2">
        <v>26</v>
      </c>
      <c r="L28" s="16"/>
      <c r="M28" s="3" t="s">
        <v>28</v>
      </c>
      <c r="N28" s="2">
        <v>31</v>
      </c>
      <c r="O28" s="2">
        <f t="shared" si="3"/>
        <v>1.0333333333333334</v>
      </c>
      <c r="P28" s="2">
        <v>120</v>
      </c>
      <c r="Q28" s="2">
        <v>26</v>
      </c>
      <c r="R28" s="16"/>
      <c r="S28" s="3" t="s">
        <v>34</v>
      </c>
      <c r="T28" s="2">
        <v>77</v>
      </c>
      <c r="U28" s="2">
        <f t="shared" si="4"/>
        <v>2.5666666666666669</v>
      </c>
      <c r="V28" s="2">
        <v>120</v>
      </c>
      <c r="W28" s="2">
        <v>26</v>
      </c>
      <c r="X28" s="16"/>
      <c r="Y28" s="3" t="s">
        <v>34</v>
      </c>
      <c r="Z28" s="2">
        <v>455</v>
      </c>
      <c r="AA28" s="2">
        <f>AVERAGE(Z28/27)</f>
        <v>16.851851851851851</v>
      </c>
      <c r="AB28" s="2">
        <v>20</v>
      </c>
      <c r="AC28" s="2">
        <v>2</v>
      </c>
      <c r="AD28" s="16"/>
      <c r="AE28" s="3" t="s">
        <v>11</v>
      </c>
      <c r="AF28" s="2">
        <v>729</v>
      </c>
      <c r="AG28" s="2">
        <f t="shared" si="5"/>
        <v>24.3</v>
      </c>
      <c r="AH28" s="2">
        <v>120</v>
      </c>
      <c r="AI28" s="2">
        <v>26</v>
      </c>
      <c r="AJ28" s="2" t="s">
        <v>71</v>
      </c>
      <c r="AK28" s="16"/>
      <c r="AL28" s="3" t="s">
        <v>6</v>
      </c>
      <c r="AM28" s="2">
        <v>939</v>
      </c>
      <c r="AN28" s="2">
        <f t="shared" si="6"/>
        <v>31.3</v>
      </c>
      <c r="AO28" s="2">
        <v>120</v>
      </c>
      <c r="AP28" s="2">
        <v>26</v>
      </c>
      <c r="AQ28" s="2" t="s">
        <v>71</v>
      </c>
      <c r="AR28" s="16"/>
      <c r="AS28" s="3" t="s">
        <v>15</v>
      </c>
      <c r="AT28" s="2">
        <v>535</v>
      </c>
      <c r="AU28" s="2">
        <f t="shared" si="7"/>
        <v>17.833333333333332</v>
      </c>
      <c r="AV28" s="2">
        <v>120</v>
      </c>
      <c r="AW28" s="2">
        <v>26</v>
      </c>
      <c r="AX28" s="2" t="s">
        <v>71</v>
      </c>
      <c r="AY28" s="16"/>
      <c r="AZ28" s="3" t="s">
        <v>28</v>
      </c>
      <c r="BA28" s="2">
        <v>68</v>
      </c>
      <c r="BB28" s="2">
        <f t="shared" si="8"/>
        <v>2.2666666666666666</v>
      </c>
      <c r="BC28" s="2">
        <v>120</v>
      </c>
      <c r="BD28" s="2">
        <v>26</v>
      </c>
      <c r="BE28" s="2" t="s">
        <v>71</v>
      </c>
      <c r="BF28" s="16"/>
      <c r="BG28" s="3" t="s">
        <v>8</v>
      </c>
      <c r="BH28" s="2">
        <v>118</v>
      </c>
      <c r="BI28" s="2">
        <f t="shared" si="9"/>
        <v>3.9333333333333331</v>
      </c>
      <c r="BJ28" s="2">
        <v>120</v>
      </c>
      <c r="BK28" s="2">
        <v>26</v>
      </c>
      <c r="BL28" s="2" t="s">
        <v>71</v>
      </c>
      <c r="BM28" s="16"/>
      <c r="BT28" s="16"/>
      <c r="BU28" s="3" t="s">
        <v>14</v>
      </c>
      <c r="BV28" s="2">
        <v>74</v>
      </c>
      <c r="BW28" s="2">
        <f t="shared" si="1"/>
        <v>2.8461538461538463</v>
      </c>
      <c r="BX28" s="2">
        <v>20</v>
      </c>
      <c r="BY28" s="2">
        <v>26</v>
      </c>
      <c r="BZ28" s="2" t="s">
        <v>71</v>
      </c>
    </row>
    <row r="29" spans="1:78" ht="17.399999999999999" x14ac:dyDescent="0.3">
      <c r="F29" s="16"/>
      <c r="G29" s="3" t="s">
        <v>0</v>
      </c>
      <c r="H29" s="5">
        <v>6093</v>
      </c>
      <c r="I29" s="5">
        <f>H29/30</f>
        <v>203.1</v>
      </c>
      <c r="J29" s="5">
        <f>SUM(J3:J28)</f>
        <v>1300</v>
      </c>
      <c r="K29" s="5"/>
      <c r="L29" s="16"/>
      <c r="M29" s="3" t="s">
        <v>26</v>
      </c>
      <c r="N29" s="2">
        <v>4</v>
      </c>
      <c r="O29" s="2">
        <f t="shared" si="3"/>
        <v>0.13333333333333333</v>
      </c>
      <c r="P29" s="2">
        <v>120</v>
      </c>
      <c r="Q29" s="2">
        <v>27</v>
      </c>
      <c r="R29" s="16"/>
      <c r="S29" s="3" t="s">
        <v>28</v>
      </c>
      <c r="T29" s="2">
        <v>4</v>
      </c>
      <c r="U29" s="2">
        <f t="shared" si="4"/>
        <v>0.13333333333333333</v>
      </c>
      <c r="V29" s="2">
        <v>120</v>
      </c>
      <c r="W29" s="2">
        <v>27</v>
      </c>
      <c r="X29" s="16"/>
      <c r="Y29" s="3" t="s">
        <v>22</v>
      </c>
      <c r="Z29" s="2">
        <v>429</v>
      </c>
      <c r="AA29" s="2">
        <f>AVERAGE(Z29/27)</f>
        <v>15.888888888888889</v>
      </c>
      <c r="AB29" s="2">
        <v>20</v>
      </c>
      <c r="AC29" s="2">
        <v>8</v>
      </c>
      <c r="AD29" s="16"/>
      <c r="AE29" s="3" t="s">
        <v>8</v>
      </c>
      <c r="AF29" s="2">
        <v>713</v>
      </c>
      <c r="AG29" s="2">
        <f t="shared" si="5"/>
        <v>23.766666666666666</v>
      </c>
      <c r="AH29" s="2">
        <v>120</v>
      </c>
      <c r="AI29" s="2">
        <v>27</v>
      </c>
      <c r="AJ29" s="2" t="s">
        <v>71</v>
      </c>
      <c r="AK29" s="16"/>
      <c r="AL29" s="3" t="s">
        <v>15</v>
      </c>
      <c r="AM29" s="2">
        <v>877</v>
      </c>
      <c r="AN29" s="2">
        <f t="shared" si="6"/>
        <v>29.233333333333334</v>
      </c>
      <c r="AO29" s="2">
        <v>120</v>
      </c>
      <c r="AP29" s="2">
        <v>27</v>
      </c>
      <c r="AQ29" s="2" t="s">
        <v>71</v>
      </c>
      <c r="AR29" s="16"/>
      <c r="AS29" s="3" t="s">
        <v>8</v>
      </c>
      <c r="AT29" s="2">
        <v>427</v>
      </c>
      <c r="AU29" s="2">
        <f t="shared" si="7"/>
        <v>14.233333333333333</v>
      </c>
      <c r="AV29" s="2">
        <v>120</v>
      </c>
      <c r="AW29" s="2">
        <v>27</v>
      </c>
      <c r="AX29" s="2" t="s">
        <v>71</v>
      </c>
      <c r="AY29" s="16"/>
      <c r="AZ29" s="3" t="s">
        <v>65</v>
      </c>
      <c r="BA29" s="2">
        <v>61</v>
      </c>
      <c r="BB29" s="2">
        <f t="shared" si="8"/>
        <v>2.0333333333333332</v>
      </c>
      <c r="BC29" s="2">
        <v>120</v>
      </c>
      <c r="BD29" s="2">
        <v>27</v>
      </c>
      <c r="BE29" s="2" t="s">
        <v>71</v>
      </c>
      <c r="BF29" s="16"/>
      <c r="BG29" s="3" t="s">
        <v>68</v>
      </c>
      <c r="BH29" s="2">
        <v>106</v>
      </c>
      <c r="BI29" s="2">
        <f t="shared" si="9"/>
        <v>3.5333333333333332</v>
      </c>
      <c r="BJ29" s="2">
        <v>120</v>
      </c>
      <c r="BK29" s="2">
        <v>27</v>
      </c>
      <c r="BL29" s="2" t="s">
        <v>72</v>
      </c>
      <c r="BM29" s="16"/>
      <c r="BT29" s="16"/>
      <c r="BU29" s="3" t="s">
        <v>28</v>
      </c>
      <c r="BV29" s="2">
        <v>49</v>
      </c>
      <c r="BW29" s="2">
        <f t="shared" si="1"/>
        <v>1.8846153846153846</v>
      </c>
      <c r="BX29" s="2">
        <v>20</v>
      </c>
      <c r="BY29" s="2">
        <v>27</v>
      </c>
      <c r="BZ29" s="2" t="s">
        <v>71</v>
      </c>
    </row>
    <row r="30" spans="1:78" ht="17.399999999999999" x14ac:dyDescent="0.3">
      <c r="G30" s="16"/>
      <c r="H30" s="16"/>
      <c r="I30" s="16"/>
      <c r="J30" s="16"/>
      <c r="K30" s="16"/>
      <c r="M30" s="3" t="s">
        <v>0</v>
      </c>
      <c r="N30" s="5">
        <v>39407</v>
      </c>
      <c r="O30" s="9">
        <f>N30/30</f>
        <v>1313.5666666666666</v>
      </c>
      <c r="P30" s="9">
        <f>SUM(P3:P29)</f>
        <v>3240</v>
      </c>
      <c r="Q30" s="10"/>
      <c r="R30" s="16"/>
      <c r="S30" s="3" t="s">
        <v>2</v>
      </c>
      <c r="T30" s="2"/>
      <c r="U30" s="2"/>
      <c r="V30" s="2"/>
      <c r="W30" s="2"/>
      <c r="X30" s="16"/>
      <c r="Y30" s="3" t="s">
        <v>28</v>
      </c>
      <c r="Z30" s="2">
        <v>316</v>
      </c>
      <c r="AA30" s="2">
        <f>AVERAGE(Z30/27)</f>
        <v>11.703703703703704</v>
      </c>
      <c r="AB30" s="2">
        <v>20</v>
      </c>
      <c r="AC30" s="2">
        <v>3</v>
      </c>
      <c r="AD30" s="16"/>
      <c r="AE30" s="3" t="s">
        <v>34</v>
      </c>
      <c r="AF30" s="2">
        <v>455</v>
      </c>
      <c r="AG30" s="2">
        <f t="shared" si="5"/>
        <v>15.166666666666666</v>
      </c>
      <c r="AH30" s="2">
        <v>120</v>
      </c>
      <c r="AI30" s="2">
        <v>28</v>
      </c>
      <c r="AJ30" s="2" t="s">
        <v>71</v>
      </c>
      <c r="AK30" s="16"/>
      <c r="AL30" s="3" t="s">
        <v>21</v>
      </c>
      <c r="AM30" s="2">
        <v>851</v>
      </c>
      <c r="AN30" s="2">
        <f t="shared" si="6"/>
        <v>28.366666666666667</v>
      </c>
      <c r="AO30" s="2">
        <v>120</v>
      </c>
      <c r="AP30" s="2">
        <v>28</v>
      </c>
      <c r="AQ30" s="2" t="s">
        <v>71</v>
      </c>
      <c r="AR30" s="16"/>
      <c r="AS30" s="3" t="s">
        <v>28</v>
      </c>
      <c r="AT30" s="2">
        <v>420</v>
      </c>
      <c r="AU30" s="2">
        <f t="shared" si="7"/>
        <v>14</v>
      </c>
      <c r="AV30" s="2">
        <v>120</v>
      </c>
      <c r="AW30" s="2">
        <v>28</v>
      </c>
      <c r="AX30" s="2" t="s">
        <v>71</v>
      </c>
      <c r="AY30" s="16"/>
      <c r="AZ30" s="3" t="s">
        <v>64</v>
      </c>
      <c r="BA30" s="2">
        <v>27</v>
      </c>
      <c r="BB30" s="2">
        <f t="shared" si="8"/>
        <v>0.9</v>
      </c>
      <c r="BC30" s="2">
        <v>120</v>
      </c>
      <c r="BD30" s="2">
        <v>28</v>
      </c>
      <c r="BE30" s="2" t="s">
        <v>71</v>
      </c>
      <c r="BF30" s="16"/>
      <c r="BG30" s="3" t="s">
        <v>34</v>
      </c>
      <c r="BH30" s="2">
        <v>100</v>
      </c>
      <c r="BI30" s="2">
        <f t="shared" si="9"/>
        <v>3.3333333333333335</v>
      </c>
      <c r="BJ30" s="2">
        <v>120</v>
      </c>
      <c r="BK30" s="2">
        <v>28</v>
      </c>
      <c r="BL30" s="2" t="s">
        <v>71</v>
      </c>
      <c r="BM30" s="16"/>
      <c r="BT30" s="16"/>
      <c r="BU30" s="3" t="s">
        <v>27</v>
      </c>
      <c r="BV30" s="2">
        <v>41</v>
      </c>
      <c r="BW30" s="2">
        <f t="shared" si="1"/>
        <v>1.5769230769230769</v>
      </c>
      <c r="BX30" s="2">
        <v>20</v>
      </c>
      <c r="BY30" s="2">
        <v>28</v>
      </c>
      <c r="BZ30" s="2" t="s">
        <v>71</v>
      </c>
    </row>
    <row r="31" spans="1:78" ht="17.399999999999999" x14ac:dyDescent="0.3">
      <c r="M31" s="16"/>
      <c r="N31" s="16"/>
      <c r="O31" s="16"/>
      <c r="P31" s="16"/>
      <c r="Q31" s="16"/>
      <c r="R31" s="16"/>
      <c r="S31" s="3" t="s">
        <v>0</v>
      </c>
      <c r="T31" s="5">
        <v>38681</v>
      </c>
      <c r="U31" s="9">
        <f>T30/30</f>
        <v>0</v>
      </c>
      <c r="V31" s="9">
        <f>SUM(V3:V29)</f>
        <v>3240</v>
      </c>
      <c r="W31" s="10"/>
      <c r="X31" s="16"/>
      <c r="Y31" s="3" t="s">
        <v>12</v>
      </c>
      <c r="Z31" s="2">
        <v>197</v>
      </c>
      <c r="AA31" s="2">
        <f>AVERAGE(Z31/27)</f>
        <v>7.2962962962962967</v>
      </c>
      <c r="AB31" s="2">
        <v>20</v>
      </c>
      <c r="AC31" s="2">
        <v>9</v>
      </c>
      <c r="AD31" s="16"/>
      <c r="AE31" s="3" t="s">
        <v>28</v>
      </c>
      <c r="AF31" s="2">
        <v>416</v>
      </c>
      <c r="AG31" s="2">
        <f t="shared" si="5"/>
        <v>13.866666666666667</v>
      </c>
      <c r="AH31" s="2">
        <v>120</v>
      </c>
      <c r="AI31" s="2">
        <v>29</v>
      </c>
      <c r="AJ31" s="2" t="s">
        <v>71</v>
      </c>
      <c r="AK31" s="16"/>
      <c r="AL31" s="3" t="s">
        <v>51</v>
      </c>
      <c r="AM31" s="2">
        <v>721</v>
      </c>
      <c r="AN31" s="2">
        <f t="shared" si="6"/>
        <v>24.033333333333335</v>
      </c>
      <c r="AO31" s="2">
        <v>120</v>
      </c>
      <c r="AP31" s="2">
        <v>29</v>
      </c>
      <c r="AQ31" s="2" t="s">
        <v>71</v>
      </c>
      <c r="AR31" s="16"/>
      <c r="AS31" s="3" t="s">
        <v>34</v>
      </c>
      <c r="AT31" s="2">
        <v>414</v>
      </c>
      <c r="AU31" s="2">
        <f t="shared" si="7"/>
        <v>13.8</v>
      </c>
      <c r="AV31" s="2">
        <v>120</v>
      </c>
      <c r="AW31" s="2">
        <v>29</v>
      </c>
      <c r="AX31" s="2" t="s">
        <v>71</v>
      </c>
      <c r="AY31" s="16"/>
      <c r="AZ31" s="3" t="s">
        <v>14</v>
      </c>
      <c r="BA31" s="2">
        <v>13</v>
      </c>
      <c r="BB31" s="2">
        <f t="shared" si="8"/>
        <v>0.43333333333333335</v>
      </c>
      <c r="BC31" s="2">
        <v>120</v>
      </c>
      <c r="BD31" s="2">
        <v>29</v>
      </c>
      <c r="BE31" s="2" t="s">
        <v>71</v>
      </c>
      <c r="BF31" s="16"/>
      <c r="BG31" s="3" t="s">
        <v>21</v>
      </c>
      <c r="BH31" s="2">
        <v>96</v>
      </c>
      <c r="BI31" s="2">
        <f t="shared" si="9"/>
        <v>3.2</v>
      </c>
      <c r="BJ31" s="2">
        <v>120</v>
      </c>
      <c r="BK31" s="2">
        <v>29</v>
      </c>
      <c r="BL31" s="2" t="s">
        <v>71</v>
      </c>
      <c r="BM31" s="16"/>
      <c r="BT31" s="16"/>
      <c r="BU31" s="3" t="s">
        <v>67</v>
      </c>
      <c r="BV31" s="2">
        <v>41</v>
      </c>
      <c r="BW31" s="2">
        <f t="shared" si="1"/>
        <v>1.5769230769230769</v>
      </c>
      <c r="BX31" s="2">
        <v>150</v>
      </c>
      <c r="BY31" s="2">
        <v>29</v>
      </c>
      <c r="BZ31" s="2" t="s">
        <v>71</v>
      </c>
    </row>
    <row r="32" spans="1:78" ht="18" x14ac:dyDescent="0.35">
      <c r="G32" s="20" t="s">
        <v>90</v>
      </c>
      <c r="M32" s="20" t="s">
        <v>90</v>
      </c>
      <c r="S32" s="16"/>
      <c r="T32" s="16"/>
      <c r="U32" s="16"/>
      <c r="V32" s="16"/>
      <c r="W32" s="16"/>
      <c r="X32" s="16"/>
      <c r="Y32" s="3" t="s">
        <v>38</v>
      </c>
      <c r="Z32" s="2">
        <v>0</v>
      </c>
      <c r="AA32" s="24">
        <f>AVERAGE(Z32/23)</f>
        <v>0</v>
      </c>
      <c r="AB32" s="24">
        <v>80</v>
      </c>
      <c r="AC32" s="2">
        <v>30</v>
      </c>
      <c r="AD32" s="16"/>
      <c r="AE32" s="3" t="s">
        <v>37</v>
      </c>
      <c r="AF32" s="2">
        <v>413</v>
      </c>
      <c r="AG32" s="2">
        <f t="shared" si="5"/>
        <v>13.766666666666667</v>
      </c>
      <c r="AH32" s="2">
        <v>120</v>
      </c>
      <c r="AI32" s="2">
        <v>30</v>
      </c>
      <c r="AJ32" s="2" t="s">
        <v>73</v>
      </c>
      <c r="AK32" s="16"/>
      <c r="AL32" s="3" t="s">
        <v>11</v>
      </c>
      <c r="AM32" s="2">
        <v>717</v>
      </c>
      <c r="AN32" s="2">
        <f t="shared" si="6"/>
        <v>23.9</v>
      </c>
      <c r="AO32" s="2">
        <v>120</v>
      </c>
      <c r="AP32" s="2">
        <v>30</v>
      </c>
      <c r="AQ32" s="2" t="s">
        <v>71</v>
      </c>
      <c r="AR32" s="16"/>
      <c r="AS32" s="3" t="s">
        <v>14</v>
      </c>
      <c r="AT32" s="2">
        <v>243</v>
      </c>
      <c r="AU32" s="2">
        <f t="shared" si="7"/>
        <v>8.1</v>
      </c>
      <c r="AV32" s="2">
        <v>120</v>
      </c>
      <c r="AW32" s="2">
        <v>30</v>
      </c>
      <c r="AX32" s="2" t="s">
        <v>71</v>
      </c>
      <c r="AY32" s="16"/>
      <c r="AZ32" s="3" t="s">
        <v>54</v>
      </c>
      <c r="BA32" s="2">
        <v>0</v>
      </c>
      <c r="BB32" s="2">
        <f t="shared" si="8"/>
        <v>0</v>
      </c>
      <c r="BC32" s="2">
        <v>120</v>
      </c>
      <c r="BD32" s="2">
        <v>30</v>
      </c>
      <c r="BE32" s="2" t="s">
        <v>71</v>
      </c>
      <c r="BF32" s="16"/>
      <c r="BG32" s="3" t="s">
        <v>63</v>
      </c>
      <c r="BH32" s="2">
        <v>82</v>
      </c>
      <c r="BI32" s="2">
        <f t="shared" si="9"/>
        <v>2.7333333333333334</v>
      </c>
      <c r="BJ32" s="2">
        <v>120</v>
      </c>
      <c r="BK32" s="2">
        <v>30</v>
      </c>
      <c r="BL32" s="2" t="s">
        <v>71</v>
      </c>
      <c r="BM32" s="16"/>
      <c r="BT32" s="16"/>
      <c r="BU32" s="3" t="s">
        <v>63</v>
      </c>
      <c r="BV32" s="2">
        <v>21</v>
      </c>
      <c r="BW32" s="2">
        <f t="shared" si="1"/>
        <v>0.80769230769230771</v>
      </c>
      <c r="BX32" s="2">
        <v>20</v>
      </c>
      <c r="BY32" s="2">
        <v>30</v>
      </c>
      <c r="BZ32" s="2" t="s">
        <v>71</v>
      </c>
    </row>
    <row r="33" spans="1:78" ht="18" x14ac:dyDescent="0.35">
      <c r="A33" s="20" t="s">
        <v>90</v>
      </c>
      <c r="G33" s="18">
        <f>H29*1000</f>
        <v>6093000</v>
      </c>
      <c r="H33" s="17" t="s">
        <v>87</v>
      </c>
      <c r="I33" s="18">
        <f>H29*500</f>
        <v>3046500</v>
      </c>
      <c r="M33" s="18">
        <f>N30*1000</f>
        <v>39407000</v>
      </c>
      <c r="N33" s="17" t="s">
        <v>88</v>
      </c>
      <c r="O33" s="18">
        <f>N30*500</f>
        <v>19703500</v>
      </c>
      <c r="P33" s="17" t="s">
        <v>89</v>
      </c>
      <c r="S33" s="20" t="s">
        <v>90</v>
      </c>
      <c r="X33" s="16"/>
      <c r="Y33" s="3" t="s">
        <v>0</v>
      </c>
      <c r="Z33" s="5">
        <f>SUM(Z3:Z32)</f>
        <v>58815</v>
      </c>
      <c r="AA33" s="9">
        <f>Z32/30</f>
        <v>0</v>
      </c>
      <c r="AB33" s="9">
        <f>SUM(AB5:AB31)</f>
        <v>2580</v>
      </c>
      <c r="AC33" s="10"/>
      <c r="AD33" s="16"/>
      <c r="AE33" s="3" t="s">
        <v>22</v>
      </c>
      <c r="AF33" s="2">
        <v>320</v>
      </c>
      <c r="AG33" s="2">
        <f t="shared" si="5"/>
        <v>10.666666666666666</v>
      </c>
      <c r="AH33" s="2">
        <v>120</v>
      </c>
      <c r="AI33" s="2">
        <v>31</v>
      </c>
      <c r="AJ33" s="2" t="s">
        <v>71</v>
      </c>
      <c r="AK33" s="16"/>
      <c r="AL33" s="3" t="s">
        <v>52</v>
      </c>
      <c r="AM33" s="2">
        <v>709</v>
      </c>
      <c r="AN33" s="2">
        <f t="shared" si="6"/>
        <v>23.633333333333333</v>
      </c>
      <c r="AO33" s="2">
        <v>120</v>
      </c>
      <c r="AP33" s="2">
        <v>31</v>
      </c>
      <c r="AQ33" s="2" t="s">
        <v>72</v>
      </c>
      <c r="AR33" s="16"/>
      <c r="AS33" s="3" t="s">
        <v>61</v>
      </c>
      <c r="AT33" s="2">
        <v>235</v>
      </c>
      <c r="AU33" s="2">
        <f t="shared" si="7"/>
        <v>7.833333333333333</v>
      </c>
      <c r="AV33" s="2">
        <v>120</v>
      </c>
      <c r="AW33" s="2">
        <v>31</v>
      </c>
      <c r="AX33" s="2" t="s">
        <v>71</v>
      </c>
      <c r="AY33" s="16"/>
      <c r="AZ33" s="3" t="s">
        <v>23</v>
      </c>
      <c r="BA33" s="2">
        <v>0</v>
      </c>
      <c r="BB33" s="2">
        <f t="shared" si="8"/>
        <v>0</v>
      </c>
      <c r="BC33" s="2">
        <v>120</v>
      </c>
      <c r="BD33" s="2">
        <v>31</v>
      </c>
      <c r="BE33" s="2" t="s">
        <v>71</v>
      </c>
      <c r="BF33" s="16"/>
      <c r="BG33" s="3" t="s">
        <v>65</v>
      </c>
      <c r="BH33" s="2">
        <v>34</v>
      </c>
      <c r="BI33" s="2">
        <f t="shared" si="9"/>
        <v>1.1333333333333333</v>
      </c>
      <c r="BJ33" s="2">
        <v>120</v>
      </c>
      <c r="BK33" s="2">
        <v>31</v>
      </c>
      <c r="BL33" s="2" t="s">
        <v>71</v>
      </c>
      <c r="BM33" s="16"/>
      <c r="BT33" s="16"/>
      <c r="BU33" s="3" t="s">
        <v>131</v>
      </c>
      <c r="BV33" s="2">
        <v>13</v>
      </c>
      <c r="BW33" s="2">
        <f t="shared" si="1"/>
        <v>0.5</v>
      </c>
      <c r="BX33" s="2">
        <v>10</v>
      </c>
      <c r="BY33" s="2">
        <v>31</v>
      </c>
      <c r="BZ33" s="2" t="s">
        <v>71</v>
      </c>
    </row>
    <row r="34" spans="1:78" ht="18" x14ac:dyDescent="0.35">
      <c r="A34" s="18">
        <f>B28*1000</f>
        <v>2651000</v>
      </c>
      <c r="B34" s="17" t="s">
        <v>87</v>
      </c>
      <c r="C34" s="18">
        <f>B28*500</f>
        <v>1325500</v>
      </c>
      <c r="G34" s="18">
        <f>26*600000</f>
        <v>15600000</v>
      </c>
      <c r="H34" s="17" t="s">
        <v>85</v>
      </c>
      <c r="M34" s="18">
        <f>27*600000</f>
        <v>16200000</v>
      </c>
      <c r="N34" s="17" t="s">
        <v>85</v>
      </c>
      <c r="S34" s="18">
        <f>T31*1000</f>
        <v>38681000</v>
      </c>
      <c r="T34" s="17" t="s">
        <v>88</v>
      </c>
      <c r="U34" s="18">
        <f>T31*500</f>
        <v>19340500</v>
      </c>
      <c r="V34" s="17" t="s">
        <v>89</v>
      </c>
      <c r="X34" s="16"/>
      <c r="AD34" s="16"/>
      <c r="AE34" s="3" t="s">
        <v>44</v>
      </c>
      <c r="AF34" s="2">
        <v>288</v>
      </c>
      <c r="AG34" s="2">
        <f t="shared" si="5"/>
        <v>9.6</v>
      </c>
      <c r="AH34" s="2">
        <v>120</v>
      </c>
      <c r="AI34" s="2">
        <v>32</v>
      </c>
      <c r="AJ34" s="2" t="s">
        <v>72</v>
      </c>
      <c r="AK34" s="16"/>
      <c r="AL34" s="3" t="s">
        <v>23</v>
      </c>
      <c r="AM34" s="2">
        <v>683</v>
      </c>
      <c r="AN34" s="2">
        <f t="shared" si="6"/>
        <v>22.766666666666666</v>
      </c>
      <c r="AO34" s="2">
        <v>120</v>
      </c>
      <c r="AP34" s="2">
        <v>32</v>
      </c>
      <c r="AQ34" s="2" t="s">
        <v>71</v>
      </c>
      <c r="AR34" s="16"/>
      <c r="AS34" s="3" t="s">
        <v>30</v>
      </c>
      <c r="AT34" s="2">
        <v>197</v>
      </c>
      <c r="AU34" s="2">
        <f t="shared" si="7"/>
        <v>6.5666666666666664</v>
      </c>
      <c r="AV34" s="2">
        <v>120</v>
      </c>
      <c r="AW34" s="2">
        <v>32</v>
      </c>
      <c r="AX34" s="2" t="s">
        <v>71</v>
      </c>
      <c r="AY34" s="16"/>
      <c r="AZ34" s="3" t="s">
        <v>60</v>
      </c>
      <c r="BA34" s="2">
        <v>0</v>
      </c>
      <c r="BB34" s="2">
        <f t="shared" si="8"/>
        <v>0</v>
      </c>
      <c r="BC34" s="2">
        <v>120</v>
      </c>
      <c r="BD34" s="2">
        <v>32</v>
      </c>
      <c r="BE34" s="2" t="s">
        <v>71</v>
      </c>
      <c r="BF34" s="16"/>
      <c r="BG34" s="3" t="s">
        <v>28</v>
      </c>
      <c r="BH34" s="2">
        <v>32</v>
      </c>
      <c r="BI34" s="2">
        <f t="shared" si="9"/>
        <v>1.0666666666666667</v>
      </c>
      <c r="BJ34" s="2">
        <v>120</v>
      </c>
      <c r="BK34" s="2">
        <v>32</v>
      </c>
      <c r="BL34" s="2" t="s">
        <v>71</v>
      </c>
      <c r="BM34" s="16"/>
      <c r="BT34" s="16"/>
      <c r="BU34" s="3" t="s">
        <v>116</v>
      </c>
      <c r="BV34" s="2">
        <v>0</v>
      </c>
      <c r="BW34" s="2">
        <v>0</v>
      </c>
      <c r="BX34" s="2">
        <v>150</v>
      </c>
      <c r="BY34" s="2">
        <v>32</v>
      </c>
      <c r="BZ34" s="2" t="s">
        <v>71</v>
      </c>
    </row>
    <row r="35" spans="1:78" ht="18" x14ac:dyDescent="0.35">
      <c r="A35" s="18">
        <f>25*600000</f>
        <v>15000000</v>
      </c>
      <c r="B35" s="17" t="s">
        <v>85</v>
      </c>
      <c r="G35" s="19">
        <f>G34/G33</f>
        <v>2.5603151157065485</v>
      </c>
      <c r="H35" s="17" t="s">
        <v>86</v>
      </c>
      <c r="M35" s="19">
        <f>M34/M33</f>
        <v>0.41109447560078161</v>
      </c>
      <c r="N35" s="17" t="s">
        <v>86</v>
      </c>
      <c r="S35" s="18">
        <f>27*600000</f>
        <v>16200000</v>
      </c>
      <c r="T35" s="17" t="s">
        <v>85</v>
      </c>
      <c r="X35" s="16"/>
      <c r="Y35" s="20" t="s">
        <v>90</v>
      </c>
      <c r="Z35" s="17" t="s">
        <v>88</v>
      </c>
      <c r="AA35" s="18">
        <f>Z33*500</f>
        <v>29407500</v>
      </c>
      <c r="AB35" s="17" t="s">
        <v>89</v>
      </c>
      <c r="AD35" s="16"/>
      <c r="AE35" s="3" t="s">
        <v>16</v>
      </c>
      <c r="AF35" s="2">
        <v>200</v>
      </c>
      <c r="AG35" s="2">
        <f t="shared" si="5"/>
        <v>6.666666666666667</v>
      </c>
      <c r="AH35" s="2">
        <v>120</v>
      </c>
      <c r="AI35" s="2">
        <v>33</v>
      </c>
      <c r="AJ35" s="2" t="s">
        <v>71</v>
      </c>
      <c r="AK35" s="16"/>
      <c r="AL35" s="3" t="s">
        <v>41</v>
      </c>
      <c r="AM35" s="2">
        <v>652</v>
      </c>
      <c r="AN35" s="2">
        <f t="shared" si="6"/>
        <v>21.733333333333334</v>
      </c>
      <c r="AO35" s="2">
        <v>120</v>
      </c>
      <c r="AP35" s="2">
        <v>33</v>
      </c>
      <c r="AQ35" s="2" t="s">
        <v>72</v>
      </c>
      <c r="AR35" s="16"/>
      <c r="AS35" s="3" t="s">
        <v>62</v>
      </c>
      <c r="AT35" s="2">
        <v>97</v>
      </c>
      <c r="AU35" s="2">
        <f t="shared" si="7"/>
        <v>3.2333333333333334</v>
      </c>
      <c r="AV35" s="2">
        <v>120</v>
      </c>
      <c r="AW35" s="2">
        <v>33</v>
      </c>
      <c r="AX35" s="2" t="s">
        <v>71</v>
      </c>
      <c r="AY35" s="16"/>
      <c r="AZ35" s="3" t="s">
        <v>22</v>
      </c>
      <c r="BA35" s="2">
        <v>0</v>
      </c>
      <c r="BB35" s="2">
        <f t="shared" si="8"/>
        <v>0</v>
      </c>
      <c r="BC35" s="2">
        <v>120</v>
      </c>
      <c r="BD35" s="2">
        <v>33</v>
      </c>
      <c r="BE35" s="2" t="s">
        <v>71</v>
      </c>
      <c r="BF35" s="16"/>
      <c r="BG35" s="3" t="s">
        <v>64</v>
      </c>
      <c r="BH35" s="2">
        <v>30</v>
      </c>
      <c r="BI35" s="2">
        <f t="shared" si="9"/>
        <v>1</v>
      </c>
      <c r="BJ35" s="2">
        <v>120</v>
      </c>
      <c r="BK35" s="2">
        <v>33</v>
      </c>
      <c r="BL35" s="2" t="s">
        <v>71</v>
      </c>
      <c r="BM35" s="16"/>
      <c r="BT35" s="16"/>
      <c r="BU35" s="3" t="s">
        <v>117</v>
      </c>
      <c r="BV35" s="2">
        <v>0</v>
      </c>
      <c r="BW35" s="2">
        <v>0</v>
      </c>
      <c r="BX35" s="2">
        <v>150</v>
      </c>
      <c r="BY35" s="2">
        <v>33</v>
      </c>
      <c r="BZ35" s="2" t="s">
        <v>71</v>
      </c>
    </row>
    <row r="36" spans="1:78" ht="18" x14ac:dyDescent="0.35">
      <c r="A36" s="19">
        <f>A35/A34</f>
        <v>5.6582421727649947</v>
      </c>
      <c r="B36" s="17" t="s">
        <v>86</v>
      </c>
      <c r="S36" s="19">
        <f>S35/S34</f>
        <v>0.41881026860732662</v>
      </c>
      <c r="T36" s="17" t="s">
        <v>86</v>
      </c>
      <c r="X36" s="16"/>
      <c r="Y36" s="18">
        <f>Z33*1000</f>
        <v>58815000</v>
      </c>
      <c r="Z36" s="17" t="s">
        <v>85</v>
      </c>
      <c r="AD36" s="16"/>
      <c r="AE36" s="3" t="s">
        <v>27</v>
      </c>
      <c r="AF36" s="2">
        <v>97</v>
      </c>
      <c r="AG36" s="2">
        <f t="shared" si="5"/>
        <v>3.2333333333333334</v>
      </c>
      <c r="AH36" s="2">
        <v>120</v>
      </c>
      <c r="AI36" s="2">
        <v>34</v>
      </c>
      <c r="AJ36" s="2" t="s">
        <v>71</v>
      </c>
      <c r="AK36" s="16"/>
      <c r="AL36" s="3" t="s">
        <v>28</v>
      </c>
      <c r="AM36" s="2">
        <v>448</v>
      </c>
      <c r="AN36" s="2">
        <f t="shared" si="6"/>
        <v>14.933333333333334</v>
      </c>
      <c r="AO36" s="2">
        <v>120</v>
      </c>
      <c r="AP36" s="2">
        <v>34</v>
      </c>
      <c r="AQ36" s="2" t="s">
        <v>71</v>
      </c>
      <c r="AR36" s="16"/>
      <c r="AS36" s="3" t="s">
        <v>22</v>
      </c>
      <c r="AT36" s="2">
        <v>77</v>
      </c>
      <c r="AU36" s="2">
        <f t="shared" si="7"/>
        <v>2.5666666666666669</v>
      </c>
      <c r="AV36" s="2">
        <v>120</v>
      </c>
      <c r="AW36" s="2">
        <v>34</v>
      </c>
      <c r="AX36" s="2" t="s">
        <v>71</v>
      </c>
      <c r="AY36" s="16"/>
      <c r="AZ36" s="3" t="s">
        <v>16</v>
      </c>
      <c r="BA36" s="2">
        <v>0</v>
      </c>
      <c r="BB36" s="2">
        <f t="shared" si="8"/>
        <v>0</v>
      </c>
      <c r="BC36" s="2">
        <v>120</v>
      </c>
      <c r="BD36" s="2">
        <v>34</v>
      </c>
      <c r="BE36" s="2" t="s">
        <v>71</v>
      </c>
      <c r="BF36" s="16"/>
      <c r="BG36" s="3" t="s">
        <v>27</v>
      </c>
      <c r="BH36" s="2">
        <v>3</v>
      </c>
      <c r="BI36" s="2">
        <f t="shared" si="9"/>
        <v>0.1</v>
      </c>
      <c r="BJ36" s="2">
        <v>120</v>
      </c>
      <c r="BK36" s="2">
        <v>34</v>
      </c>
      <c r="BL36" s="2" t="s">
        <v>71</v>
      </c>
      <c r="BM36" s="16"/>
      <c r="BT36" s="16"/>
      <c r="BU36" s="3" t="s">
        <v>118</v>
      </c>
      <c r="BV36" s="2">
        <v>0</v>
      </c>
      <c r="BW36" s="2">
        <v>0</v>
      </c>
      <c r="BX36" s="2">
        <v>150</v>
      </c>
      <c r="BY36" s="2">
        <v>34</v>
      </c>
      <c r="BZ36" s="2" t="s">
        <v>71</v>
      </c>
    </row>
    <row r="37" spans="1:78" ht="18" x14ac:dyDescent="0.35">
      <c r="N37" s="15"/>
      <c r="X37" s="16"/>
      <c r="Y37" s="18">
        <f>27*600000</f>
        <v>16200000</v>
      </c>
      <c r="Z37" s="17" t="s">
        <v>86</v>
      </c>
      <c r="AD37" s="16"/>
      <c r="AE37" s="3" t="s">
        <v>25</v>
      </c>
      <c r="AF37" s="2">
        <v>70</v>
      </c>
      <c r="AG37" s="2">
        <f t="shared" si="5"/>
        <v>2.3333333333333335</v>
      </c>
      <c r="AH37" s="2">
        <v>120</v>
      </c>
      <c r="AI37" s="2">
        <v>35</v>
      </c>
      <c r="AJ37" s="2" t="s">
        <v>71</v>
      </c>
      <c r="AK37" s="16"/>
      <c r="AL37" s="3" t="s">
        <v>34</v>
      </c>
      <c r="AM37" s="2">
        <v>401</v>
      </c>
      <c r="AN37" s="2">
        <f t="shared" si="6"/>
        <v>13.366666666666667</v>
      </c>
      <c r="AO37" s="2">
        <v>120</v>
      </c>
      <c r="AP37" s="2">
        <v>35</v>
      </c>
      <c r="AQ37" s="2" t="s">
        <v>71</v>
      </c>
      <c r="AR37" s="16"/>
      <c r="AS37" s="3" t="s">
        <v>63</v>
      </c>
      <c r="AT37" s="2">
        <v>71</v>
      </c>
      <c r="AU37" s="2">
        <f t="shared" si="7"/>
        <v>2.3666666666666667</v>
      </c>
      <c r="AV37" s="2">
        <v>120</v>
      </c>
      <c r="AW37" s="2">
        <v>35</v>
      </c>
      <c r="AX37" s="2" t="s">
        <v>71</v>
      </c>
      <c r="AY37" s="16"/>
      <c r="AZ37" s="3" t="s">
        <v>40</v>
      </c>
      <c r="BA37" s="2">
        <v>0</v>
      </c>
      <c r="BB37" s="2">
        <f t="shared" si="8"/>
        <v>0</v>
      </c>
      <c r="BC37" s="2">
        <v>120</v>
      </c>
      <c r="BD37" s="2">
        <v>35</v>
      </c>
      <c r="BE37" s="2" t="s">
        <v>71</v>
      </c>
      <c r="BF37" s="16"/>
      <c r="BG37" s="3" t="s">
        <v>2</v>
      </c>
      <c r="BH37" s="2"/>
      <c r="BI37" s="2">
        <f t="shared" si="9"/>
        <v>0</v>
      </c>
      <c r="BJ37" s="2"/>
      <c r="BK37" s="2"/>
      <c r="BL37" s="2"/>
      <c r="BM37" s="16"/>
      <c r="BT37" s="16"/>
      <c r="BU37" s="3" t="s">
        <v>123</v>
      </c>
      <c r="BV37" s="2">
        <v>0</v>
      </c>
      <c r="BW37" s="2">
        <v>0</v>
      </c>
      <c r="BX37" s="2">
        <v>150</v>
      </c>
      <c r="BY37" s="2">
        <v>35</v>
      </c>
      <c r="BZ37" s="2" t="s">
        <v>71</v>
      </c>
    </row>
    <row r="38" spans="1:78" ht="18" x14ac:dyDescent="0.35">
      <c r="X38" s="16"/>
      <c r="Y38" s="19">
        <f>Y37/Y36</f>
        <v>0.27543993879112472</v>
      </c>
      <c r="Z38" s="16"/>
      <c r="AA38" s="16"/>
      <c r="AB38" s="16"/>
      <c r="AC38" s="16"/>
      <c r="AD38" s="16"/>
      <c r="AE38" s="3" t="s">
        <v>38</v>
      </c>
      <c r="AF38" s="2">
        <v>23</v>
      </c>
      <c r="AG38" s="2">
        <f t="shared" si="5"/>
        <v>0.76666666666666672</v>
      </c>
      <c r="AH38" s="2">
        <v>120</v>
      </c>
      <c r="AI38" s="2">
        <v>36</v>
      </c>
      <c r="AJ38" s="2" t="s">
        <v>73</v>
      </c>
      <c r="AK38" s="16"/>
      <c r="AL38" s="3" t="s">
        <v>16</v>
      </c>
      <c r="AM38" s="2">
        <v>341</v>
      </c>
      <c r="AN38" s="2">
        <f t="shared" si="6"/>
        <v>11.366666666666667</v>
      </c>
      <c r="AO38" s="2">
        <v>120</v>
      </c>
      <c r="AP38" s="2">
        <v>36</v>
      </c>
      <c r="AQ38" s="2" t="s">
        <v>71</v>
      </c>
      <c r="AR38" s="16"/>
      <c r="AS38" s="3" t="s">
        <v>33</v>
      </c>
      <c r="AT38" s="2">
        <v>61</v>
      </c>
      <c r="AU38" s="2">
        <f t="shared" si="7"/>
        <v>2.0333333333333332</v>
      </c>
      <c r="AV38" s="2">
        <v>120</v>
      </c>
      <c r="AW38" s="2">
        <v>36</v>
      </c>
      <c r="AX38" s="2" t="s">
        <v>71</v>
      </c>
      <c r="AY38" s="16"/>
      <c r="AZ38" s="3" t="s">
        <v>21</v>
      </c>
      <c r="BA38" s="2">
        <v>0</v>
      </c>
      <c r="BB38" s="2">
        <f t="shared" si="8"/>
        <v>0</v>
      </c>
      <c r="BC38" s="2">
        <v>120</v>
      </c>
      <c r="BD38" s="2">
        <v>36</v>
      </c>
      <c r="BE38" s="2" t="s">
        <v>71</v>
      </c>
      <c r="BF38" s="16"/>
      <c r="BG38" s="3" t="s">
        <v>0</v>
      </c>
      <c r="BH38" s="5">
        <v>47520</v>
      </c>
      <c r="BI38" s="9">
        <f t="shared" si="9"/>
        <v>1584</v>
      </c>
      <c r="BJ38" s="9">
        <v>120</v>
      </c>
      <c r="BK38" s="5"/>
      <c r="BL38" s="5"/>
      <c r="BM38" s="16"/>
      <c r="BT38" s="16"/>
      <c r="BU38" s="3" t="s">
        <v>124</v>
      </c>
      <c r="BV38" s="2">
        <v>0</v>
      </c>
      <c r="BW38" s="2">
        <v>0</v>
      </c>
      <c r="BX38" s="2">
        <v>150</v>
      </c>
      <c r="BY38" s="2">
        <v>36</v>
      </c>
      <c r="BZ38" s="2" t="s">
        <v>71</v>
      </c>
    </row>
    <row r="39" spans="1:78" ht="17.399999999999999" x14ac:dyDescent="0.3">
      <c r="G39" s="25"/>
      <c r="X39" s="16"/>
      <c r="Y39" s="16"/>
      <c r="Z39" s="16"/>
      <c r="AA39" s="16"/>
      <c r="AB39" s="16"/>
      <c r="AC39" s="16"/>
      <c r="AD39" s="16"/>
      <c r="AE39" s="3" t="s">
        <v>12</v>
      </c>
      <c r="AF39" s="2">
        <v>0</v>
      </c>
      <c r="AG39" s="2">
        <f t="shared" si="5"/>
        <v>0</v>
      </c>
      <c r="AH39" s="2">
        <v>120</v>
      </c>
      <c r="AI39" s="2">
        <v>37</v>
      </c>
      <c r="AJ39" s="2" t="s">
        <v>71</v>
      </c>
      <c r="AK39" s="16"/>
      <c r="AL39" s="3" t="s">
        <v>22</v>
      </c>
      <c r="AM39" s="2">
        <v>145</v>
      </c>
      <c r="AN39" s="2">
        <f t="shared" si="6"/>
        <v>4.833333333333333</v>
      </c>
      <c r="AO39" s="2">
        <v>120</v>
      </c>
      <c r="AP39" s="2">
        <v>37</v>
      </c>
      <c r="AQ39" s="2" t="s">
        <v>71</v>
      </c>
      <c r="AR39" s="16"/>
      <c r="AS39" s="3" t="s">
        <v>64</v>
      </c>
      <c r="AT39" s="2">
        <v>34</v>
      </c>
      <c r="AU39" s="2">
        <f t="shared" si="7"/>
        <v>1.1333333333333333</v>
      </c>
      <c r="AV39" s="2">
        <v>120</v>
      </c>
      <c r="AW39" s="2">
        <v>37</v>
      </c>
      <c r="AX39" s="2" t="s">
        <v>71</v>
      </c>
      <c r="AY39" s="16"/>
      <c r="AZ39" s="3" t="s">
        <v>25</v>
      </c>
      <c r="BA39" s="2">
        <v>0</v>
      </c>
      <c r="BB39" s="2">
        <f t="shared" si="8"/>
        <v>0</v>
      </c>
      <c r="BC39" s="2">
        <v>120</v>
      </c>
      <c r="BD39" s="2">
        <v>37</v>
      </c>
      <c r="BE39" s="2" t="s">
        <v>71</v>
      </c>
      <c r="BF39" s="16"/>
      <c r="BG39" s="16"/>
      <c r="BH39" s="16"/>
      <c r="BI39" s="16"/>
      <c r="BJ39" s="16"/>
      <c r="BK39" s="16"/>
      <c r="BL39" s="16"/>
      <c r="BT39" s="16"/>
      <c r="BU39" s="3" t="s">
        <v>125</v>
      </c>
      <c r="BV39" s="2">
        <v>0</v>
      </c>
      <c r="BW39" s="2">
        <v>0</v>
      </c>
      <c r="BX39" s="2">
        <v>150</v>
      </c>
      <c r="BY39" s="2">
        <v>37</v>
      </c>
      <c r="BZ39" s="2" t="s">
        <v>71</v>
      </c>
    </row>
    <row r="40" spans="1:78" ht="18" x14ac:dyDescent="0.35">
      <c r="A40" s="3" t="s">
        <v>6</v>
      </c>
      <c r="X40" s="16"/>
      <c r="Y40" s="16"/>
      <c r="Z40" s="16"/>
      <c r="AA40" s="16"/>
      <c r="AB40" s="16"/>
      <c r="AC40" s="16"/>
      <c r="AD40" s="16"/>
      <c r="AE40" s="3" t="s">
        <v>0</v>
      </c>
      <c r="AF40" s="4">
        <v>70381</v>
      </c>
      <c r="AG40" s="11">
        <f t="shared" si="5"/>
        <v>2346.0333333333333</v>
      </c>
      <c r="AH40" s="9">
        <f>SUM(AH12:AH38)</f>
        <v>3240</v>
      </c>
      <c r="AI40" s="4"/>
      <c r="AJ40" s="4"/>
      <c r="AK40" s="16"/>
      <c r="AL40" s="3" t="s">
        <v>53</v>
      </c>
      <c r="AM40" s="2">
        <v>64</v>
      </c>
      <c r="AN40" s="2">
        <f t="shared" si="6"/>
        <v>2.1333333333333333</v>
      </c>
      <c r="AO40" s="2">
        <v>120</v>
      </c>
      <c r="AP40" s="2">
        <v>38</v>
      </c>
      <c r="AQ40" s="2" t="s">
        <v>71</v>
      </c>
      <c r="AR40" s="16"/>
      <c r="AS40" s="3" t="s">
        <v>17</v>
      </c>
      <c r="AT40" s="2">
        <v>32</v>
      </c>
      <c r="AU40" s="2">
        <f t="shared" si="7"/>
        <v>1.0666666666666667</v>
      </c>
      <c r="AV40" s="2">
        <v>120</v>
      </c>
      <c r="AW40" s="2">
        <v>38</v>
      </c>
      <c r="AX40" s="2" t="s">
        <v>71</v>
      </c>
      <c r="AY40" s="16"/>
      <c r="AZ40" s="3" t="s">
        <v>17</v>
      </c>
      <c r="BA40" s="2">
        <v>0</v>
      </c>
      <c r="BB40" s="2">
        <f t="shared" si="8"/>
        <v>0</v>
      </c>
      <c r="BC40" s="2">
        <v>120</v>
      </c>
      <c r="BD40" s="2">
        <v>38</v>
      </c>
      <c r="BE40" s="2" t="s">
        <v>71</v>
      </c>
      <c r="BF40" s="16"/>
      <c r="BG40" s="20" t="s">
        <v>90</v>
      </c>
      <c r="BT40" s="16"/>
      <c r="BU40" s="3" t="s">
        <v>126</v>
      </c>
      <c r="BV40" s="2">
        <v>0</v>
      </c>
      <c r="BW40" s="2">
        <v>0</v>
      </c>
      <c r="BX40" s="2">
        <v>150</v>
      </c>
      <c r="BY40" s="2">
        <v>38</v>
      </c>
      <c r="BZ40" s="2" t="s">
        <v>71</v>
      </c>
    </row>
    <row r="41" spans="1:78" ht="18" x14ac:dyDescent="0.35">
      <c r="X41" s="16"/>
      <c r="Y41" s="16"/>
      <c r="AD41" s="16"/>
      <c r="AE41" s="16"/>
      <c r="AF41" s="16"/>
      <c r="AG41" s="16"/>
      <c r="AH41" s="16"/>
      <c r="AI41" s="16"/>
      <c r="AJ41" s="16"/>
      <c r="AK41" s="16"/>
      <c r="AL41" s="3" t="s">
        <v>25</v>
      </c>
      <c r="AM41" s="2">
        <v>51</v>
      </c>
      <c r="AN41" s="2">
        <f t="shared" si="6"/>
        <v>1.7</v>
      </c>
      <c r="AO41" s="2">
        <v>120</v>
      </c>
      <c r="AP41" s="2">
        <v>39</v>
      </c>
      <c r="AQ41" s="2" t="s">
        <v>71</v>
      </c>
      <c r="AR41" s="16"/>
      <c r="AS41" s="3" t="s">
        <v>23</v>
      </c>
      <c r="AT41" s="2">
        <v>25</v>
      </c>
      <c r="AU41" s="2">
        <f t="shared" si="7"/>
        <v>0.83333333333333337</v>
      </c>
      <c r="AV41" s="2">
        <v>120</v>
      </c>
      <c r="AW41" s="2">
        <v>39</v>
      </c>
      <c r="AX41" s="2" t="s">
        <v>71</v>
      </c>
      <c r="AY41" s="16"/>
      <c r="AZ41" s="3" t="s">
        <v>33</v>
      </c>
      <c r="BA41" s="2">
        <v>0</v>
      </c>
      <c r="BB41" s="2">
        <f t="shared" si="8"/>
        <v>0</v>
      </c>
      <c r="BC41" s="2">
        <v>120</v>
      </c>
      <c r="BD41" s="2">
        <v>39</v>
      </c>
      <c r="BE41" s="2" t="s">
        <v>71</v>
      </c>
      <c r="BF41" s="16"/>
      <c r="BG41" s="18">
        <f>BH38*1000</f>
        <v>47520000</v>
      </c>
      <c r="BH41" s="17" t="s">
        <v>88</v>
      </c>
      <c r="BI41" s="18">
        <f>BH38*500</f>
        <v>23760000</v>
      </c>
      <c r="BJ41" s="17" t="s">
        <v>89</v>
      </c>
      <c r="BT41" s="16"/>
      <c r="BU41" s="3" t="s">
        <v>127</v>
      </c>
      <c r="BV41" s="2">
        <v>0</v>
      </c>
      <c r="BW41" s="2">
        <v>0</v>
      </c>
      <c r="BX41" s="2">
        <v>150</v>
      </c>
      <c r="BY41" s="2">
        <v>39</v>
      </c>
      <c r="BZ41" s="2" t="s">
        <v>71</v>
      </c>
    </row>
    <row r="42" spans="1:78" ht="18" x14ac:dyDescent="0.35">
      <c r="G42" s="25"/>
      <c r="AE42" s="20" t="s">
        <v>90</v>
      </c>
      <c r="AK42" s="16"/>
      <c r="AL42" s="3" t="s">
        <v>27</v>
      </c>
      <c r="AM42" s="2">
        <v>47</v>
      </c>
      <c r="AN42" s="2">
        <f t="shared" si="6"/>
        <v>1.5666666666666667</v>
      </c>
      <c r="AO42" s="2">
        <v>120</v>
      </c>
      <c r="AP42" s="2">
        <v>40</v>
      </c>
      <c r="AQ42" s="2" t="s">
        <v>71</v>
      </c>
      <c r="AR42" s="16"/>
      <c r="AS42" s="3" t="s">
        <v>37</v>
      </c>
      <c r="AT42" s="2">
        <v>22</v>
      </c>
      <c r="AU42" s="2">
        <f t="shared" si="7"/>
        <v>0.73333333333333328</v>
      </c>
      <c r="AV42" s="2">
        <v>120</v>
      </c>
      <c r="AW42" s="2">
        <v>40</v>
      </c>
      <c r="AX42" s="2" t="s">
        <v>71</v>
      </c>
      <c r="AY42" s="16"/>
      <c r="AZ42" s="3" t="s">
        <v>30</v>
      </c>
      <c r="BA42" s="2">
        <v>0</v>
      </c>
      <c r="BB42" s="2">
        <f t="shared" si="8"/>
        <v>0</v>
      </c>
      <c r="BC42" s="2">
        <v>120</v>
      </c>
      <c r="BD42" s="2">
        <v>40</v>
      </c>
      <c r="BE42" s="2" t="s">
        <v>71</v>
      </c>
      <c r="BF42" s="16"/>
      <c r="BG42" s="18">
        <f>34*600000</f>
        <v>20400000</v>
      </c>
      <c r="BH42" s="17" t="s">
        <v>85</v>
      </c>
      <c r="BT42" s="16"/>
      <c r="BU42" s="3" t="s">
        <v>128</v>
      </c>
      <c r="BV42" s="2">
        <v>0</v>
      </c>
      <c r="BW42" s="2">
        <v>0</v>
      </c>
      <c r="BX42" s="2">
        <v>150</v>
      </c>
      <c r="BY42" s="2">
        <v>40</v>
      </c>
      <c r="BZ42" s="2" t="s">
        <v>71</v>
      </c>
    </row>
    <row r="43" spans="1:78" ht="18" x14ac:dyDescent="0.35">
      <c r="AE43" s="18">
        <f>AF40*1000</f>
        <v>70381000</v>
      </c>
      <c r="AF43" s="17" t="s">
        <v>88</v>
      </c>
      <c r="AG43" s="18">
        <f>AF40*500</f>
        <v>35190500</v>
      </c>
      <c r="AH43" s="17" t="s">
        <v>89</v>
      </c>
      <c r="AK43" s="16"/>
      <c r="AL43" s="3" t="s">
        <v>54</v>
      </c>
      <c r="AM43" s="2">
        <v>0</v>
      </c>
      <c r="AN43" s="2">
        <f t="shared" si="6"/>
        <v>0</v>
      </c>
      <c r="AO43" s="2">
        <v>120</v>
      </c>
      <c r="AP43" s="2">
        <v>41</v>
      </c>
      <c r="AQ43" s="2" t="s">
        <v>71</v>
      </c>
      <c r="AR43" s="16"/>
      <c r="AS43" s="3" t="s">
        <v>16</v>
      </c>
      <c r="AT43" s="2">
        <v>11</v>
      </c>
      <c r="AU43" s="2">
        <f t="shared" si="7"/>
        <v>0.36666666666666664</v>
      </c>
      <c r="AV43" s="2">
        <v>120</v>
      </c>
      <c r="AW43" s="2">
        <v>41</v>
      </c>
      <c r="AX43" s="2" t="s">
        <v>71</v>
      </c>
      <c r="AY43" s="16"/>
      <c r="AZ43" s="3" t="s">
        <v>20</v>
      </c>
      <c r="BA43" s="2">
        <v>0</v>
      </c>
      <c r="BB43" s="2">
        <f t="shared" si="8"/>
        <v>0</v>
      </c>
      <c r="BC43" s="2">
        <v>120</v>
      </c>
      <c r="BD43" s="2">
        <v>41</v>
      </c>
      <c r="BE43" s="2" t="s">
        <v>71</v>
      </c>
      <c r="BF43" s="16"/>
      <c r="BG43" s="19">
        <f>BG42/BG41</f>
        <v>0.42929292929292928</v>
      </c>
      <c r="BH43" s="17" t="s">
        <v>86</v>
      </c>
      <c r="BT43" s="16"/>
      <c r="BU43" s="3" t="s">
        <v>129</v>
      </c>
      <c r="BV43" s="2">
        <v>0</v>
      </c>
      <c r="BW43" s="2">
        <v>0</v>
      </c>
      <c r="BX43" s="2">
        <v>150</v>
      </c>
      <c r="BY43" s="2">
        <v>41</v>
      </c>
      <c r="BZ43" s="2" t="s">
        <v>71</v>
      </c>
    </row>
    <row r="44" spans="1:78" ht="18" x14ac:dyDescent="0.35">
      <c r="AE44" s="18">
        <f>37*600000</f>
        <v>22200000</v>
      </c>
      <c r="AF44" s="17" t="s">
        <v>85</v>
      </c>
      <c r="AK44" s="16"/>
      <c r="AL44" s="3" t="s">
        <v>2</v>
      </c>
      <c r="AM44" s="2"/>
      <c r="AN44" s="2">
        <f t="shared" si="6"/>
        <v>0</v>
      </c>
      <c r="AO44" s="2"/>
      <c r="AP44" s="2"/>
      <c r="AQ44" s="2"/>
      <c r="AR44" s="16"/>
      <c r="AS44" s="3" t="s">
        <v>25</v>
      </c>
      <c r="AT44" s="2">
        <v>1</v>
      </c>
      <c r="AU44" s="2">
        <f t="shared" si="7"/>
        <v>3.3333333333333333E-2</v>
      </c>
      <c r="AV44" s="2">
        <v>120</v>
      </c>
      <c r="AW44" s="2">
        <v>42</v>
      </c>
      <c r="AX44" s="2" t="s">
        <v>71</v>
      </c>
      <c r="AY44" s="16"/>
      <c r="AZ44" s="3" t="s">
        <v>2</v>
      </c>
      <c r="BA44" s="2"/>
      <c r="BB44" s="2"/>
      <c r="BC44" s="2"/>
      <c r="BD44" s="2"/>
      <c r="BE44" s="2"/>
      <c r="BF44" s="16"/>
      <c r="BT44" s="16"/>
      <c r="BU44" s="3" t="s">
        <v>130</v>
      </c>
      <c r="BV44" s="2">
        <v>0</v>
      </c>
      <c r="BW44" s="2">
        <v>0</v>
      </c>
      <c r="BX44" s="2">
        <v>150</v>
      </c>
      <c r="BY44" s="2">
        <v>42</v>
      </c>
      <c r="BZ44" s="2" t="s">
        <v>71</v>
      </c>
    </row>
    <row r="45" spans="1:78" ht="18" x14ac:dyDescent="0.35">
      <c r="AE45" s="19">
        <f>AE44/AE43</f>
        <v>0.31542603827737598</v>
      </c>
      <c r="AF45" s="17" t="s">
        <v>86</v>
      </c>
      <c r="AK45" s="16"/>
      <c r="AL45" s="3" t="s">
        <v>0</v>
      </c>
      <c r="AM45" s="4">
        <v>83240</v>
      </c>
      <c r="AN45" s="4">
        <f t="shared" si="6"/>
        <v>2774.6666666666665</v>
      </c>
      <c r="AO45" s="9">
        <f>SUM(AO17:AO43)</f>
        <v>3240</v>
      </c>
      <c r="AP45" s="4"/>
      <c r="AQ45" s="4"/>
      <c r="AR45" s="16"/>
      <c r="AS45" s="3" t="s">
        <v>0</v>
      </c>
      <c r="AT45" s="4">
        <v>68478</v>
      </c>
      <c r="AU45" s="4">
        <f t="shared" si="7"/>
        <v>2282.6</v>
      </c>
      <c r="AV45" s="9">
        <f>SUM(AV17:AV43)</f>
        <v>3240</v>
      </c>
      <c r="AW45" s="4"/>
      <c r="AX45" s="4"/>
      <c r="AY45" s="16"/>
      <c r="AZ45" s="3" t="s">
        <v>63</v>
      </c>
      <c r="BA45" s="2">
        <v>0</v>
      </c>
      <c r="BB45" s="2">
        <f t="shared" si="8"/>
        <v>0</v>
      </c>
      <c r="BC45" s="2">
        <v>120</v>
      </c>
      <c r="BD45" s="2">
        <v>42</v>
      </c>
      <c r="BE45" s="2" t="s">
        <v>71</v>
      </c>
      <c r="BF45" s="16"/>
      <c r="BU45" s="16"/>
      <c r="BV45" s="12">
        <f>SUM(BV3:BV44)</f>
        <v>48501</v>
      </c>
      <c r="BW45" s="12">
        <f>SUM(BW3:BW44)</f>
        <v>1865.4230769230771</v>
      </c>
      <c r="BX45" s="12">
        <f>SUM(BX3:BX44)</f>
        <v>4870</v>
      </c>
      <c r="BY45" s="12"/>
      <c r="BZ45" s="12"/>
    </row>
    <row r="46" spans="1:78" ht="17.399999999999999" x14ac:dyDescent="0.3">
      <c r="AL46" s="16"/>
      <c r="AM46" s="16"/>
      <c r="AN46" s="16"/>
      <c r="AO46" s="16"/>
      <c r="AP46" s="16"/>
      <c r="AQ46" s="16"/>
      <c r="AS46" s="16"/>
      <c r="AT46" s="16"/>
      <c r="AU46" s="16"/>
      <c r="AV46" s="16"/>
      <c r="AW46" s="16"/>
      <c r="AX46" s="16"/>
      <c r="AY46" s="16"/>
      <c r="AZ46" s="3" t="s">
        <v>37</v>
      </c>
      <c r="BA46" s="2">
        <v>0</v>
      </c>
      <c r="BB46" s="2">
        <f t="shared" si="8"/>
        <v>0</v>
      </c>
      <c r="BC46" s="2">
        <v>120</v>
      </c>
      <c r="BD46" s="2">
        <v>43</v>
      </c>
      <c r="BE46" s="2"/>
      <c r="BF46" s="16"/>
      <c r="BU46" s="16"/>
      <c r="BV46" s="16"/>
      <c r="BW46" s="16"/>
      <c r="BX46" s="16"/>
      <c r="BY46" s="16"/>
      <c r="BZ46" s="16"/>
    </row>
    <row r="47" spans="1:78" ht="18" x14ac:dyDescent="0.35">
      <c r="AL47" s="20" t="s">
        <v>90</v>
      </c>
      <c r="AS47" s="20" t="s">
        <v>90</v>
      </c>
      <c r="AY47" s="16"/>
      <c r="AZ47" s="3" t="s">
        <v>0</v>
      </c>
      <c r="BA47" s="5">
        <v>62279</v>
      </c>
      <c r="BB47" s="9">
        <f t="shared" si="8"/>
        <v>2075.9666666666667</v>
      </c>
      <c r="BC47" s="9">
        <f>SUM(BC19:BC45)</f>
        <v>3120</v>
      </c>
      <c r="BD47" s="5"/>
      <c r="BE47" s="5"/>
      <c r="BF47" s="16"/>
      <c r="BU47" s="20" t="s">
        <v>90</v>
      </c>
      <c r="BV47" s="16"/>
      <c r="BW47" s="16"/>
      <c r="BX47" s="16"/>
      <c r="BY47" s="16"/>
      <c r="BZ47" s="16"/>
    </row>
    <row r="48" spans="1:78" ht="18" x14ac:dyDescent="0.35">
      <c r="AL48" s="18">
        <f>AM45*1000</f>
        <v>83240000</v>
      </c>
      <c r="AM48" s="17" t="s">
        <v>88</v>
      </c>
      <c r="AN48" s="18">
        <f>AM45*500</f>
        <v>41620000</v>
      </c>
      <c r="AO48" s="17" t="s">
        <v>89</v>
      </c>
      <c r="AS48" s="18">
        <f>AT45*1000</f>
        <v>68478000</v>
      </c>
      <c r="AT48" s="17" t="s">
        <v>88</v>
      </c>
      <c r="AU48" s="18">
        <f>AT45*500</f>
        <v>34239000</v>
      </c>
      <c r="AV48" s="17" t="s">
        <v>89</v>
      </c>
      <c r="AZ48" s="16"/>
      <c r="BA48" s="16"/>
      <c r="BB48" s="16"/>
      <c r="BC48" s="16"/>
      <c r="BD48" s="16"/>
      <c r="BE48" s="16"/>
      <c r="BU48" s="18">
        <f>BV45*1000</f>
        <v>48501000</v>
      </c>
      <c r="BV48" s="17" t="s">
        <v>88</v>
      </c>
      <c r="BW48" s="18">
        <f>BV45*500</f>
        <v>24250500</v>
      </c>
      <c r="BX48" s="17" t="s">
        <v>89</v>
      </c>
    </row>
    <row r="49" spans="38:74" ht="18" x14ac:dyDescent="0.35">
      <c r="AL49" s="18">
        <f>41*600000</f>
        <v>24600000</v>
      </c>
      <c r="AM49" s="17" t="s">
        <v>85</v>
      </c>
      <c r="AS49" s="18">
        <f>42*600000</f>
        <v>25200000</v>
      </c>
      <c r="AT49" s="17" t="s">
        <v>85</v>
      </c>
      <c r="AZ49" s="20" t="s">
        <v>90</v>
      </c>
      <c r="BU49" s="18">
        <f>11*500000</f>
        <v>5500000</v>
      </c>
      <c r="BV49" s="17" t="s">
        <v>85</v>
      </c>
    </row>
    <row r="50" spans="38:74" ht="18" x14ac:dyDescent="0.35">
      <c r="AL50" s="19">
        <f>AL49/AL48</f>
        <v>0.29553099471407979</v>
      </c>
      <c r="AM50" s="17" t="s">
        <v>86</v>
      </c>
      <c r="AS50" s="19">
        <f>AS49/AS48</f>
        <v>0.3680014019101025</v>
      </c>
      <c r="AT50" s="17" t="s">
        <v>86</v>
      </c>
      <c r="AZ50" s="18">
        <f>BA47*1000</f>
        <v>62279000</v>
      </c>
      <c r="BA50" s="17" t="s">
        <v>88</v>
      </c>
      <c r="BB50" s="18">
        <f>BA47*500</f>
        <v>31139500</v>
      </c>
      <c r="BC50" s="17" t="s">
        <v>89</v>
      </c>
      <c r="BU50" s="19">
        <f>BU49/BU48</f>
        <v>0.11339972371703676</v>
      </c>
      <c r="BV50" s="17" t="s">
        <v>86</v>
      </c>
    </row>
    <row r="51" spans="38:74" ht="18" x14ac:dyDescent="0.35">
      <c r="AZ51" s="18">
        <f>43*600000</f>
        <v>25800000</v>
      </c>
      <c r="BA51" s="17" t="s">
        <v>85</v>
      </c>
    </row>
    <row r="52" spans="38:74" ht="18" x14ac:dyDescent="0.35">
      <c r="AZ52" s="19">
        <f>AZ51/AZ50</f>
        <v>0.41426484047592288</v>
      </c>
      <c r="BA52" s="17" t="s">
        <v>86</v>
      </c>
    </row>
  </sheetData>
  <autoFilter ref="A2:E28" xr:uid="{EBA64A93-7DFB-473A-87D6-9643161D87EB}"/>
  <sortState xmlns:xlrd2="http://schemas.microsoft.com/office/spreadsheetml/2017/richdata2" ref="Y3:AC32">
    <sortCondition descending="1" ref="Z3:Z32"/>
  </sortState>
  <mergeCells count="12">
    <mergeCell ref="BN1:BS1"/>
    <mergeCell ref="BU1:BZ1"/>
    <mergeCell ref="Y1:AC1"/>
    <mergeCell ref="M1:Q1"/>
    <mergeCell ref="AE1:AJ1"/>
    <mergeCell ref="BG1:BL1"/>
    <mergeCell ref="G1:K1"/>
    <mergeCell ref="A1:E1"/>
    <mergeCell ref="AL1:AQ1"/>
    <mergeCell ref="AS1:AX1"/>
    <mergeCell ref="AZ1:BE1"/>
    <mergeCell ref="S1:W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D6E54-7F2E-4DBB-98B8-5CEE4FE51BC2}">
  <sheetPr codeName="Sheet2"/>
  <dimension ref="A1:BG41"/>
  <sheetViews>
    <sheetView tabSelected="1" topLeftCell="S1" zoomScale="70" zoomScaleNormal="70" workbookViewId="0">
      <selection activeCell="G39" sqref="G39"/>
    </sheetView>
  </sheetViews>
  <sheetFormatPr defaultRowHeight="14.4" x14ac:dyDescent="0.3"/>
  <cols>
    <col min="1" max="1" width="24.21875" customWidth="1"/>
    <col min="3" max="3" width="18.33203125" bestFit="1" customWidth="1"/>
    <col min="6" max="6" width="2.5546875" customWidth="1"/>
    <col min="7" max="7" width="32.88671875" customWidth="1"/>
    <col min="9" max="9" width="18.88671875" customWidth="1"/>
    <col min="12" max="12" width="2.21875" customWidth="1"/>
    <col min="13" max="13" width="33.33203125" customWidth="1"/>
    <col min="15" max="15" width="20.44140625" customWidth="1"/>
    <col min="18" max="18" width="2.77734375" customWidth="1"/>
    <col min="19" max="19" width="31.88671875" customWidth="1"/>
    <col min="21" max="21" width="20.5546875" customWidth="1"/>
    <col min="24" max="24" width="2.77734375" customWidth="1"/>
    <col min="25" max="25" width="35.109375" customWidth="1"/>
    <col min="26" max="26" width="13.21875" customWidth="1"/>
    <col min="27" max="27" width="21.5546875" customWidth="1"/>
    <col min="28" max="28" width="9.109375" customWidth="1"/>
    <col min="30" max="30" width="2.44140625" customWidth="1"/>
    <col min="31" max="31" width="24.6640625" customWidth="1"/>
    <col min="33" max="33" width="20.44140625" customWidth="1"/>
    <col min="34" max="34" width="8.44140625" customWidth="1"/>
    <col min="36" max="36" width="3" customWidth="1"/>
    <col min="37" max="37" width="31.5546875" customWidth="1"/>
    <col min="39" max="39" width="17.88671875" customWidth="1"/>
    <col min="42" max="42" width="3.44140625" customWidth="1"/>
    <col min="43" max="43" width="30.44140625" customWidth="1"/>
    <col min="45" max="45" width="20.33203125" customWidth="1"/>
    <col min="46" max="46" width="11.5546875" customWidth="1"/>
    <col min="48" max="48" width="4.21875" customWidth="1"/>
    <col min="49" max="49" width="34.33203125" customWidth="1"/>
    <col min="51" max="51" width="21.6640625" customWidth="1"/>
    <col min="55" max="55" width="24.33203125" customWidth="1"/>
    <col min="56" max="56" width="18.109375" customWidth="1"/>
    <col min="57" max="57" width="19.109375" customWidth="1"/>
    <col min="58" max="58" width="11.5546875" customWidth="1"/>
  </cols>
  <sheetData>
    <row r="1" spans="1:59" x14ac:dyDescent="0.3">
      <c r="A1" s="26" t="s">
        <v>101</v>
      </c>
      <c r="B1" s="26"/>
      <c r="C1" s="26"/>
      <c r="D1" s="26"/>
      <c r="E1" s="26"/>
      <c r="G1" s="26" t="s">
        <v>74</v>
      </c>
      <c r="H1" s="26"/>
      <c r="I1" s="26"/>
      <c r="J1" s="26"/>
      <c r="K1" s="26"/>
      <c r="M1" s="26" t="s">
        <v>75</v>
      </c>
      <c r="N1" s="26"/>
      <c r="O1" s="26"/>
      <c r="P1" s="26"/>
      <c r="Q1" s="26"/>
      <c r="S1" s="26" t="s">
        <v>76</v>
      </c>
      <c r="T1" s="26"/>
      <c r="U1" s="26"/>
      <c r="V1" s="26"/>
      <c r="W1" s="26"/>
      <c r="Y1" s="26" t="s">
        <v>77</v>
      </c>
      <c r="Z1" s="26"/>
      <c r="AA1" s="26"/>
      <c r="AB1" s="26"/>
      <c r="AC1" s="26"/>
      <c r="AE1" s="26" t="s">
        <v>78</v>
      </c>
      <c r="AF1" s="26"/>
      <c r="AG1" s="26"/>
      <c r="AH1" s="26"/>
      <c r="AI1" s="26"/>
      <c r="AK1" s="26" t="s">
        <v>79</v>
      </c>
      <c r="AL1" s="26"/>
      <c r="AM1" s="26"/>
      <c r="AN1" s="26"/>
      <c r="AO1" s="26"/>
      <c r="AQ1" s="26" t="s">
        <v>80</v>
      </c>
      <c r="AR1" s="26"/>
      <c r="AS1" s="26"/>
      <c r="AT1" s="26"/>
      <c r="AU1" s="26"/>
      <c r="AW1" s="26" t="s">
        <v>81</v>
      </c>
      <c r="AX1" s="26"/>
      <c r="AY1" s="26"/>
      <c r="AZ1" s="26"/>
      <c r="BA1" s="26"/>
      <c r="BC1" s="26" t="s">
        <v>122</v>
      </c>
      <c r="BD1" s="26"/>
      <c r="BE1" s="26"/>
      <c r="BF1" s="26"/>
      <c r="BG1" s="26"/>
    </row>
    <row r="2" spans="1:59" x14ac:dyDescent="0.3">
      <c r="A2" s="3" t="s">
        <v>94</v>
      </c>
      <c r="B2" s="3" t="s">
        <v>95</v>
      </c>
      <c r="C2" s="3" t="s">
        <v>96</v>
      </c>
      <c r="D2" s="3" t="s">
        <v>97</v>
      </c>
      <c r="E2" s="3" t="s">
        <v>98</v>
      </c>
      <c r="G2" s="7" t="s">
        <v>92</v>
      </c>
      <c r="H2" s="1" t="s">
        <v>3</v>
      </c>
      <c r="I2" s="1" t="s">
        <v>91</v>
      </c>
      <c r="J2" s="1" t="s">
        <v>82</v>
      </c>
      <c r="K2" s="1" t="s">
        <v>83</v>
      </c>
      <c r="M2" s="7" t="s">
        <v>92</v>
      </c>
      <c r="N2" s="1" t="s">
        <v>1</v>
      </c>
      <c r="O2" s="1" t="s">
        <v>91</v>
      </c>
      <c r="P2" s="1" t="s">
        <v>82</v>
      </c>
      <c r="Q2" s="1" t="s">
        <v>84</v>
      </c>
      <c r="S2" s="7" t="s">
        <v>92</v>
      </c>
      <c r="T2" s="1" t="s">
        <v>31</v>
      </c>
      <c r="U2" s="1" t="s">
        <v>91</v>
      </c>
      <c r="V2" s="1" t="s">
        <v>82</v>
      </c>
      <c r="W2" s="1" t="s">
        <v>84</v>
      </c>
      <c r="Y2" s="3" t="s">
        <v>92</v>
      </c>
      <c r="Z2" s="3" t="s">
        <v>35</v>
      </c>
      <c r="AA2" s="1" t="s">
        <v>91</v>
      </c>
      <c r="AB2" s="1" t="s">
        <v>82</v>
      </c>
      <c r="AC2" s="1" t="s">
        <v>84</v>
      </c>
      <c r="AE2" s="3" t="s">
        <v>92</v>
      </c>
      <c r="AF2" s="3" t="s">
        <v>35</v>
      </c>
      <c r="AG2" s="1" t="s">
        <v>91</v>
      </c>
      <c r="AH2" s="1" t="s">
        <v>82</v>
      </c>
      <c r="AI2" s="1" t="s">
        <v>84</v>
      </c>
      <c r="AK2" s="3" t="s">
        <v>92</v>
      </c>
      <c r="AL2" s="3" t="s">
        <v>93</v>
      </c>
      <c r="AM2" s="1" t="s">
        <v>91</v>
      </c>
      <c r="AN2" s="1" t="s">
        <v>82</v>
      </c>
      <c r="AO2" s="1" t="s">
        <v>84</v>
      </c>
      <c r="AQ2" s="3" t="s">
        <v>92</v>
      </c>
      <c r="AR2" s="3" t="s">
        <v>55</v>
      </c>
      <c r="AS2" s="1" t="s">
        <v>91</v>
      </c>
      <c r="AT2" s="1" t="s">
        <v>82</v>
      </c>
      <c r="AU2" s="1" t="s">
        <v>84</v>
      </c>
      <c r="AW2" s="1" t="s">
        <v>92</v>
      </c>
      <c r="AX2" s="1" t="s">
        <v>3</v>
      </c>
      <c r="AY2" s="1" t="s">
        <v>91</v>
      </c>
      <c r="AZ2" s="1" t="s">
        <v>82</v>
      </c>
      <c r="BA2" s="1" t="s">
        <v>84</v>
      </c>
      <c r="BC2" s="1" t="s">
        <v>92</v>
      </c>
      <c r="BD2" s="1" t="s">
        <v>119</v>
      </c>
      <c r="BE2" s="1" t="s">
        <v>120</v>
      </c>
      <c r="BF2" s="1" t="s">
        <v>121</v>
      </c>
      <c r="BG2" s="1" t="s">
        <v>84</v>
      </c>
    </row>
    <row r="3" spans="1:59" x14ac:dyDescent="0.3">
      <c r="A3" s="3" t="s">
        <v>4</v>
      </c>
      <c r="B3" s="2">
        <v>538</v>
      </c>
      <c r="C3" s="2">
        <f t="shared" ref="C3:C28" si="0">AVERAGE(B3/24)</f>
        <v>22.416666666666668</v>
      </c>
      <c r="D3" s="2">
        <v>75</v>
      </c>
      <c r="E3" s="2">
        <v>1</v>
      </c>
      <c r="G3" s="3" t="s">
        <v>4</v>
      </c>
      <c r="H3" s="2">
        <v>752</v>
      </c>
      <c r="I3" s="2">
        <f>H3/30</f>
        <v>25.066666666666666</v>
      </c>
      <c r="J3" s="2">
        <v>50</v>
      </c>
      <c r="K3" s="2">
        <v>1</v>
      </c>
      <c r="M3" s="3" t="s">
        <v>24</v>
      </c>
      <c r="N3" s="2">
        <v>8733</v>
      </c>
      <c r="O3" s="2">
        <f>N3/30</f>
        <v>291.10000000000002</v>
      </c>
      <c r="P3" s="2">
        <v>120</v>
      </c>
      <c r="Q3" s="2">
        <v>1</v>
      </c>
      <c r="S3" s="3" t="s">
        <v>5</v>
      </c>
      <c r="T3" s="2">
        <v>4073</v>
      </c>
      <c r="U3" s="2">
        <f>T3/30</f>
        <v>135.76666666666668</v>
      </c>
      <c r="V3" s="2">
        <v>120</v>
      </c>
      <c r="W3" s="2">
        <v>1</v>
      </c>
      <c r="Y3" s="3" t="s">
        <v>17</v>
      </c>
      <c r="Z3" s="2">
        <v>7355</v>
      </c>
      <c r="AA3" s="2">
        <v>245.16666666666666</v>
      </c>
      <c r="AB3" s="2">
        <v>120</v>
      </c>
      <c r="AC3" s="2">
        <v>1</v>
      </c>
      <c r="AE3" s="3" t="s">
        <v>19</v>
      </c>
      <c r="AF3" s="2">
        <v>5199</v>
      </c>
      <c r="AG3" s="2">
        <v>173.3</v>
      </c>
      <c r="AH3" s="2">
        <v>120</v>
      </c>
      <c r="AI3" s="2">
        <v>1</v>
      </c>
      <c r="AK3" s="3" t="s">
        <v>19</v>
      </c>
      <c r="AL3" s="2">
        <v>2065</v>
      </c>
      <c r="AM3" s="2">
        <v>68.833333333333329</v>
      </c>
      <c r="AN3" s="2">
        <v>120</v>
      </c>
      <c r="AO3" s="2">
        <v>11</v>
      </c>
      <c r="AQ3" s="3" t="s">
        <v>19</v>
      </c>
      <c r="AR3" s="2">
        <v>3140</v>
      </c>
      <c r="AS3" s="2">
        <v>104.66666666666667</v>
      </c>
      <c r="AT3" s="2">
        <v>120</v>
      </c>
      <c r="AU3" s="2">
        <v>9</v>
      </c>
      <c r="AW3" s="3" t="s">
        <v>19</v>
      </c>
      <c r="AX3" s="2">
        <v>1964</v>
      </c>
      <c r="AY3" s="2">
        <v>65.466666666666669</v>
      </c>
      <c r="AZ3" s="2">
        <v>120</v>
      </c>
      <c r="BA3" s="2">
        <v>10</v>
      </c>
      <c r="BC3" s="3" t="s">
        <v>15</v>
      </c>
      <c r="BD3" s="2">
        <v>337</v>
      </c>
      <c r="BE3" s="2">
        <v>13.384615384615385</v>
      </c>
      <c r="BF3" s="2">
        <v>80</v>
      </c>
      <c r="BG3" s="2">
        <v>1</v>
      </c>
    </row>
    <row r="4" spans="1:59" x14ac:dyDescent="0.3">
      <c r="A4" s="3" t="s">
        <v>5</v>
      </c>
      <c r="B4" s="2">
        <v>492</v>
      </c>
      <c r="C4" s="2">
        <f t="shared" si="0"/>
        <v>20.5</v>
      </c>
      <c r="D4" s="2">
        <v>50</v>
      </c>
      <c r="E4" s="2">
        <v>2</v>
      </c>
      <c r="G4" s="3" t="s">
        <v>5</v>
      </c>
      <c r="H4" s="2">
        <v>734</v>
      </c>
      <c r="I4" s="2">
        <f t="shared" ref="I4:I28" si="1">H4/30</f>
        <v>24.466666666666665</v>
      </c>
      <c r="J4" s="2">
        <v>50</v>
      </c>
      <c r="K4" s="2">
        <v>2</v>
      </c>
      <c r="M4" s="3" t="s">
        <v>17</v>
      </c>
      <c r="N4" s="2">
        <v>5764</v>
      </c>
      <c r="O4" s="2">
        <f t="shared" ref="O4:O29" si="2">N4/30</f>
        <v>192.13333333333333</v>
      </c>
      <c r="P4" s="2">
        <v>120</v>
      </c>
      <c r="Q4" s="2">
        <v>2</v>
      </c>
      <c r="S4" s="3" t="s">
        <v>17</v>
      </c>
      <c r="T4" s="2">
        <v>4021</v>
      </c>
      <c r="U4" s="2">
        <f t="shared" ref="U4:U29" si="3">T4/30</f>
        <v>134.03333333333333</v>
      </c>
      <c r="V4" s="2">
        <v>120</v>
      </c>
      <c r="W4" s="2">
        <v>2</v>
      </c>
      <c r="Y4" s="3" t="s">
        <v>36</v>
      </c>
      <c r="Z4" s="2">
        <v>5819</v>
      </c>
      <c r="AA4" s="2">
        <v>193.96666666666667</v>
      </c>
      <c r="AB4" s="2">
        <v>120</v>
      </c>
      <c r="AC4" s="2">
        <v>2</v>
      </c>
      <c r="AE4" s="3" t="s">
        <v>5</v>
      </c>
      <c r="AF4" s="2">
        <v>3490</v>
      </c>
      <c r="AG4" s="2">
        <v>116.33333333333333</v>
      </c>
      <c r="AH4" s="2">
        <v>120</v>
      </c>
      <c r="AI4" s="2">
        <v>2</v>
      </c>
      <c r="AK4" s="3" t="s">
        <v>5</v>
      </c>
      <c r="AL4" s="2">
        <v>1753</v>
      </c>
      <c r="AM4" s="2">
        <v>58.43333333333333</v>
      </c>
      <c r="AN4" s="2">
        <v>120</v>
      </c>
      <c r="AO4" s="2">
        <v>13</v>
      </c>
      <c r="AQ4" s="3" t="s">
        <v>59</v>
      </c>
      <c r="AR4" s="2">
        <v>874</v>
      </c>
      <c r="AS4" s="2">
        <v>29.133333333333333</v>
      </c>
      <c r="AT4" s="2">
        <v>120</v>
      </c>
      <c r="AU4" s="2">
        <v>10</v>
      </c>
      <c r="AW4" s="3" t="s">
        <v>6</v>
      </c>
      <c r="AX4" s="2">
        <v>652</v>
      </c>
      <c r="AY4" s="2">
        <v>21.733333333333334</v>
      </c>
      <c r="AZ4" s="2">
        <v>120</v>
      </c>
      <c r="BA4" s="2">
        <v>12</v>
      </c>
      <c r="BC4" s="3" t="s">
        <v>62</v>
      </c>
      <c r="BD4" s="2">
        <v>83</v>
      </c>
      <c r="BE4" s="2">
        <v>3.5384615384615383</v>
      </c>
      <c r="BF4" s="2">
        <v>20</v>
      </c>
      <c r="BG4" s="2">
        <v>2</v>
      </c>
    </row>
    <row r="5" spans="1:59" x14ac:dyDescent="0.3">
      <c r="A5" s="3" t="s">
        <v>8</v>
      </c>
      <c r="B5" s="2">
        <v>360</v>
      </c>
      <c r="C5" s="2">
        <f t="shared" si="0"/>
        <v>15</v>
      </c>
      <c r="D5" s="2">
        <v>75</v>
      </c>
      <c r="E5" s="2">
        <v>3</v>
      </c>
      <c r="G5" s="3" t="s">
        <v>6</v>
      </c>
      <c r="H5" s="2">
        <v>579</v>
      </c>
      <c r="I5" s="2">
        <f t="shared" si="1"/>
        <v>19.3</v>
      </c>
      <c r="J5" s="2">
        <v>50</v>
      </c>
      <c r="K5" s="2">
        <v>3</v>
      </c>
      <c r="M5" s="3" t="s">
        <v>23</v>
      </c>
      <c r="N5" s="2">
        <v>4423</v>
      </c>
      <c r="O5" s="2">
        <f t="shared" si="2"/>
        <v>147.43333333333334</v>
      </c>
      <c r="P5" s="2">
        <v>120</v>
      </c>
      <c r="Q5" s="2">
        <v>3</v>
      </c>
      <c r="S5" s="3" t="s">
        <v>4</v>
      </c>
      <c r="T5" s="2">
        <v>3358</v>
      </c>
      <c r="U5" s="2">
        <f t="shared" si="3"/>
        <v>111.93333333333334</v>
      </c>
      <c r="V5" s="2">
        <v>120</v>
      </c>
      <c r="W5" s="2">
        <v>3</v>
      </c>
      <c r="Y5" s="3" t="s">
        <v>5</v>
      </c>
      <c r="Z5" s="2">
        <v>5114</v>
      </c>
      <c r="AA5" s="2">
        <v>170.46666666666667</v>
      </c>
      <c r="AB5" s="2">
        <v>120</v>
      </c>
      <c r="AC5" s="2">
        <v>3</v>
      </c>
      <c r="AE5" s="3" t="s">
        <v>32</v>
      </c>
      <c r="AF5" s="2">
        <v>2708</v>
      </c>
      <c r="AG5" s="2">
        <v>90.266666666666666</v>
      </c>
      <c r="AH5" s="2">
        <v>120</v>
      </c>
      <c r="AI5" s="2">
        <v>3</v>
      </c>
      <c r="AK5" s="3" t="s">
        <v>59</v>
      </c>
      <c r="AL5" s="2">
        <v>1359</v>
      </c>
      <c r="AM5" s="2">
        <v>45.3</v>
      </c>
      <c r="AN5" s="2">
        <v>120</v>
      </c>
      <c r="AO5" s="2">
        <v>14</v>
      </c>
      <c r="AQ5" s="3" t="s">
        <v>5</v>
      </c>
      <c r="AR5" s="2">
        <v>754</v>
      </c>
      <c r="AS5" s="2">
        <v>25.133333333333333</v>
      </c>
      <c r="AT5" s="2">
        <v>120</v>
      </c>
      <c r="AU5" s="2">
        <v>12</v>
      </c>
      <c r="AW5" s="3" t="s">
        <v>5</v>
      </c>
      <c r="AX5" s="2">
        <v>641</v>
      </c>
      <c r="AY5" s="2">
        <v>21.366666666666667</v>
      </c>
      <c r="AZ5" s="2">
        <v>120</v>
      </c>
      <c r="BA5" s="2">
        <v>13</v>
      </c>
      <c r="BC5" s="3" t="s">
        <v>22</v>
      </c>
      <c r="BD5" s="2">
        <v>89</v>
      </c>
      <c r="BE5" s="2">
        <v>4.2307692307692308</v>
      </c>
      <c r="BF5" s="2">
        <v>20</v>
      </c>
      <c r="BG5" s="2">
        <v>3</v>
      </c>
    </row>
    <row r="6" spans="1:59" x14ac:dyDescent="0.3">
      <c r="A6" s="3" t="s">
        <v>6</v>
      </c>
      <c r="B6" s="2">
        <v>341</v>
      </c>
      <c r="C6" s="2">
        <f t="shared" si="0"/>
        <v>14.208333333333334</v>
      </c>
      <c r="D6" s="2">
        <v>50</v>
      </c>
      <c r="E6" s="2">
        <v>4</v>
      </c>
      <c r="G6" s="3" t="s">
        <v>7</v>
      </c>
      <c r="H6" s="2">
        <v>515</v>
      </c>
      <c r="I6" s="2">
        <f t="shared" si="1"/>
        <v>17.166666666666668</v>
      </c>
      <c r="J6" s="2">
        <v>50</v>
      </c>
      <c r="K6" s="2">
        <v>4</v>
      </c>
      <c r="M6" s="3" t="s">
        <v>5</v>
      </c>
      <c r="N6" s="2">
        <v>2249</v>
      </c>
      <c r="O6" s="2">
        <f t="shared" si="2"/>
        <v>74.966666666666669</v>
      </c>
      <c r="P6" s="2">
        <v>120</v>
      </c>
      <c r="Q6" s="2">
        <v>4</v>
      </c>
      <c r="S6" s="3" t="s">
        <v>19</v>
      </c>
      <c r="T6" s="2">
        <v>3243</v>
      </c>
      <c r="U6" s="2">
        <f t="shared" si="3"/>
        <v>108.1</v>
      </c>
      <c r="V6" s="2">
        <v>120</v>
      </c>
      <c r="W6" s="2">
        <v>4</v>
      </c>
      <c r="Y6" s="3" t="s">
        <v>19</v>
      </c>
      <c r="Z6" s="2">
        <v>4735</v>
      </c>
      <c r="AA6" s="2">
        <v>157.83333333333334</v>
      </c>
      <c r="AB6" s="2">
        <v>120</v>
      </c>
      <c r="AC6" s="2">
        <v>4</v>
      </c>
      <c r="AE6" s="3" t="s">
        <v>4</v>
      </c>
      <c r="AF6" s="2">
        <v>2687</v>
      </c>
      <c r="AG6" s="2">
        <v>89.566666666666663</v>
      </c>
      <c r="AH6" s="2">
        <v>120</v>
      </c>
      <c r="AI6" s="2">
        <v>4</v>
      </c>
      <c r="AK6" s="3" t="s">
        <v>4</v>
      </c>
      <c r="AL6" s="2">
        <v>1175</v>
      </c>
      <c r="AM6" s="2">
        <v>39.166666666666664</v>
      </c>
      <c r="AN6" s="2">
        <v>120</v>
      </c>
      <c r="AO6" s="2">
        <v>15</v>
      </c>
      <c r="AQ6" s="3" t="s">
        <v>4</v>
      </c>
      <c r="AR6" s="2">
        <v>657</v>
      </c>
      <c r="AS6" s="2">
        <v>21.9</v>
      </c>
      <c r="AT6" s="2">
        <v>120</v>
      </c>
      <c r="AU6" s="2">
        <v>13</v>
      </c>
      <c r="AW6" s="3" t="s">
        <v>11</v>
      </c>
      <c r="AX6" s="2">
        <v>566</v>
      </c>
      <c r="AY6" s="2">
        <v>18.866666666666667</v>
      </c>
      <c r="AZ6" s="2">
        <v>120</v>
      </c>
      <c r="BA6" s="2">
        <v>14</v>
      </c>
      <c r="BC6" s="3" t="s">
        <v>21</v>
      </c>
      <c r="BD6" s="2">
        <v>77</v>
      </c>
      <c r="BE6" s="2">
        <v>3.1538461538461537</v>
      </c>
      <c r="BF6" s="2">
        <v>100</v>
      </c>
      <c r="BG6" s="2">
        <v>4</v>
      </c>
    </row>
    <row r="7" spans="1:59" x14ac:dyDescent="0.3">
      <c r="A7" s="3" t="s">
        <v>11</v>
      </c>
      <c r="B7" s="2">
        <v>340</v>
      </c>
      <c r="C7" s="2">
        <f t="shared" si="0"/>
        <v>14.166666666666666</v>
      </c>
      <c r="D7" s="2">
        <v>50</v>
      </c>
      <c r="E7" s="2">
        <v>5</v>
      </c>
      <c r="G7" s="3" t="s">
        <v>8</v>
      </c>
      <c r="H7" s="2">
        <v>508</v>
      </c>
      <c r="I7" s="2">
        <f t="shared" si="1"/>
        <v>16.933333333333334</v>
      </c>
      <c r="J7" s="2">
        <v>50</v>
      </c>
      <c r="K7" s="2">
        <v>5</v>
      </c>
      <c r="M7" s="3" t="s">
        <v>20</v>
      </c>
      <c r="N7" s="2">
        <v>2165</v>
      </c>
      <c r="O7" s="2">
        <f t="shared" si="2"/>
        <v>72.166666666666671</v>
      </c>
      <c r="P7" s="2">
        <v>120</v>
      </c>
      <c r="Q7" s="2">
        <v>5</v>
      </c>
      <c r="S7" s="3" t="s">
        <v>21</v>
      </c>
      <c r="T7" s="2">
        <v>2472</v>
      </c>
      <c r="U7" s="2">
        <f t="shared" si="3"/>
        <v>82.4</v>
      </c>
      <c r="V7" s="2">
        <v>120</v>
      </c>
      <c r="W7" s="2">
        <v>5</v>
      </c>
      <c r="Y7" s="3" t="s">
        <v>24</v>
      </c>
      <c r="Z7" s="2">
        <v>4684</v>
      </c>
      <c r="AA7" s="2">
        <v>156.13333333333333</v>
      </c>
      <c r="AB7" s="2">
        <v>120</v>
      </c>
      <c r="AC7" s="2">
        <v>5</v>
      </c>
      <c r="AE7" s="3" t="s">
        <v>33</v>
      </c>
      <c r="AF7" s="2">
        <v>2556</v>
      </c>
      <c r="AG7" s="2">
        <v>85.2</v>
      </c>
      <c r="AH7" s="2">
        <v>120</v>
      </c>
      <c r="AI7" s="2">
        <v>5</v>
      </c>
      <c r="AK7" s="3" t="s">
        <v>29</v>
      </c>
      <c r="AL7" s="2">
        <v>1065</v>
      </c>
      <c r="AM7" s="2">
        <v>35.5</v>
      </c>
      <c r="AN7" s="2">
        <v>120</v>
      </c>
      <c r="AO7" s="2">
        <v>17</v>
      </c>
      <c r="AQ7" s="3" t="s">
        <v>6</v>
      </c>
      <c r="AR7" s="2">
        <v>517</v>
      </c>
      <c r="AS7" s="2">
        <v>17.233333333333334</v>
      </c>
      <c r="AT7" s="2">
        <v>120</v>
      </c>
      <c r="AU7" s="2">
        <v>14</v>
      </c>
      <c r="AW7" s="3" t="s">
        <v>4</v>
      </c>
      <c r="AX7" s="2">
        <v>406</v>
      </c>
      <c r="AY7" s="2">
        <v>13.533333333333333</v>
      </c>
      <c r="AZ7" s="2">
        <v>120</v>
      </c>
      <c r="BA7" s="2">
        <v>15</v>
      </c>
      <c r="BC7" s="3" t="s">
        <v>27</v>
      </c>
      <c r="BD7" s="2">
        <v>41</v>
      </c>
      <c r="BE7" s="2">
        <v>1.6153846153846154</v>
      </c>
      <c r="BF7" s="2">
        <v>20</v>
      </c>
      <c r="BG7" s="2">
        <v>5</v>
      </c>
    </row>
    <row r="8" spans="1:59" x14ac:dyDescent="0.3">
      <c r="A8" s="3" t="s">
        <v>12</v>
      </c>
      <c r="B8" s="2">
        <v>151</v>
      </c>
      <c r="C8" s="2">
        <f t="shared" si="0"/>
        <v>6.291666666666667</v>
      </c>
      <c r="D8" s="2">
        <v>50</v>
      </c>
      <c r="E8" s="2">
        <v>6</v>
      </c>
      <c r="G8" s="3" t="s">
        <v>9</v>
      </c>
      <c r="H8" s="2">
        <v>328</v>
      </c>
      <c r="I8" s="2">
        <f t="shared" si="1"/>
        <v>10.933333333333334</v>
      </c>
      <c r="J8" s="2">
        <v>50</v>
      </c>
      <c r="K8" s="2">
        <v>6</v>
      </c>
      <c r="M8" s="3" t="s">
        <v>15</v>
      </c>
      <c r="N8" s="2">
        <v>1595</v>
      </c>
      <c r="O8" s="2">
        <f t="shared" si="2"/>
        <v>53.166666666666664</v>
      </c>
      <c r="P8" s="2">
        <v>120</v>
      </c>
      <c r="Q8" s="2">
        <v>6</v>
      </c>
      <c r="S8" s="3" t="s">
        <v>30</v>
      </c>
      <c r="T8" s="2">
        <v>1786</v>
      </c>
      <c r="U8" s="2">
        <f t="shared" si="3"/>
        <v>59.533333333333331</v>
      </c>
      <c r="V8" s="2">
        <v>120</v>
      </c>
      <c r="W8" s="2">
        <v>6</v>
      </c>
      <c r="Y8" s="3" t="s">
        <v>32</v>
      </c>
      <c r="Z8" s="2">
        <v>3942</v>
      </c>
      <c r="AA8" s="2">
        <v>131.4</v>
      </c>
      <c r="AB8" s="2">
        <v>120</v>
      </c>
      <c r="AC8" s="2">
        <v>6</v>
      </c>
      <c r="AE8" s="3" t="s">
        <v>20</v>
      </c>
      <c r="AF8" s="2">
        <v>2363</v>
      </c>
      <c r="AG8" s="2">
        <v>78.766666666666666</v>
      </c>
      <c r="AH8" s="2">
        <v>120</v>
      </c>
      <c r="AI8" s="2">
        <v>6</v>
      </c>
      <c r="AK8" s="3" t="s">
        <v>13</v>
      </c>
      <c r="AL8" s="2">
        <v>919</v>
      </c>
      <c r="AM8" s="2">
        <v>30.633333333333333</v>
      </c>
      <c r="AN8" s="2">
        <v>120</v>
      </c>
      <c r="AO8" s="2">
        <v>18</v>
      </c>
      <c r="AQ8" s="3" t="s">
        <v>29</v>
      </c>
      <c r="AR8" s="2">
        <v>484</v>
      </c>
      <c r="AS8" s="2">
        <v>16.133333333333333</v>
      </c>
      <c r="AT8" s="2">
        <v>120</v>
      </c>
      <c r="AU8" s="2">
        <v>15</v>
      </c>
      <c r="AW8" s="3" t="s">
        <v>9</v>
      </c>
      <c r="AX8" s="2">
        <v>382</v>
      </c>
      <c r="AY8" s="2">
        <v>12.733333333333333</v>
      </c>
      <c r="AZ8" s="2">
        <v>120</v>
      </c>
      <c r="BA8" s="2">
        <v>16</v>
      </c>
      <c r="BC8" s="3" t="s">
        <v>13</v>
      </c>
      <c r="BD8" s="2">
        <v>212</v>
      </c>
      <c r="BE8" s="2">
        <v>9.384615384615385</v>
      </c>
      <c r="BF8" s="2">
        <v>80</v>
      </c>
      <c r="BG8" s="2">
        <v>6</v>
      </c>
    </row>
    <row r="9" spans="1:59" x14ac:dyDescent="0.3">
      <c r="A9" s="3" t="s">
        <v>20</v>
      </c>
      <c r="B9" s="2">
        <v>88</v>
      </c>
      <c r="C9" s="2">
        <f t="shared" si="0"/>
        <v>3.6666666666666665</v>
      </c>
      <c r="D9" s="2">
        <v>50</v>
      </c>
      <c r="E9" s="2">
        <v>7</v>
      </c>
      <c r="G9" s="3" t="s">
        <v>10</v>
      </c>
      <c r="H9" s="2">
        <v>284</v>
      </c>
      <c r="I9" s="2">
        <f t="shared" si="1"/>
        <v>9.4666666666666668</v>
      </c>
      <c r="J9" s="2">
        <v>50</v>
      </c>
      <c r="K9" s="2">
        <v>7</v>
      </c>
      <c r="M9" s="3" t="s">
        <v>21</v>
      </c>
      <c r="N9" s="2">
        <v>1582</v>
      </c>
      <c r="O9" s="2">
        <f t="shared" si="2"/>
        <v>52.733333333333334</v>
      </c>
      <c r="P9" s="2">
        <v>120</v>
      </c>
      <c r="Q9" s="2">
        <v>7</v>
      </c>
      <c r="S9" s="3" t="s">
        <v>13</v>
      </c>
      <c r="T9" s="2">
        <v>1765</v>
      </c>
      <c r="U9" s="2">
        <f t="shared" si="3"/>
        <v>58.833333333333336</v>
      </c>
      <c r="V9" s="2">
        <v>120</v>
      </c>
      <c r="W9" s="2">
        <v>7</v>
      </c>
      <c r="Y9" s="3" t="s">
        <v>4</v>
      </c>
      <c r="Z9" s="2">
        <v>2771</v>
      </c>
      <c r="AA9" s="2">
        <v>92.36666666666666</v>
      </c>
      <c r="AB9" s="2">
        <v>120</v>
      </c>
      <c r="AC9" s="2">
        <v>7</v>
      </c>
      <c r="AE9" s="3" t="s">
        <v>9</v>
      </c>
      <c r="AF9" s="2">
        <v>2353</v>
      </c>
      <c r="AG9" s="2">
        <v>78.433333333333337</v>
      </c>
      <c r="AH9" s="2">
        <v>120</v>
      </c>
      <c r="AI9" s="2">
        <v>7</v>
      </c>
      <c r="AK9" s="3" t="s">
        <v>21</v>
      </c>
      <c r="AL9" s="2">
        <v>820</v>
      </c>
      <c r="AM9" s="2">
        <v>27.333333333333332</v>
      </c>
      <c r="AN9" s="2">
        <v>120</v>
      </c>
      <c r="AO9" s="2">
        <v>19</v>
      </c>
      <c r="AQ9" s="3" t="s">
        <v>11</v>
      </c>
      <c r="AR9" s="2">
        <v>432</v>
      </c>
      <c r="AS9" s="2">
        <v>14.4</v>
      </c>
      <c r="AT9" s="2">
        <v>120</v>
      </c>
      <c r="AU9" s="2">
        <v>16</v>
      </c>
      <c r="AW9" s="3" t="s">
        <v>66</v>
      </c>
      <c r="AX9" s="2">
        <v>363</v>
      </c>
      <c r="AY9" s="2">
        <v>12.1</v>
      </c>
      <c r="AZ9" s="2">
        <v>120</v>
      </c>
      <c r="BA9" s="2">
        <v>17</v>
      </c>
      <c r="BC9" s="3" t="s">
        <v>11</v>
      </c>
      <c r="BD9" s="2">
        <v>498</v>
      </c>
      <c r="BE9" s="2">
        <v>20.807692307692307</v>
      </c>
      <c r="BF9" s="2">
        <v>80</v>
      </c>
      <c r="BG9" s="2">
        <v>7</v>
      </c>
    </row>
    <row r="10" spans="1:59" x14ac:dyDescent="0.3">
      <c r="A10" s="3" t="s">
        <v>22</v>
      </c>
      <c r="B10" s="2">
        <v>86</v>
      </c>
      <c r="C10" s="2">
        <f t="shared" si="0"/>
        <v>3.5833333333333335</v>
      </c>
      <c r="D10" s="2">
        <v>50</v>
      </c>
      <c r="E10" s="2">
        <v>8</v>
      </c>
      <c r="G10" s="3" t="s">
        <v>11</v>
      </c>
      <c r="H10" s="2">
        <v>281</v>
      </c>
      <c r="I10" s="2">
        <f t="shared" si="1"/>
        <v>9.3666666666666671</v>
      </c>
      <c r="J10" s="2">
        <v>50</v>
      </c>
      <c r="K10" s="2">
        <v>8</v>
      </c>
      <c r="M10" s="3" t="s">
        <v>4</v>
      </c>
      <c r="N10" s="2">
        <v>1517</v>
      </c>
      <c r="O10" s="2">
        <f t="shared" si="2"/>
        <v>50.56666666666667</v>
      </c>
      <c r="P10" s="2">
        <v>120</v>
      </c>
      <c r="Q10" s="2">
        <v>8</v>
      </c>
      <c r="S10" s="3" t="s">
        <v>29</v>
      </c>
      <c r="T10" s="2">
        <v>1716</v>
      </c>
      <c r="U10" s="2">
        <f t="shared" si="3"/>
        <v>57.2</v>
      </c>
      <c r="V10" s="2">
        <v>120</v>
      </c>
      <c r="W10" s="2">
        <v>8</v>
      </c>
      <c r="Y10" s="3" t="s">
        <v>23</v>
      </c>
      <c r="Z10" s="2">
        <v>2616</v>
      </c>
      <c r="AA10" s="2">
        <v>87.2</v>
      </c>
      <c r="AB10" s="2">
        <v>120</v>
      </c>
      <c r="AC10" s="2">
        <v>8</v>
      </c>
      <c r="AE10" s="3" t="s">
        <v>36</v>
      </c>
      <c r="AF10" s="2">
        <v>1909</v>
      </c>
      <c r="AG10" s="2">
        <v>63.633333333333333</v>
      </c>
      <c r="AH10" s="2">
        <v>120</v>
      </c>
      <c r="AI10" s="2">
        <v>8</v>
      </c>
      <c r="AK10" s="3" t="s">
        <v>11</v>
      </c>
      <c r="AL10" s="2">
        <v>816</v>
      </c>
      <c r="AM10" s="2">
        <v>27.2</v>
      </c>
      <c r="AN10" s="2">
        <v>120</v>
      </c>
      <c r="AO10" s="2">
        <v>20</v>
      </c>
      <c r="AQ10" s="3" t="s">
        <v>9</v>
      </c>
      <c r="AR10" s="2">
        <v>406</v>
      </c>
      <c r="AS10" s="2">
        <v>13.533333333333333</v>
      </c>
      <c r="AT10" s="2">
        <v>120</v>
      </c>
      <c r="AU10" s="2">
        <v>17</v>
      </c>
      <c r="AW10" s="3" t="s">
        <v>32</v>
      </c>
      <c r="AX10" s="2">
        <v>358</v>
      </c>
      <c r="AY10" s="2">
        <v>11.933333333333334</v>
      </c>
      <c r="AZ10" s="2">
        <v>120</v>
      </c>
      <c r="BA10" s="2">
        <v>18</v>
      </c>
      <c r="BC10" s="3" t="s">
        <v>113</v>
      </c>
      <c r="BD10" s="2">
        <v>334</v>
      </c>
      <c r="BE10" s="2">
        <v>14.807692307692308</v>
      </c>
      <c r="BF10" s="2">
        <v>150</v>
      </c>
      <c r="BG10" s="2">
        <v>8</v>
      </c>
    </row>
    <row r="11" spans="1:59" x14ac:dyDescent="0.3">
      <c r="A11" s="3" t="s">
        <v>15</v>
      </c>
      <c r="B11" s="2">
        <v>69</v>
      </c>
      <c r="C11" s="2">
        <f t="shared" si="0"/>
        <v>2.875</v>
      </c>
      <c r="D11" s="2">
        <v>50</v>
      </c>
      <c r="E11" s="2">
        <v>9</v>
      </c>
      <c r="G11" s="3" t="s">
        <v>12</v>
      </c>
      <c r="H11" s="2">
        <v>270</v>
      </c>
      <c r="I11" s="2">
        <f t="shared" si="1"/>
        <v>9</v>
      </c>
      <c r="J11" s="2">
        <v>50</v>
      </c>
      <c r="K11" s="2">
        <v>9</v>
      </c>
      <c r="M11" s="3" t="s">
        <v>13</v>
      </c>
      <c r="N11" s="2">
        <v>1483</v>
      </c>
      <c r="O11" s="2">
        <f t="shared" si="2"/>
        <v>49.43333333333333</v>
      </c>
      <c r="P11" s="2">
        <v>120</v>
      </c>
      <c r="Q11" s="2">
        <v>9</v>
      </c>
      <c r="S11" s="3" t="s">
        <v>6</v>
      </c>
      <c r="T11" s="2">
        <v>1580</v>
      </c>
      <c r="U11" s="2">
        <f t="shared" si="3"/>
        <v>52.666666666666664</v>
      </c>
      <c r="V11" s="2">
        <v>120</v>
      </c>
      <c r="W11" s="2">
        <v>9</v>
      </c>
      <c r="Y11" s="3" t="s">
        <v>7</v>
      </c>
      <c r="Z11" s="2">
        <v>2558</v>
      </c>
      <c r="AA11" s="2">
        <v>85.266666666666666</v>
      </c>
      <c r="AB11" s="2">
        <v>120</v>
      </c>
      <c r="AC11" s="2">
        <v>9</v>
      </c>
      <c r="AE11" s="3" t="s">
        <v>48</v>
      </c>
      <c r="AF11" s="2">
        <v>1743</v>
      </c>
      <c r="AG11" s="2">
        <v>58.1</v>
      </c>
      <c r="AH11" s="2">
        <v>120</v>
      </c>
      <c r="AI11" s="2">
        <v>9</v>
      </c>
      <c r="AK11" s="3" t="s">
        <v>6</v>
      </c>
      <c r="AL11" s="2">
        <v>796</v>
      </c>
      <c r="AM11" s="2">
        <v>26.533333333333335</v>
      </c>
      <c r="AN11" s="2">
        <v>120</v>
      </c>
      <c r="AO11" s="2">
        <v>21</v>
      </c>
      <c r="AQ11" s="3" t="s">
        <v>13</v>
      </c>
      <c r="AR11" s="2">
        <v>347</v>
      </c>
      <c r="AS11" s="2">
        <v>11.566666666666666</v>
      </c>
      <c r="AT11" s="2">
        <v>120</v>
      </c>
      <c r="AU11" s="2">
        <v>18</v>
      </c>
      <c r="AW11" s="3" t="s">
        <v>13</v>
      </c>
      <c r="AX11" s="2">
        <v>275</v>
      </c>
      <c r="AY11" s="2">
        <v>9.1666666666666661</v>
      </c>
      <c r="AZ11" s="2">
        <v>120</v>
      </c>
      <c r="BA11" s="2">
        <v>19</v>
      </c>
      <c r="BC11" s="3" t="s">
        <v>29</v>
      </c>
      <c r="BD11" s="2">
        <v>348</v>
      </c>
      <c r="BE11" s="2">
        <v>13.384615384615385</v>
      </c>
      <c r="BF11" s="2">
        <v>100</v>
      </c>
      <c r="BG11" s="2">
        <v>9</v>
      </c>
    </row>
    <row r="12" spans="1:59" x14ac:dyDescent="0.3">
      <c r="A12" s="3" t="s">
        <v>10</v>
      </c>
      <c r="B12" s="2">
        <v>47</v>
      </c>
      <c r="C12" s="2">
        <f t="shared" si="0"/>
        <v>1.9583333333333333</v>
      </c>
      <c r="D12" s="2">
        <v>75</v>
      </c>
      <c r="E12" s="2">
        <v>10</v>
      </c>
      <c r="G12" s="3" t="s">
        <v>13</v>
      </c>
      <c r="H12" s="2">
        <v>263</v>
      </c>
      <c r="I12" s="2">
        <f t="shared" si="1"/>
        <v>8.7666666666666675</v>
      </c>
      <c r="J12" s="2">
        <v>50</v>
      </c>
      <c r="K12" s="2">
        <v>10</v>
      </c>
      <c r="M12" s="3" t="s">
        <v>6</v>
      </c>
      <c r="N12" s="2">
        <v>1397</v>
      </c>
      <c r="O12" s="2">
        <f t="shared" si="2"/>
        <v>46.56666666666667</v>
      </c>
      <c r="P12" s="2">
        <v>120</v>
      </c>
      <c r="Q12" s="2">
        <v>10</v>
      </c>
      <c r="S12" s="3" t="s">
        <v>11</v>
      </c>
      <c r="T12" s="2">
        <v>1526</v>
      </c>
      <c r="U12" s="2">
        <f t="shared" si="3"/>
        <v>50.866666666666667</v>
      </c>
      <c r="V12" s="2">
        <v>120</v>
      </c>
      <c r="W12" s="2">
        <v>10</v>
      </c>
      <c r="Y12" s="3" t="s">
        <v>9</v>
      </c>
      <c r="Z12" s="2">
        <v>2208</v>
      </c>
      <c r="AA12" s="2">
        <v>73.599999999999994</v>
      </c>
      <c r="AB12" s="2">
        <v>120</v>
      </c>
      <c r="AC12" s="2">
        <v>10</v>
      </c>
      <c r="AE12" s="3" t="s">
        <v>49</v>
      </c>
      <c r="AF12" s="2">
        <v>1596</v>
      </c>
      <c r="AG12" s="2">
        <v>53.2</v>
      </c>
      <c r="AH12" s="2">
        <v>120</v>
      </c>
      <c r="AI12" s="2">
        <v>10</v>
      </c>
      <c r="AK12" s="3" t="s">
        <v>54</v>
      </c>
      <c r="AL12" s="2">
        <v>751</v>
      </c>
      <c r="AM12" s="2">
        <v>25.033333333333335</v>
      </c>
      <c r="AN12" s="2">
        <v>120</v>
      </c>
      <c r="AO12" s="2">
        <v>22</v>
      </c>
      <c r="AQ12" s="3" t="s">
        <v>58</v>
      </c>
      <c r="AR12" s="2">
        <v>326</v>
      </c>
      <c r="AS12" s="2">
        <v>10.866666666666667</v>
      </c>
      <c r="AT12" s="2">
        <v>120</v>
      </c>
      <c r="AU12" s="2">
        <v>19</v>
      </c>
      <c r="AW12" s="3" t="s">
        <v>29</v>
      </c>
      <c r="AX12" s="2">
        <v>220</v>
      </c>
      <c r="AY12" s="2">
        <v>7.333333333333333</v>
      </c>
      <c r="AZ12" s="2">
        <v>120</v>
      </c>
      <c r="BA12" s="2">
        <v>20</v>
      </c>
      <c r="BC12" s="3" t="s">
        <v>114</v>
      </c>
      <c r="BD12" s="2">
        <v>358</v>
      </c>
      <c r="BE12" s="2">
        <v>20.653846153846153</v>
      </c>
      <c r="BF12" s="2">
        <v>150</v>
      </c>
      <c r="BG12" s="2">
        <v>10</v>
      </c>
    </row>
    <row r="13" spans="1:59" x14ac:dyDescent="0.3">
      <c r="A13" s="3" t="s">
        <v>13</v>
      </c>
      <c r="B13" s="2">
        <v>46</v>
      </c>
      <c r="C13" s="2">
        <f t="shared" si="0"/>
        <v>1.9166666666666667</v>
      </c>
      <c r="D13" s="2">
        <v>50</v>
      </c>
      <c r="E13" s="2">
        <v>11</v>
      </c>
      <c r="G13" s="3" t="s">
        <v>14</v>
      </c>
      <c r="H13" s="2">
        <v>227</v>
      </c>
      <c r="I13" s="2">
        <f t="shared" si="1"/>
        <v>7.5666666666666664</v>
      </c>
      <c r="J13" s="2">
        <v>50</v>
      </c>
      <c r="K13" s="2">
        <v>11</v>
      </c>
      <c r="M13" s="3" t="s">
        <v>7</v>
      </c>
      <c r="N13" s="2">
        <v>1283</v>
      </c>
      <c r="O13" s="2">
        <f t="shared" si="2"/>
        <v>42.766666666666666</v>
      </c>
      <c r="P13" s="2">
        <v>120</v>
      </c>
      <c r="Q13" s="2">
        <v>11</v>
      </c>
      <c r="S13" s="3" t="s">
        <v>25</v>
      </c>
      <c r="T13" s="2">
        <v>1344</v>
      </c>
      <c r="U13" s="2">
        <f t="shared" si="3"/>
        <v>44.8</v>
      </c>
      <c r="V13" s="2">
        <v>120</v>
      </c>
      <c r="W13" s="2">
        <v>11</v>
      </c>
      <c r="Y13" s="3" t="s">
        <v>20</v>
      </c>
      <c r="Z13" s="2">
        <v>1968</v>
      </c>
      <c r="AA13" s="2">
        <v>65.599999999999994</v>
      </c>
      <c r="AB13" s="2">
        <v>120</v>
      </c>
      <c r="AC13" s="2">
        <v>11</v>
      </c>
      <c r="AE13" s="3" t="s">
        <v>24</v>
      </c>
      <c r="AF13" s="2">
        <v>1595</v>
      </c>
      <c r="AG13" s="2">
        <v>53.166666666666664</v>
      </c>
      <c r="AH13" s="2">
        <v>120</v>
      </c>
      <c r="AI13" s="2">
        <v>11</v>
      </c>
      <c r="AK13" s="3" t="s">
        <v>9</v>
      </c>
      <c r="AL13" s="2">
        <v>692</v>
      </c>
      <c r="AM13" s="2">
        <v>23.066666666666666</v>
      </c>
      <c r="AN13" s="2">
        <v>120</v>
      </c>
      <c r="AO13" s="2">
        <v>23</v>
      </c>
      <c r="AQ13" s="3" t="s">
        <v>15</v>
      </c>
      <c r="AR13" s="2">
        <v>230</v>
      </c>
      <c r="AS13" s="2">
        <v>7.666666666666667</v>
      </c>
      <c r="AT13" s="2">
        <v>120</v>
      </c>
      <c r="AU13" s="2">
        <v>20</v>
      </c>
      <c r="AW13" s="3" t="s">
        <v>67</v>
      </c>
      <c r="AX13" s="2">
        <v>196</v>
      </c>
      <c r="AY13" s="2">
        <v>6.5333333333333332</v>
      </c>
      <c r="AZ13" s="2">
        <v>120</v>
      </c>
      <c r="BA13" s="2">
        <v>21</v>
      </c>
      <c r="BC13" s="3" t="s">
        <v>115</v>
      </c>
      <c r="BD13" s="2">
        <v>152</v>
      </c>
      <c r="BE13" s="2">
        <v>5.884615384615385</v>
      </c>
      <c r="BF13" s="2">
        <v>150</v>
      </c>
      <c r="BG13" s="2">
        <v>11</v>
      </c>
    </row>
    <row r="14" spans="1:59" x14ac:dyDescent="0.3">
      <c r="A14" s="3" t="s">
        <v>21</v>
      </c>
      <c r="B14" s="2">
        <v>29</v>
      </c>
      <c r="C14" s="2">
        <f t="shared" si="0"/>
        <v>1.2083333333333333</v>
      </c>
      <c r="D14" s="2">
        <v>50</v>
      </c>
      <c r="E14" s="2">
        <v>12</v>
      </c>
      <c r="G14" s="3" t="s">
        <v>15</v>
      </c>
      <c r="H14" s="2">
        <v>224</v>
      </c>
      <c r="I14" s="2">
        <f t="shared" si="1"/>
        <v>7.4666666666666668</v>
      </c>
      <c r="J14" s="2">
        <v>50</v>
      </c>
      <c r="K14" s="2">
        <v>12</v>
      </c>
      <c r="M14" s="3" t="s">
        <v>9</v>
      </c>
      <c r="N14" s="2">
        <v>1256</v>
      </c>
      <c r="O14" s="2">
        <f t="shared" si="2"/>
        <v>41.866666666666667</v>
      </c>
      <c r="P14" s="2">
        <v>120</v>
      </c>
      <c r="Q14" s="2">
        <v>12</v>
      </c>
      <c r="S14" s="3" t="s">
        <v>15</v>
      </c>
      <c r="T14" s="2">
        <v>1321</v>
      </c>
      <c r="U14" s="2">
        <f t="shared" si="3"/>
        <v>44.033333333333331</v>
      </c>
      <c r="V14" s="2">
        <v>120</v>
      </c>
      <c r="W14" s="2">
        <v>12</v>
      </c>
      <c r="Y14" s="3" t="s">
        <v>41</v>
      </c>
      <c r="Z14" s="2">
        <v>1798</v>
      </c>
      <c r="AA14" s="2">
        <v>59.93333333333333</v>
      </c>
      <c r="AB14" s="2">
        <v>120</v>
      </c>
      <c r="AC14" s="2">
        <v>12</v>
      </c>
      <c r="AE14" s="3" t="s">
        <v>14</v>
      </c>
      <c r="AF14" s="2">
        <v>1423</v>
      </c>
      <c r="AG14" s="2">
        <v>47.43333333333333</v>
      </c>
      <c r="AH14" s="2">
        <v>120</v>
      </c>
      <c r="AI14" s="2">
        <v>12</v>
      </c>
      <c r="AK14" s="3" t="s">
        <v>32</v>
      </c>
      <c r="AL14" s="2">
        <v>628</v>
      </c>
      <c r="AM14" s="2">
        <v>20.933333333333334</v>
      </c>
      <c r="AN14" s="2">
        <v>120</v>
      </c>
      <c r="AO14" s="2">
        <v>24</v>
      </c>
      <c r="AQ14" s="3" t="s">
        <v>8</v>
      </c>
      <c r="AR14" s="2">
        <v>206</v>
      </c>
      <c r="AS14" s="2">
        <v>6.8666666666666663</v>
      </c>
      <c r="AT14" s="2">
        <v>120</v>
      </c>
      <c r="AU14" s="2">
        <v>21</v>
      </c>
      <c r="AW14" s="3" t="s">
        <v>15</v>
      </c>
      <c r="AX14" s="2">
        <v>173</v>
      </c>
      <c r="AY14" s="2">
        <v>5.7666666666666666</v>
      </c>
      <c r="AZ14" s="2">
        <v>120</v>
      </c>
      <c r="BA14" s="2">
        <v>22</v>
      </c>
      <c r="BC14" s="3" t="s">
        <v>5</v>
      </c>
      <c r="BD14" s="2">
        <v>681</v>
      </c>
      <c r="BE14" s="2">
        <v>27.307692307692307</v>
      </c>
      <c r="BF14" s="2">
        <v>150</v>
      </c>
      <c r="BG14" s="2">
        <v>12</v>
      </c>
    </row>
    <row r="15" spans="1:59" x14ac:dyDescent="0.3">
      <c r="A15" s="3" t="s">
        <v>7</v>
      </c>
      <c r="B15" s="2">
        <v>29</v>
      </c>
      <c r="C15" s="2">
        <f t="shared" si="0"/>
        <v>1.2083333333333333</v>
      </c>
      <c r="D15" s="2">
        <v>75</v>
      </c>
      <c r="E15" s="2">
        <v>13</v>
      </c>
      <c r="G15" s="3" t="s">
        <v>16</v>
      </c>
      <c r="H15" s="2">
        <v>205</v>
      </c>
      <c r="I15" s="2">
        <f t="shared" si="1"/>
        <v>6.833333333333333</v>
      </c>
      <c r="J15" s="2">
        <v>50</v>
      </c>
      <c r="K15" s="2">
        <v>13</v>
      </c>
      <c r="M15" s="3" t="s">
        <v>11</v>
      </c>
      <c r="N15" s="2">
        <v>1049</v>
      </c>
      <c r="O15" s="2">
        <f t="shared" si="2"/>
        <v>34.966666666666669</v>
      </c>
      <c r="P15" s="2">
        <v>120</v>
      </c>
      <c r="Q15" s="2">
        <v>13</v>
      </c>
      <c r="S15" s="3" t="s">
        <v>32</v>
      </c>
      <c r="T15" s="2">
        <v>1269</v>
      </c>
      <c r="U15" s="2">
        <f t="shared" si="3"/>
        <v>42.3</v>
      </c>
      <c r="V15" s="2">
        <v>120</v>
      </c>
      <c r="W15" s="2">
        <v>13</v>
      </c>
      <c r="Y15" s="3" t="s">
        <v>42</v>
      </c>
      <c r="Z15" s="2">
        <v>1561</v>
      </c>
      <c r="AA15" s="2">
        <v>52.033333333333331</v>
      </c>
      <c r="AB15" s="2">
        <v>120</v>
      </c>
      <c r="AC15" s="2">
        <v>13</v>
      </c>
      <c r="AE15" s="3" t="s">
        <v>17</v>
      </c>
      <c r="AF15" s="2">
        <v>1347</v>
      </c>
      <c r="AG15" s="2">
        <v>44.9</v>
      </c>
      <c r="AH15" s="2">
        <v>120</v>
      </c>
      <c r="AI15" s="2">
        <v>13</v>
      </c>
      <c r="AK15" s="3" t="s">
        <v>20</v>
      </c>
      <c r="AL15" s="2">
        <v>603</v>
      </c>
      <c r="AM15" s="2">
        <v>20.100000000000001</v>
      </c>
      <c r="AN15" s="2">
        <v>120</v>
      </c>
      <c r="AO15" s="2">
        <v>25</v>
      </c>
      <c r="AQ15" s="3" t="s">
        <v>32</v>
      </c>
      <c r="AR15" s="2">
        <v>129</v>
      </c>
      <c r="AS15" s="2">
        <v>4.3</v>
      </c>
      <c r="AT15" s="2">
        <v>120</v>
      </c>
      <c r="AU15" s="2">
        <v>22</v>
      </c>
      <c r="AW15" s="3" t="s">
        <v>30</v>
      </c>
      <c r="AX15" s="2">
        <v>159</v>
      </c>
      <c r="AY15" s="2">
        <v>5.3</v>
      </c>
      <c r="AZ15" s="2">
        <v>120</v>
      </c>
      <c r="BA15" s="2">
        <v>23</v>
      </c>
      <c r="BC15" s="3" t="s">
        <v>28</v>
      </c>
      <c r="BD15" s="2">
        <v>49</v>
      </c>
      <c r="BE15" s="2">
        <v>1.9230769230769231</v>
      </c>
      <c r="BF15" s="2">
        <v>20</v>
      </c>
      <c r="BG15" s="2">
        <v>13</v>
      </c>
    </row>
    <row r="16" spans="1:59" x14ac:dyDescent="0.3">
      <c r="A16" s="3" t="s">
        <v>9</v>
      </c>
      <c r="B16" s="2">
        <v>26</v>
      </c>
      <c r="C16" s="2">
        <f t="shared" si="0"/>
        <v>1.0833333333333333</v>
      </c>
      <c r="D16" s="2">
        <v>75</v>
      </c>
      <c r="E16" s="2">
        <v>14</v>
      </c>
      <c r="G16" s="3" t="s">
        <v>17</v>
      </c>
      <c r="H16" s="2">
        <v>183</v>
      </c>
      <c r="I16" s="2">
        <f t="shared" si="1"/>
        <v>6.1</v>
      </c>
      <c r="J16" s="2">
        <v>50</v>
      </c>
      <c r="K16" s="2">
        <v>14</v>
      </c>
      <c r="M16" s="3" t="s">
        <v>19</v>
      </c>
      <c r="N16" s="2">
        <v>1035</v>
      </c>
      <c r="O16" s="2">
        <f t="shared" si="2"/>
        <v>34.5</v>
      </c>
      <c r="P16" s="2">
        <v>120</v>
      </c>
      <c r="Q16" s="2">
        <v>14</v>
      </c>
      <c r="S16" s="3" t="s">
        <v>33</v>
      </c>
      <c r="T16" s="2">
        <v>1209</v>
      </c>
      <c r="U16" s="2">
        <f t="shared" si="3"/>
        <v>40.299999999999997</v>
      </c>
      <c r="V16" s="2">
        <v>120</v>
      </c>
      <c r="W16" s="2">
        <v>14</v>
      </c>
      <c r="Y16" s="3" t="s">
        <v>21</v>
      </c>
      <c r="Z16" s="2">
        <v>1270</v>
      </c>
      <c r="AA16" s="2">
        <v>42.333333333333336</v>
      </c>
      <c r="AB16" s="2">
        <v>120</v>
      </c>
      <c r="AC16" s="2">
        <v>14</v>
      </c>
      <c r="AE16" s="3" t="s">
        <v>30</v>
      </c>
      <c r="AF16" s="2">
        <v>1326</v>
      </c>
      <c r="AG16" s="2">
        <v>44.2</v>
      </c>
      <c r="AH16" s="2">
        <v>120</v>
      </c>
      <c r="AI16" s="2">
        <v>14</v>
      </c>
      <c r="AK16" s="3" t="s">
        <v>15</v>
      </c>
      <c r="AL16" s="2">
        <v>535</v>
      </c>
      <c r="AM16" s="2">
        <v>17.833333333333332</v>
      </c>
      <c r="AN16" s="2">
        <v>120</v>
      </c>
      <c r="AO16" s="2">
        <v>26</v>
      </c>
      <c r="AQ16" s="3" t="s">
        <v>34</v>
      </c>
      <c r="AR16" s="2">
        <v>113</v>
      </c>
      <c r="AS16" s="2">
        <v>3.7666666666666666</v>
      </c>
      <c r="AT16" s="2">
        <v>120</v>
      </c>
      <c r="AU16" s="2">
        <v>23</v>
      </c>
      <c r="AW16" s="3" t="s">
        <v>22</v>
      </c>
      <c r="AX16" s="2">
        <v>153</v>
      </c>
      <c r="AY16" s="2">
        <v>5.0999999999999996</v>
      </c>
      <c r="AZ16" s="2">
        <v>120</v>
      </c>
      <c r="BA16" s="2">
        <v>24</v>
      </c>
      <c r="BC16" s="3" t="s">
        <v>19</v>
      </c>
      <c r="BD16" s="2">
        <v>1735</v>
      </c>
      <c r="BE16" s="2">
        <v>85.34615384615384</v>
      </c>
      <c r="BF16" s="2">
        <v>150</v>
      </c>
      <c r="BG16" s="2">
        <v>14</v>
      </c>
    </row>
    <row r="17" spans="1:59" x14ac:dyDescent="0.3">
      <c r="A17" s="3" t="s">
        <v>14</v>
      </c>
      <c r="B17" s="2">
        <v>5</v>
      </c>
      <c r="C17" s="2">
        <f t="shared" si="0"/>
        <v>0.20833333333333334</v>
      </c>
      <c r="D17" s="2">
        <v>50</v>
      </c>
      <c r="E17" s="2">
        <v>15</v>
      </c>
      <c r="G17" s="3" t="s">
        <v>18</v>
      </c>
      <c r="H17" s="2">
        <v>141</v>
      </c>
      <c r="I17" s="2">
        <f t="shared" si="1"/>
        <v>4.7</v>
      </c>
      <c r="J17" s="2">
        <v>50</v>
      </c>
      <c r="K17" s="2">
        <v>15</v>
      </c>
      <c r="M17" s="3" t="s">
        <v>12</v>
      </c>
      <c r="N17" s="2">
        <v>933</v>
      </c>
      <c r="O17" s="2">
        <f t="shared" si="2"/>
        <v>31.1</v>
      </c>
      <c r="P17" s="2">
        <v>120</v>
      </c>
      <c r="Q17" s="2">
        <v>15</v>
      </c>
      <c r="S17" s="3" t="s">
        <v>7</v>
      </c>
      <c r="T17" s="2">
        <v>1182</v>
      </c>
      <c r="U17" s="2">
        <f t="shared" si="3"/>
        <v>39.4</v>
      </c>
      <c r="V17" s="2">
        <v>120</v>
      </c>
      <c r="W17" s="2">
        <v>15</v>
      </c>
      <c r="Y17" s="3" t="s">
        <v>29</v>
      </c>
      <c r="Z17" s="2">
        <v>1187</v>
      </c>
      <c r="AA17" s="2">
        <v>39.56666666666667</v>
      </c>
      <c r="AB17" s="2">
        <v>120</v>
      </c>
      <c r="AC17" s="2">
        <v>15</v>
      </c>
      <c r="AE17" s="3" t="s">
        <v>29</v>
      </c>
      <c r="AF17" s="2">
        <v>1270</v>
      </c>
      <c r="AG17" s="2">
        <v>42.333333333333336</v>
      </c>
      <c r="AH17" s="2">
        <v>120</v>
      </c>
      <c r="AI17" s="2">
        <v>15</v>
      </c>
      <c r="AK17" s="3" t="s">
        <v>8</v>
      </c>
      <c r="AL17" s="2">
        <v>427</v>
      </c>
      <c r="AM17" s="2">
        <v>14.233333333333333</v>
      </c>
      <c r="AN17" s="2">
        <v>120</v>
      </c>
      <c r="AO17" s="2">
        <v>27</v>
      </c>
      <c r="AQ17" s="3" t="s">
        <v>61</v>
      </c>
      <c r="AR17" s="2">
        <v>110</v>
      </c>
      <c r="AS17" s="2">
        <v>3.6666666666666665</v>
      </c>
      <c r="AT17" s="2">
        <v>120</v>
      </c>
      <c r="AU17" s="2">
        <v>24</v>
      </c>
      <c r="AW17" s="3" t="s">
        <v>62</v>
      </c>
      <c r="AX17" s="2">
        <v>141</v>
      </c>
      <c r="AY17" s="2">
        <v>4.7</v>
      </c>
      <c r="AZ17" s="2">
        <v>120</v>
      </c>
      <c r="BA17" s="2">
        <v>25</v>
      </c>
      <c r="BC17" s="3" t="s">
        <v>67</v>
      </c>
      <c r="BD17" s="2">
        <v>41</v>
      </c>
      <c r="BE17" s="2">
        <v>1.7307692307692308</v>
      </c>
      <c r="BF17" s="2">
        <v>150</v>
      </c>
      <c r="BG17" s="2">
        <v>15</v>
      </c>
    </row>
    <row r="18" spans="1:59" x14ac:dyDescent="0.3">
      <c r="A18" s="3" t="s">
        <v>29</v>
      </c>
      <c r="B18" s="2">
        <v>3</v>
      </c>
      <c r="C18" s="2">
        <f t="shared" si="0"/>
        <v>0.125</v>
      </c>
      <c r="D18" s="2">
        <v>50</v>
      </c>
      <c r="E18" s="2">
        <v>16</v>
      </c>
      <c r="G18" s="3" t="s">
        <v>19</v>
      </c>
      <c r="H18" s="2">
        <v>127</v>
      </c>
      <c r="I18" s="2">
        <f t="shared" si="1"/>
        <v>4.2333333333333334</v>
      </c>
      <c r="J18" s="2">
        <v>50</v>
      </c>
      <c r="K18" s="2">
        <v>16</v>
      </c>
      <c r="M18" s="3" t="s">
        <v>10</v>
      </c>
      <c r="N18" s="2">
        <v>497</v>
      </c>
      <c r="O18" s="2">
        <f t="shared" si="2"/>
        <v>16.566666666666666</v>
      </c>
      <c r="P18" s="2">
        <v>120</v>
      </c>
      <c r="Q18" s="2">
        <v>16</v>
      </c>
      <c r="S18" s="3" t="s">
        <v>9</v>
      </c>
      <c r="T18" s="2">
        <v>1150</v>
      </c>
      <c r="U18" s="2">
        <f t="shared" si="3"/>
        <v>38.333333333333336</v>
      </c>
      <c r="V18" s="2">
        <v>120</v>
      </c>
      <c r="W18" s="2">
        <v>16</v>
      </c>
      <c r="Y18" s="3" t="s">
        <v>14</v>
      </c>
      <c r="Z18" s="2">
        <v>1145</v>
      </c>
      <c r="AA18" s="2">
        <v>38.166666666666664</v>
      </c>
      <c r="AB18" s="2">
        <v>120</v>
      </c>
      <c r="AC18" s="2">
        <v>16</v>
      </c>
      <c r="AE18" s="3" t="s">
        <v>8</v>
      </c>
      <c r="AF18" s="2">
        <v>1121</v>
      </c>
      <c r="AG18" s="2">
        <v>37.366666666666667</v>
      </c>
      <c r="AH18" s="2">
        <v>120</v>
      </c>
      <c r="AI18" s="2">
        <v>16</v>
      </c>
      <c r="AK18" s="3" t="s">
        <v>28</v>
      </c>
      <c r="AL18" s="2">
        <v>420</v>
      </c>
      <c r="AM18" s="2">
        <v>14</v>
      </c>
      <c r="AN18" s="2">
        <v>120</v>
      </c>
      <c r="AO18" s="2">
        <v>28</v>
      </c>
      <c r="AQ18" s="3" t="s">
        <v>62</v>
      </c>
      <c r="AR18" s="2">
        <v>97</v>
      </c>
      <c r="AS18" s="2">
        <v>3.2333333333333334</v>
      </c>
      <c r="AT18" s="2">
        <v>120</v>
      </c>
      <c r="AU18" s="2">
        <v>25</v>
      </c>
      <c r="AW18" s="3" t="s">
        <v>8</v>
      </c>
      <c r="AX18" s="2">
        <v>118</v>
      </c>
      <c r="AY18" s="2">
        <v>3.9333333333333331</v>
      </c>
      <c r="AZ18" s="2">
        <v>120</v>
      </c>
      <c r="BA18" s="2">
        <v>26</v>
      </c>
      <c r="BC18" s="3" t="s">
        <v>63</v>
      </c>
      <c r="BD18" s="2">
        <v>21</v>
      </c>
      <c r="BE18" s="2">
        <v>0.84615384615384615</v>
      </c>
      <c r="BF18" s="2">
        <v>20</v>
      </c>
      <c r="BG18" s="2">
        <v>16</v>
      </c>
    </row>
    <row r="19" spans="1:59" x14ac:dyDescent="0.3">
      <c r="A19" s="3" t="s">
        <v>23</v>
      </c>
      <c r="B19" s="2">
        <v>1</v>
      </c>
      <c r="C19" s="2">
        <f t="shared" si="0"/>
        <v>4.1666666666666664E-2</v>
      </c>
      <c r="D19" s="2">
        <v>75</v>
      </c>
      <c r="E19" s="2">
        <v>17</v>
      </c>
      <c r="G19" s="3" t="s">
        <v>20</v>
      </c>
      <c r="H19" s="2">
        <v>114</v>
      </c>
      <c r="I19" s="2">
        <f t="shared" si="1"/>
        <v>3.8</v>
      </c>
      <c r="J19" s="2">
        <v>50</v>
      </c>
      <c r="K19" s="2">
        <v>17</v>
      </c>
      <c r="M19" s="3" t="s">
        <v>29</v>
      </c>
      <c r="N19" s="2">
        <v>404</v>
      </c>
      <c r="O19" s="2">
        <f t="shared" si="2"/>
        <v>13.466666666666667</v>
      </c>
      <c r="P19" s="2">
        <v>120</v>
      </c>
      <c r="Q19" s="2">
        <v>17</v>
      </c>
      <c r="S19" s="3" t="s">
        <v>27</v>
      </c>
      <c r="T19" s="2">
        <v>975</v>
      </c>
      <c r="U19" s="2">
        <f t="shared" si="3"/>
        <v>32.5</v>
      </c>
      <c r="V19" s="2">
        <v>120</v>
      </c>
      <c r="W19" s="2">
        <v>17</v>
      </c>
      <c r="Y19" s="3" t="s">
        <v>13</v>
      </c>
      <c r="Z19" s="2">
        <v>1039</v>
      </c>
      <c r="AA19" s="2">
        <v>34.633333333333333</v>
      </c>
      <c r="AB19" s="2">
        <v>120</v>
      </c>
      <c r="AC19" s="2">
        <v>17</v>
      </c>
      <c r="AE19" s="3" t="s">
        <v>13</v>
      </c>
      <c r="AF19" s="2">
        <v>1072</v>
      </c>
      <c r="AG19" s="2">
        <v>35.733333333333334</v>
      </c>
      <c r="AH19" s="2">
        <v>120</v>
      </c>
      <c r="AI19" s="2">
        <v>17</v>
      </c>
      <c r="AK19" s="3" t="s">
        <v>34</v>
      </c>
      <c r="AL19" s="2">
        <v>414</v>
      </c>
      <c r="AM19" s="2">
        <v>13.8</v>
      </c>
      <c r="AN19" s="2">
        <v>120</v>
      </c>
      <c r="AO19" s="2">
        <v>29</v>
      </c>
      <c r="AQ19" s="3" t="s">
        <v>28</v>
      </c>
      <c r="AR19" s="2">
        <v>68</v>
      </c>
      <c r="AS19" s="2">
        <v>2.2666666666666666</v>
      </c>
      <c r="AT19" s="2">
        <v>120</v>
      </c>
      <c r="AU19" s="2">
        <v>26</v>
      </c>
      <c r="AW19" s="3" t="s">
        <v>34</v>
      </c>
      <c r="AX19" s="2">
        <v>100</v>
      </c>
      <c r="AY19" s="2">
        <v>3.3333333333333335</v>
      </c>
      <c r="AZ19" s="2">
        <v>120</v>
      </c>
      <c r="BA19" s="2">
        <v>28</v>
      </c>
      <c r="BC19" s="3" t="s">
        <v>4</v>
      </c>
      <c r="BD19" s="2">
        <v>234</v>
      </c>
      <c r="BE19" s="2">
        <v>10.615384615384615</v>
      </c>
      <c r="BF19" s="2">
        <v>150</v>
      </c>
      <c r="BG19" s="2">
        <v>17</v>
      </c>
    </row>
    <row r="20" spans="1:59" x14ac:dyDescent="0.3">
      <c r="A20" s="3" t="s">
        <v>99</v>
      </c>
      <c r="B20" s="2">
        <v>0</v>
      </c>
      <c r="C20" s="2">
        <f t="shared" si="0"/>
        <v>0</v>
      </c>
      <c r="D20" s="2">
        <v>50</v>
      </c>
      <c r="E20" s="2">
        <v>18</v>
      </c>
      <c r="G20" s="3" t="s">
        <v>21</v>
      </c>
      <c r="H20" s="2">
        <v>87</v>
      </c>
      <c r="I20" s="2">
        <f t="shared" si="1"/>
        <v>2.9</v>
      </c>
      <c r="J20" s="2">
        <v>50</v>
      </c>
      <c r="K20" s="2">
        <v>18</v>
      </c>
      <c r="M20" s="3" t="s">
        <v>14</v>
      </c>
      <c r="N20" s="2">
        <v>349</v>
      </c>
      <c r="O20" s="2">
        <f t="shared" si="2"/>
        <v>11.633333333333333</v>
      </c>
      <c r="P20" s="2">
        <v>120</v>
      </c>
      <c r="Q20" s="2">
        <v>18</v>
      </c>
      <c r="S20" s="3" t="s">
        <v>12</v>
      </c>
      <c r="T20" s="2">
        <v>902</v>
      </c>
      <c r="U20" s="2">
        <f t="shared" si="3"/>
        <v>30.066666666666666</v>
      </c>
      <c r="V20" s="2">
        <v>120</v>
      </c>
      <c r="W20" s="2">
        <v>18</v>
      </c>
      <c r="Y20" s="3" t="s">
        <v>43</v>
      </c>
      <c r="Z20" s="2">
        <v>1034</v>
      </c>
      <c r="AA20" s="2">
        <v>34.466666666666669</v>
      </c>
      <c r="AB20" s="2">
        <v>120</v>
      </c>
      <c r="AC20" s="2">
        <v>18</v>
      </c>
      <c r="AE20" s="3" t="s">
        <v>6</v>
      </c>
      <c r="AF20" s="2">
        <v>939</v>
      </c>
      <c r="AG20" s="2">
        <v>31.3</v>
      </c>
      <c r="AH20" s="2">
        <v>120</v>
      </c>
      <c r="AI20" s="2">
        <v>18</v>
      </c>
      <c r="AK20" s="3" t="s">
        <v>14</v>
      </c>
      <c r="AL20" s="2">
        <v>243</v>
      </c>
      <c r="AM20" s="2">
        <v>8.1</v>
      </c>
      <c r="AN20" s="2">
        <v>120</v>
      </c>
      <c r="AO20" s="2">
        <v>30</v>
      </c>
      <c r="AQ20" s="3" t="s">
        <v>65</v>
      </c>
      <c r="AR20" s="2">
        <v>61</v>
      </c>
      <c r="AS20" s="2">
        <v>2.0333333333333332</v>
      </c>
      <c r="AT20" s="2">
        <v>120</v>
      </c>
      <c r="AU20" s="2">
        <v>27</v>
      </c>
      <c r="AW20" s="3" t="s">
        <v>21</v>
      </c>
      <c r="AX20" s="2">
        <v>96</v>
      </c>
      <c r="AY20" s="2">
        <v>3.2</v>
      </c>
      <c r="AZ20" s="2">
        <v>120</v>
      </c>
      <c r="BA20" s="2">
        <v>29</v>
      </c>
      <c r="BC20" s="3" t="s">
        <v>6</v>
      </c>
      <c r="BD20" s="2">
        <v>651</v>
      </c>
      <c r="BE20" s="2">
        <v>26.73076923076923</v>
      </c>
      <c r="BF20" s="2">
        <v>80</v>
      </c>
      <c r="BG20" s="2">
        <v>18</v>
      </c>
    </row>
    <row r="21" spans="1:59" x14ac:dyDescent="0.3">
      <c r="A21" s="3" t="s">
        <v>100</v>
      </c>
      <c r="B21" s="2">
        <v>0</v>
      </c>
      <c r="C21" s="2">
        <f t="shared" si="0"/>
        <v>0</v>
      </c>
      <c r="D21" s="2">
        <v>50</v>
      </c>
      <c r="E21" s="2">
        <v>19</v>
      </c>
      <c r="G21" s="3" t="s">
        <v>22</v>
      </c>
      <c r="H21" s="2">
        <v>75</v>
      </c>
      <c r="I21" s="2">
        <f t="shared" si="1"/>
        <v>2.5</v>
      </c>
      <c r="J21" s="2">
        <v>50</v>
      </c>
      <c r="K21" s="2">
        <v>19</v>
      </c>
      <c r="M21" s="3" t="s">
        <v>8</v>
      </c>
      <c r="N21" s="2">
        <v>345</v>
      </c>
      <c r="O21" s="2">
        <f t="shared" si="2"/>
        <v>11.5</v>
      </c>
      <c r="P21" s="2">
        <v>120</v>
      </c>
      <c r="Q21" s="2">
        <v>19</v>
      </c>
      <c r="S21" s="3" t="s">
        <v>20</v>
      </c>
      <c r="T21" s="2">
        <v>796</v>
      </c>
      <c r="U21" s="2">
        <f t="shared" si="3"/>
        <v>26.533333333333335</v>
      </c>
      <c r="V21" s="2">
        <v>120</v>
      </c>
      <c r="W21" s="2">
        <v>19</v>
      </c>
      <c r="Y21" s="3" t="s">
        <v>15</v>
      </c>
      <c r="Z21" s="2">
        <v>1020</v>
      </c>
      <c r="AA21" s="2">
        <v>34</v>
      </c>
      <c r="AB21" s="2">
        <v>120</v>
      </c>
      <c r="AC21" s="2">
        <v>19</v>
      </c>
      <c r="AE21" s="3" t="s">
        <v>15</v>
      </c>
      <c r="AF21" s="2">
        <v>877</v>
      </c>
      <c r="AG21" s="2">
        <v>29.233333333333334</v>
      </c>
      <c r="AH21" s="2">
        <v>120</v>
      </c>
      <c r="AI21" s="2">
        <v>19</v>
      </c>
      <c r="AK21" s="3" t="s">
        <v>61</v>
      </c>
      <c r="AL21" s="2">
        <v>235</v>
      </c>
      <c r="AM21" s="2">
        <v>7.833333333333333</v>
      </c>
      <c r="AN21" s="2">
        <v>120</v>
      </c>
      <c r="AO21" s="2">
        <v>31</v>
      </c>
      <c r="AQ21" s="3" t="s">
        <v>64</v>
      </c>
      <c r="AR21" s="2">
        <v>27</v>
      </c>
      <c r="AS21" s="2">
        <v>0.9</v>
      </c>
      <c r="AT21" s="2">
        <v>120</v>
      </c>
      <c r="AU21" s="2">
        <v>28</v>
      </c>
      <c r="AW21" s="3" t="s">
        <v>63</v>
      </c>
      <c r="AX21" s="2">
        <v>82</v>
      </c>
      <c r="AY21" s="2">
        <v>2.7333333333333334</v>
      </c>
      <c r="AZ21" s="2">
        <v>120</v>
      </c>
      <c r="BA21" s="2">
        <v>30</v>
      </c>
      <c r="BC21" s="3" t="s">
        <v>14</v>
      </c>
      <c r="BD21" s="2">
        <v>74</v>
      </c>
      <c r="BE21" s="2">
        <v>3.2307692307692308</v>
      </c>
      <c r="BF21" s="2">
        <v>20</v>
      </c>
      <c r="BG21" s="2">
        <v>19</v>
      </c>
    </row>
    <row r="22" spans="1:59" x14ac:dyDescent="0.3">
      <c r="A22" s="3" t="s">
        <v>27</v>
      </c>
      <c r="B22" s="2">
        <v>0</v>
      </c>
      <c r="C22" s="2">
        <f t="shared" si="0"/>
        <v>0</v>
      </c>
      <c r="D22" s="2">
        <v>50</v>
      </c>
      <c r="E22" s="2">
        <v>20</v>
      </c>
      <c r="G22" s="3" t="s">
        <v>23</v>
      </c>
      <c r="H22" s="2">
        <v>61</v>
      </c>
      <c r="I22" s="2">
        <f t="shared" si="1"/>
        <v>2.0333333333333332</v>
      </c>
      <c r="J22" s="2">
        <v>50</v>
      </c>
      <c r="K22" s="2">
        <v>20</v>
      </c>
      <c r="M22" s="3" t="s">
        <v>18</v>
      </c>
      <c r="N22" s="2">
        <v>318</v>
      </c>
      <c r="O22" s="2">
        <f t="shared" si="2"/>
        <v>10.6</v>
      </c>
      <c r="P22" s="2">
        <v>120</v>
      </c>
      <c r="Q22" s="2">
        <v>20</v>
      </c>
      <c r="S22" s="3" t="s">
        <v>23</v>
      </c>
      <c r="T22" s="2">
        <v>740</v>
      </c>
      <c r="U22" s="2">
        <f t="shared" si="3"/>
        <v>24.666666666666668</v>
      </c>
      <c r="V22" s="2">
        <v>120</v>
      </c>
      <c r="W22" s="2">
        <v>20</v>
      </c>
      <c r="Y22" s="3" t="s">
        <v>30</v>
      </c>
      <c r="Z22" s="2">
        <v>1017</v>
      </c>
      <c r="AA22" s="2">
        <v>33.9</v>
      </c>
      <c r="AB22" s="2">
        <v>120</v>
      </c>
      <c r="AC22" s="2">
        <v>20</v>
      </c>
      <c r="AE22" s="3" t="s">
        <v>21</v>
      </c>
      <c r="AF22" s="2">
        <v>851</v>
      </c>
      <c r="AG22" s="2">
        <v>28.366666666666667</v>
      </c>
      <c r="AH22" s="2">
        <v>120</v>
      </c>
      <c r="AI22" s="2">
        <v>20</v>
      </c>
      <c r="AK22" s="3" t="s">
        <v>30</v>
      </c>
      <c r="AL22" s="2">
        <v>197</v>
      </c>
      <c r="AM22" s="2">
        <v>6.5666666666666664</v>
      </c>
      <c r="AN22" s="2">
        <v>120</v>
      </c>
      <c r="AO22" s="2">
        <v>32</v>
      </c>
      <c r="AQ22" s="3" t="s">
        <v>14</v>
      </c>
      <c r="AR22" s="2">
        <v>13</v>
      </c>
      <c r="AS22" s="2">
        <v>0.43333333333333335</v>
      </c>
      <c r="AT22" s="2">
        <v>120</v>
      </c>
      <c r="AU22" s="2">
        <v>29</v>
      </c>
      <c r="AW22" s="3" t="s">
        <v>65</v>
      </c>
      <c r="AX22" s="2">
        <v>34</v>
      </c>
      <c r="AY22" s="2">
        <v>1.1333333333333333</v>
      </c>
      <c r="AZ22" s="2">
        <v>120</v>
      </c>
      <c r="BA22" s="2">
        <v>31</v>
      </c>
      <c r="BC22" s="3" t="s">
        <v>34</v>
      </c>
      <c r="BD22" s="2">
        <v>142</v>
      </c>
      <c r="BE22" s="2">
        <v>6.5769230769230766</v>
      </c>
      <c r="BF22" s="2">
        <v>20</v>
      </c>
      <c r="BG22" s="2">
        <v>20</v>
      </c>
    </row>
    <row r="23" spans="1:59" x14ac:dyDescent="0.3">
      <c r="A23" s="3" t="s">
        <v>26</v>
      </c>
      <c r="B23" s="2">
        <v>0</v>
      </c>
      <c r="C23" s="2">
        <f t="shared" si="0"/>
        <v>0</v>
      </c>
      <c r="D23" s="2">
        <v>75</v>
      </c>
      <c r="E23" s="2">
        <v>21</v>
      </c>
      <c r="G23" s="3" t="s">
        <v>24</v>
      </c>
      <c r="H23" s="2">
        <v>51</v>
      </c>
      <c r="I23" s="2">
        <f t="shared" si="1"/>
        <v>1.7</v>
      </c>
      <c r="J23" s="2">
        <v>50</v>
      </c>
      <c r="K23" s="2">
        <v>21</v>
      </c>
      <c r="M23" s="3" t="s">
        <v>22</v>
      </c>
      <c r="N23" s="2">
        <v>306</v>
      </c>
      <c r="O23" s="2">
        <f t="shared" si="2"/>
        <v>10.199999999999999</v>
      </c>
      <c r="P23" s="2">
        <v>120</v>
      </c>
      <c r="Q23" s="2">
        <v>21</v>
      </c>
      <c r="S23" s="3" t="s">
        <v>24</v>
      </c>
      <c r="T23" s="2">
        <v>577</v>
      </c>
      <c r="U23" s="2">
        <f t="shared" si="3"/>
        <v>19.233333333333334</v>
      </c>
      <c r="V23" s="2">
        <v>120</v>
      </c>
      <c r="W23" s="2">
        <v>21</v>
      </c>
      <c r="Y23" s="3" t="s">
        <v>6</v>
      </c>
      <c r="Z23" s="2">
        <v>779</v>
      </c>
      <c r="AA23" s="2">
        <v>25.966666666666665</v>
      </c>
      <c r="AB23" s="2">
        <v>120</v>
      </c>
      <c r="AC23" s="2">
        <v>21</v>
      </c>
      <c r="AE23" s="3" t="s">
        <v>51</v>
      </c>
      <c r="AF23" s="2">
        <v>721</v>
      </c>
      <c r="AG23" s="2">
        <v>24.033333333333335</v>
      </c>
      <c r="AH23" s="2">
        <v>120</v>
      </c>
      <c r="AI23" s="2">
        <v>21</v>
      </c>
      <c r="AK23" s="3" t="s">
        <v>62</v>
      </c>
      <c r="AL23" s="2">
        <v>97</v>
      </c>
      <c r="AM23" s="2">
        <v>3.2333333333333334</v>
      </c>
      <c r="AN23" s="2">
        <v>120</v>
      </c>
      <c r="AO23" s="2">
        <v>33</v>
      </c>
      <c r="AQ23" s="3" t="s">
        <v>54</v>
      </c>
      <c r="AR23" s="2">
        <v>0</v>
      </c>
      <c r="AS23" s="2">
        <v>0</v>
      </c>
      <c r="AT23" s="2">
        <v>120</v>
      </c>
      <c r="AU23" s="2">
        <v>30</v>
      </c>
      <c r="AW23" s="3" t="s">
        <v>28</v>
      </c>
      <c r="AX23" s="2">
        <v>32</v>
      </c>
      <c r="AY23" s="2">
        <v>1.0666666666666667</v>
      </c>
      <c r="AZ23" s="2">
        <v>120</v>
      </c>
      <c r="BA23" s="2">
        <v>32</v>
      </c>
      <c r="BC23" s="3" t="s">
        <v>116</v>
      </c>
      <c r="BD23" s="2">
        <v>0</v>
      </c>
      <c r="BE23" s="2">
        <v>0</v>
      </c>
      <c r="BF23" s="2">
        <v>150</v>
      </c>
      <c r="BG23" s="2">
        <v>21</v>
      </c>
    </row>
    <row r="24" spans="1:59" x14ac:dyDescent="0.3">
      <c r="A24" s="3" t="s">
        <v>24</v>
      </c>
      <c r="B24" s="2">
        <v>0</v>
      </c>
      <c r="C24" s="2">
        <f t="shared" si="0"/>
        <v>0</v>
      </c>
      <c r="D24" s="2">
        <v>75</v>
      </c>
      <c r="E24" s="2">
        <v>22</v>
      </c>
      <c r="G24" s="3" t="s">
        <v>25</v>
      </c>
      <c r="H24" s="2">
        <v>35</v>
      </c>
      <c r="I24" s="2">
        <f t="shared" si="1"/>
        <v>1.1666666666666667</v>
      </c>
      <c r="J24" s="2">
        <v>50</v>
      </c>
      <c r="K24" s="2">
        <v>22</v>
      </c>
      <c r="M24" s="3" t="s">
        <v>30</v>
      </c>
      <c r="N24" s="2">
        <v>246</v>
      </c>
      <c r="O24" s="2">
        <f t="shared" si="2"/>
        <v>8.1999999999999993</v>
      </c>
      <c r="P24" s="2">
        <v>120</v>
      </c>
      <c r="Q24" s="2">
        <v>22</v>
      </c>
      <c r="S24" s="3" t="s">
        <v>16</v>
      </c>
      <c r="T24" s="2">
        <v>556</v>
      </c>
      <c r="U24" s="2">
        <f t="shared" si="3"/>
        <v>18.533333333333335</v>
      </c>
      <c r="V24" s="2">
        <v>120</v>
      </c>
      <c r="W24" s="2">
        <v>22</v>
      </c>
      <c r="Y24" s="3" t="s">
        <v>11</v>
      </c>
      <c r="Z24" s="2">
        <v>729</v>
      </c>
      <c r="AA24" s="2">
        <v>24.3</v>
      </c>
      <c r="AB24" s="2">
        <v>120</v>
      </c>
      <c r="AC24" s="2">
        <v>22</v>
      </c>
      <c r="AE24" s="3" t="s">
        <v>11</v>
      </c>
      <c r="AF24" s="2">
        <v>717</v>
      </c>
      <c r="AG24" s="2">
        <v>23.9</v>
      </c>
      <c r="AH24" s="2">
        <v>120</v>
      </c>
      <c r="AI24" s="2">
        <v>22</v>
      </c>
      <c r="AK24" s="3" t="s">
        <v>22</v>
      </c>
      <c r="AL24" s="2">
        <v>77</v>
      </c>
      <c r="AM24" s="2">
        <v>2.5666666666666669</v>
      </c>
      <c r="AN24" s="2">
        <v>120</v>
      </c>
      <c r="AO24" s="2">
        <v>34</v>
      </c>
      <c r="AQ24" s="3" t="s">
        <v>23</v>
      </c>
      <c r="AR24" s="2">
        <v>0</v>
      </c>
      <c r="AS24" s="2">
        <v>0</v>
      </c>
      <c r="AT24" s="2">
        <v>120</v>
      </c>
      <c r="AU24" s="2">
        <v>31</v>
      </c>
      <c r="AW24" s="3" t="s">
        <v>64</v>
      </c>
      <c r="AX24" s="2">
        <v>30</v>
      </c>
      <c r="AY24" s="2">
        <v>1</v>
      </c>
      <c r="AZ24" s="2">
        <v>120</v>
      </c>
      <c r="BA24" s="2">
        <v>33</v>
      </c>
      <c r="BC24" s="3" t="s">
        <v>117</v>
      </c>
      <c r="BD24" s="2">
        <v>0</v>
      </c>
      <c r="BE24" s="2">
        <v>0</v>
      </c>
      <c r="BF24" s="2">
        <v>150</v>
      </c>
      <c r="BG24" s="2">
        <v>22</v>
      </c>
    </row>
    <row r="25" spans="1:59" x14ac:dyDescent="0.3">
      <c r="A25" s="3" t="s">
        <v>17</v>
      </c>
      <c r="B25" s="2">
        <v>0</v>
      </c>
      <c r="C25" s="2">
        <f t="shared" si="0"/>
        <v>0</v>
      </c>
      <c r="D25" s="2">
        <v>75</v>
      </c>
      <c r="E25" s="2">
        <v>23</v>
      </c>
      <c r="G25" s="3" t="s">
        <v>26</v>
      </c>
      <c r="H25" s="2">
        <v>33</v>
      </c>
      <c r="I25" s="2">
        <f t="shared" si="1"/>
        <v>1.1000000000000001</v>
      </c>
      <c r="J25" s="2">
        <v>50</v>
      </c>
      <c r="K25" s="2">
        <v>23</v>
      </c>
      <c r="M25" s="3" t="s">
        <v>27</v>
      </c>
      <c r="N25" s="2">
        <v>213</v>
      </c>
      <c r="O25" s="2">
        <f t="shared" si="2"/>
        <v>7.1</v>
      </c>
      <c r="P25" s="2">
        <v>120</v>
      </c>
      <c r="Q25" s="2">
        <v>23</v>
      </c>
      <c r="S25" s="3" t="s">
        <v>22</v>
      </c>
      <c r="T25" s="2">
        <v>361</v>
      </c>
      <c r="U25" s="2">
        <f t="shared" si="3"/>
        <v>12.033333333333333</v>
      </c>
      <c r="V25" s="2">
        <v>120</v>
      </c>
      <c r="W25" s="2">
        <v>23</v>
      </c>
      <c r="Y25" s="3" t="s">
        <v>8</v>
      </c>
      <c r="Z25" s="2">
        <v>713</v>
      </c>
      <c r="AA25" s="2">
        <v>23.766666666666666</v>
      </c>
      <c r="AB25" s="2">
        <v>120</v>
      </c>
      <c r="AC25" s="2">
        <v>23</v>
      </c>
      <c r="AE25" s="3" t="s">
        <v>23</v>
      </c>
      <c r="AF25" s="2">
        <v>683</v>
      </c>
      <c r="AG25" s="2">
        <v>22.766666666666666</v>
      </c>
      <c r="AH25" s="2">
        <v>120</v>
      </c>
      <c r="AI25" s="2">
        <v>23</v>
      </c>
      <c r="AK25" s="3" t="s">
        <v>63</v>
      </c>
      <c r="AL25" s="2">
        <v>71</v>
      </c>
      <c r="AM25" s="2">
        <v>2.3666666666666667</v>
      </c>
      <c r="AN25" s="2">
        <v>120</v>
      </c>
      <c r="AO25" s="2">
        <v>35</v>
      </c>
      <c r="AQ25" s="3" t="s">
        <v>60</v>
      </c>
      <c r="AR25" s="2">
        <v>0</v>
      </c>
      <c r="AS25" s="2">
        <v>0</v>
      </c>
      <c r="AT25" s="2">
        <v>120</v>
      </c>
      <c r="AU25" s="2">
        <v>32</v>
      </c>
      <c r="AW25" s="3" t="s">
        <v>27</v>
      </c>
      <c r="AX25" s="2">
        <v>3</v>
      </c>
      <c r="AY25" s="2">
        <v>0.1</v>
      </c>
      <c r="AZ25" s="2">
        <v>120</v>
      </c>
      <c r="BA25" s="2">
        <v>34</v>
      </c>
      <c r="BC25" s="3" t="s">
        <v>118</v>
      </c>
      <c r="BD25" s="2">
        <v>0</v>
      </c>
      <c r="BE25" s="2">
        <v>0</v>
      </c>
      <c r="BF25" s="2">
        <v>150</v>
      </c>
      <c r="BG25" s="2">
        <v>23</v>
      </c>
    </row>
    <row r="26" spans="1:59" x14ac:dyDescent="0.3">
      <c r="A26" s="3" t="s">
        <v>16</v>
      </c>
      <c r="B26" s="2">
        <v>0</v>
      </c>
      <c r="C26" s="2">
        <f t="shared" si="0"/>
        <v>0</v>
      </c>
      <c r="D26" s="2">
        <v>75</v>
      </c>
      <c r="E26" s="2">
        <v>24</v>
      </c>
      <c r="G26" s="3" t="s">
        <v>27</v>
      </c>
      <c r="H26" s="2">
        <v>15</v>
      </c>
      <c r="I26" s="2">
        <f t="shared" si="1"/>
        <v>0.5</v>
      </c>
      <c r="J26" s="2">
        <v>50</v>
      </c>
      <c r="K26" s="2">
        <v>24</v>
      </c>
      <c r="M26" s="3" t="s">
        <v>16</v>
      </c>
      <c r="N26" s="2">
        <v>132</v>
      </c>
      <c r="O26" s="2">
        <f t="shared" si="2"/>
        <v>4.4000000000000004</v>
      </c>
      <c r="P26" s="2">
        <v>120</v>
      </c>
      <c r="Q26" s="2">
        <v>24</v>
      </c>
      <c r="S26" s="3" t="s">
        <v>14</v>
      </c>
      <c r="T26" s="2">
        <v>359</v>
      </c>
      <c r="U26" s="2">
        <f t="shared" si="3"/>
        <v>11.966666666666667</v>
      </c>
      <c r="V26" s="2">
        <v>120</v>
      </c>
      <c r="W26" s="2">
        <v>24</v>
      </c>
      <c r="Y26" s="3" t="s">
        <v>34</v>
      </c>
      <c r="Z26" s="2">
        <v>455</v>
      </c>
      <c r="AA26" s="2">
        <v>15.166666666666666</v>
      </c>
      <c r="AB26" s="2">
        <v>120</v>
      </c>
      <c r="AC26" s="2">
        <v>24</v>
      </c>
      <c r="AE26" s="3" t="s">
        <v>28</v>
      </c>
      <c r="AF26" s="2">
        <v>448</v>
      </c>
      <c r="AG26" s="2">
        <v>14.933333333333334</v>
      </c>
      <c r="AH26" s="2">
        <v>120</v>
      </c>
      <c r="AI26" s="2">
        <v>24</v>
      </c>
      <c r="AK26" s="3" t="s">
        <v>33</v>
      </c>
      <c r="AL26" s="2">
        <v>61</v>
      </c>
      <c r="AM26" s="2">
        <v>2.0333333333333332</v>
      </c>
      <c r="AN26" s="2">
        <v>120</v>
      </c>
      <c r="AO26" s="2">
        <v>36</v>
      </c>
      <c r="AQ26" s="3" t="s">
        <v>22</v>
      </c>
      <c r="AR26" s="2">
        <v>0</v>
      </c>
      <c r="AS26" s="2">
        <v>0</v>
      </c>
      <c r="AT26" s="2">
        <v>120</v>
      </c>
      <c r="AU26" s="2">
        <v>33</v>
      </c>
      <c r="AW26" s="3"/>
      <c r="AX26" s="9">
        <f>SUM(AX3:AX25)</f>
        <v>7144</v>
      </c>
      <c r="AY26" s="9">
        <f>SUM(AY3:AY25)</f>
        <v>238.1333333333333</v>
      </c>
      <c r="AZ26" s="9">
        <f>SUM(AZ3:AZ25)</f>
        <v>2760</v>
      </c>
      <c r="BA26" s="9"/>
      <c r="BC26" s="3"/>
      <c r="BD26" s="9">
        <f>SUM(BD3:BD25)</f>
        <v>6157</v>
      </c>
      <c r="BE26" s="9">
        <f>SUM(BE3:BE25)</f>
        <v>275.15384615384613</v>
      </c>
      <c r="BF26" s="9">
        <f>SUM(BF3:BF25)</f>
        <v>2160</v>
      </c>
      <c r="BG26" s="9"/>
    </row>
    <row r="27" spans="1:59" ht="17.399999999999999" x14ac:dyDescent="0.3">
      <c r="A27" s="3" t="s">
        <v>25</v>
      </c>
      <c r="B27" s="2">
        <v>0</v>
      </c>
      <c r="C27" s="2">
        <f t="shared" si="0"/>
        <v>0</v>
      </c>
      <c r="D27" s="2">
        <v>75</v>
      </c>
      <c r="E27" s="2">
        <v>25</v>
      </c>
      <c r="G27" s="3" t="s">
        <v>28</v>
      </c>
      <c r="H27" s="2">
        <v>1</v>
      </c>
      <c r="I27" s="2">
        <f t="shared" si="1"/>
        <v>3.3333333333333333E-2</v>
      </c>
      <c r="J27" s="2">
        <v>50</v>
      </c>
      <c r="K27" s="2">
        <v>25</v>
      </c>
      <c r="M27" s="3" t="s">
        <v>25</v>
      </c>
      <c r="N27" s="2">
        <v>98</v>
      </c>
      <c r="O27" s="2">
        <f t="shared" si="2"/>
        <v>3.2666666666666666</v>
      </c>
      <c r="P27" s="2">
        <v>120</v>
      </c>
      <c r="Q27" s="2">
        <v>25</v>
      </c>
      <c r="S27" s="3" t="s">
        <v>8</v>
      </c>
      <c r="T27" s="2">
        <v>319</v>
      </c>
      <c r="U27" s="2">
        <f t="shared" si="3"/>
        <v>10.633333333333333</v>
      </c>
      <c r="V27" s="2">
        <v>120</v>
      </c>
      <c r="W27" s="2">
        <v>25</v>
      </c>
      <c r="Y27" s="3" t="s">
        <v>28</v>
      </c>
      <c r="Z27" s="2">
        <v>416</v>
      </c>
      <c r="AA27" s="2">
        <v>13.866666666666667</v>
      </c>
      <c r="AB27" s="2">
        <v>120</v>
      </c>
      <c r="AC27" s="2">
        <v>25</v>
      </c>
      <c r="AE27" s="3" t="s">
        <v>34</v>
      </c>
      <c r="AF27" s="2">
        <v>401</v>
      </c>
      <c r="AG27" s="2">
        <v>13.366666666666667</v>
      </c>
      <c r="AH27" s="2">
        <v>120</v>
      </c>
      <c r="AI27" s="2">
        <v>25</v>
      </c>
      <c r="AK27" s="3" t="s">
        <v>64</v>
      </c>
      <c r="AL27" s="2">
        <v>34</v>
      </c>
      <c r="AM27" s="2">
        <v>1.1333333333333333</v>
      </c>
      <c r="AN27" s="2">
        <v>120</v>
      </c>
      <c r="AO27" s="2">
        <v>37</v>
      </c>
      <c r="AQ27" s="3" t="s">
        <v>16</v>
      </c>
      <c r="AR27" s="2">
        <v>0</v>
      </c>
      <c r="AS27" s="2">
        <v>0</v>
      </c>
      <c r="AT27" s="2">
        <v>120</v>
      </c>
      <c r="AU27" s="2">
        <v>34</v>
      </c>
      <c r="AW27" s="16"/>
      <c r="BC27" s="16"/>
    </row>
    <row r="28" spans="1:59" ht="18" x14ac:dyDescent="0.35">
      <c r="A28" s="3" t="s">
        <v>0</v>
      </c>
      <c r="B28" s="5">
        <f>SUM(B3:B27)</f>
        <v>2651</v>
      </c>
      <c r="C28" s="5">
        <f t="shared" si="0"/>
        <v>110.45833333333333</v>
      </c>
      <c r="D28" s="5">
        <f>SUM(D3:D27)</f>
        <v>1525</v>
      </c>
      <c r="E28" s="5"/>
      <c r="G28" s="3" t="s">
        <v>29</v>
      </c>
      <c r="H28" s="2">
        <v>0</v>
      </c>
      <c r="I28" s="2">
        <f t="shared" si="1"/>
        <v>0</v>
      </c>
      <c r="J28" s="2">
        <v>50</v>
      </c>
      <c r="K28" s="2">
        <v>26</v>
      </c>
      <c r="M28" s="3" t="s">
        <v>28</v>
      </c>
      <c r="N28" s="2">
        <v>31</v>
      </c>
      <c r="O28" s="2">
        <f t="shared" si="2"/>
        <v>1.0333333333333334</v>
      </c>
      <c r="P28" s="2">
        <v>120</v>
      </c>
      <c r="Q28" s="2">
        <v>26</v>
      </c>
      <c r="S28" s="3" t="s">
        <v>34</v>
      </c>
      <c r="T28" s="2">
        <v>77</v>
      </c>
      <c r="U28" s="2">
        <f t="shared" si="3"/>
        <v>2.5666666666666669</v>
      </c>
      <c r="V28" s="2">
        <v>120</v>
      </c>
      <c r="W28" s="2">
        <v>26</v>
      </c>
      <c r="Y28" s="3" t="s">
        <v>22</v>
      </c>
      <c r="Z28" s="2">
        <v>320</v>
      </c>
      <c r="AA28" s="2">
        <v>10.666666666666666</v>
      </c>
      <c r="AB28" s="2">
        <v>120</v>
      </c>
      <c r="AC28" s="2">
        <v>26</v>
      </c>
      <c r="AE28" s="3" t="s">
        <v>16</v>
      </c>
      <c r="AF28" s="2">
        <v>341</v>
      </c>
      <c r="AG28" s="2">
        <v>11.366666666666667</v>
      </c>
      <c r="AH28" s="2">
        <v>120</v>
      </c>
      <c r="AI28" s="2">
        <v>26</v>
      </c>
      <c r="AK28" s="3" t="s">
        <v>17</v>
      </c>
      <c r="AL28" s="2">
        <v>32</v>
      </c>
      <c r="AM28" s="2">
        <v>1.0666666666666667</v>
      </c>
      <c r="AN28" s="2">
        <v>120</v>
      </c>
      <c r="AO28" s="2">
        <v>38</v>
      </c>
      <c r="AQ28" s="3" t="s">
        <v>40</v>
      </c>
      <c r="AR28" s="2">
        <v>0</v>
      </c>
      <c r="AS28" s="2">
        <v>0</v>
      </c>
      <c r="AT28" s="2">
        <v>120</v>
      </c>
      <c r="AU28" s="2">
        <v>35</v>
      </c>
      <c r="AW28" s="20" t="s">
        <v>90</v>
      </c>
      <c r="BC28" s="20" t="s">
        <v>90</v>
      </c>
    </row>
    <row r="29" spans="1:59" ht="18" x14ac:dyDescent="0.35">
      <c r="G29" s="3" t="s">
        <v>0</v>
      </c>
      <c r="H29" s="5">
        <v>6093</v>
      </c>
      <c r="I29" s="5">
        <f>H29/30</f>
        <v>203.1</v>
      </c>
      <c r="J29" s="5">
        <f>SUM(J3:J28)</f>
        <v>1300</v>
      </c>
      <c r="K29" s="5"/>
      <c r="M29" s="3" t="s">
        <v>26</v>
      </c>
      <c r="N29" s="2">
        <v>4</v>
      </c>
      <c r="O29" s="2">
        <f t="shared" si="2"/>
        <v>0.13333333333333333</v>
      </c>
      <c r="P29" s="2">
        <v>120</v>
      </c>
      <c r="Q29" s="2">
        <v>27</v>
      </c>
      <c r="S29" s="3" t="s">
        <v>28</v>
      </c>
      <c r="T29" s="2">
        <v>4</v>
      </c>
      <c r="U29" s="2">
        <f t="shared" si="3"/>
        <v>0.13333333333333333</v>
      </c>
      <c r="V29" s="2">
        <v>120</v>
      </c>
      <c r="W29" s="2">
        <v>27</v>
      </c>
      <c r="Y29" s="3" t="s">
        <v>16</v>
      </c>
      <c r="Z29" s="2">
        <v>200</v>
      </c>
      <c r="AA29" s="2">
        <v>6.666666666666667</v>
      </c>
      <c r="AB29" s="2">
        <v>120</v>
      </c>
      <c r="AC29" s="2">
        <v>27</v>
      </c>
      <c r="AE29" s="3" t="s">
        <v>22</v>
      </c>
      <c r="AF29" s="2">
        <v>145</v>
      </c>
      <c r="AG29" s="2">
        <v>4.833333333333333</v>
      </c>
      <c r="AH29" s="2">
        <v>120</v>
      </c>
      <c r="AI29" s="2">
        <v>27</v>
      </c>
      <c r="AK29" s="3" t="s">
        <v>23</v>
      </c>
      <c r="AL29" s="2">
        <v>25</v>
      </c>
      <c r="AM29" s="2">
        <v>0.83333333333333337</v>
      </c>
      <c r="AN29" s="2">
        <v>120</v>
      </c>
      <c r="AO29" s="2">
        <v>39</v>
      </c>
      <c r="AQ29" s="3" t="s">
        <v>21</v>
      </c>
      <c r="AR29" s="2">
        <v>0</v>
      </c>
      <c r="AS29" s="2">
        <v>0</v>
      </c>
      <c r="AT29" s="2">
        <v>120</v>
      </c>
      <c r="AU29" s="2">
        <v>36</v>
      </c>
      <c r="AW29" s="18">
        <f>AX26*1000</f>
        <v>7144000</v>
      </c>
      <c r="AX29" s="17" t="s">
        <v>88</v>
      </c>
      <c r="AY29" s="18">
        <f>AX26*500</f>
        <v>3572000</v>
      </c>
      <c r="AZ29" s="17" t="s">
        <v>89</v>
      </c>
      <c r="BC29" s="18">
        <f>BD26*1000</f>
        <v>6157000</v>
      </c>
      <c r="BD29" s="17" t="s">
        <v>88</v>
      </c>
      <c r="BE29" s="18">
        <f>BD26*500</f>
        <v>3078500</v>
      </c>
      <c r="BF29" s="17" t="s">
        <v>89</v>
      </c>
    </row>
    <row r="30" spans="1:59" ht="18" x14ac:dyDescent="0.35">
      <c r="G30" s="16"/>
      <c r="H30" s="16"/>
      <c r="I30" s="16"/>
      <c r="J30" s="16"/>
      <c r="K30" s="16"/>
      <c r="M30" s="3" t="s">
        <v>0</v>
      </c>
      <c r="N30" s="5">
        <v>39407</v>
      </c>
      <c r="O30" s="9">
        <f>N30/30</f>
        <v>1313.5666666666666</v>
      </c>
      <c r="P30" s="9">
        <f>SUM(P3:P29)</f>
        <v>3240</v>
      </c>
      <c r="Q30" s="10"/>
      <c r="S30" s="3" t="s">
        <v>2</v>
      </c>
      <c r="T30" s="2"/>
      <c r="U30" s="2"/>
      <c r="V30" s="2"/>
      <c r="W30" s="2"/>
      <c r="Y30" s="3" t="s">
        <v>27</v>
      </c>
      <c r="Z30" s="2">
        <v>97</v>
      </c>
      <c r="AA30" s="2">
        <v>3.2333333333333334</v>
      </c>
      <c r="AB30" s="2">
        <v>120</v>
      </c>
      <c r="AC30" s="2">
        <v>28</v>
      </c>
      <c r="AE30" s="3" t="s">
        <v>53</v>
      </c>
      <c r="AF30" s="2">
        <v>64</v>
      </c>
      <c r="AG30" s="2">
        <v>2.1333333333333333</v>
      </c>
      <c r="AH30" s="2">
        <v>120</v>
      </c>
      <c r="AI30" s="2">
        <v>28</v>
      </c>
      <c r="AK30" s="3" t="s">
        <v>37</v>
      </c>
      <c r="AL30" s="2">
        <v>22</v>
      </c>
      <c r="AM30" s="2">
        <v>0.73333333333333328</v>
      </c>
      <c r="AN30" s="2">
        <v>120</v>
      </c>
      <c r="AO30" s="2">
        <v>40</v>
      </c>
      <c r="AQ30" s="3" t="s">
        <v>25</v>
      </c>
      <c r="AR30" s="2">
        <v>0</v>
      </c>
      <c r="AS30" s="2">
        <v>0</v>
      </c>
      <c r="AT30" s="2">
        <v>120</v>
      </c>
      <c r="AU30" s="2">
        <v>37</v>
      </c>
      <c r="AW30" s="18">
        <f>27*600000</f>
        <v>16200000</v>
      </c>
      <c r="AX30" s="17" t="s">
        <v>85</v>
      </c>
      <c r="BC30" s="18">
        <f>27*600000</f>
        <v>16200000</v>
      </c>
      <c r="BD30" s="17" t="s">
        <v>85</v>
      </c>
    </row>
    <row r="31" spans="1:59" ht="18" x14ac:dyDescent="0.35">
      <c r="A31" s="20" t="s">
        <v>90</v>
      </c>
      <c r="M31" s="16"/>
      <c r="N31" s="16"/>
      <c r="O31" s="16"/>
      <c r="P31" s="16"/>
      <c r="Q31" s="16"/>
      <c r="S31" s="3" t="s">
        <v>0</v>
      </c>
      <c r="T31" s="5">
        <v>38681</v>
      </c>
      <c r="U31" s="9">
        <f>T31/30</f>
        <v>1289.3666666666666</v>
      </c>
      <c r="V31" s="9">
        <f>SUM(V3:V29)</f>
        <v>3240</v>
      </c>
      <c r="W31" s="10"/>
      <c r="Y31" s="3" t="s">
        <v>25</v>
      </c>
      <c r="Z31" s="2">
        <v>70</v>
      </c>
      <c r="AA31" s="2">
        <v>2.3333333333333335</v>
      </c>
      <c r="AB31" s="2">
        <v>120</v>
      </c>
      <c r="AC31" s="2">
        <v>29</v>
      </c>
      <c r="AE31" s="3" t="s">
        <v>25</v>
      </c>
      <c r="AF31" s="2">
        <v>51</v>
      </c>
      <c r="AG31" s="2">
        <v>1.7</v>
      </c>
      <c r="AH31" s="2">
        <v>120</v>
      </c>
      <c r="AI31" s="2">
        <v>29</v>
      </c>
      <c r="AK31" s="3" t="s">
        <v>16</v>
      </c>
      <c r="AL31" s="2">
        <v>11</v>
      </c>
      <c r="AM31" s="2">
        <v>0.36666666666666664</v>
      </c>
      <c r="AN31" s="2">
        <v>120</v>
      </c>
      <c r="AO31" s="2">
        <v>41</v>
      </c>
      <c r="AQ31" s="3" t="s">
        <v>17</v>
      </c>
      <c r="AR31" s="2">
        <v>0</v>
      </c>
      <c r="AS31" s="2">
        <v>0</v>
      </c>
      <c r="AT31" s="2">
        <v>120</v>
      </c>
      <c r="AU31" s="2">
        <v>38</v>
      </c>
      <c r="AW31" s="19">
        <f>AW30/AW29</f>
        <v>2.2676371780515119</v>
      </c>
      <c r="AX31" s="17" t="s">
        <v>86</v>
      </c>
      <c r="BC31" s="19">
        <f>BC30/BC29</f>
        <v>2.6311515348383954</v>
      </c>
      <c r="BD31" s="17" t="s">
        <v>86</v>
      </c>
    </row>
    <row r="32" spans="1:59" ht="18" x14ac:dyDescent="0.35">
      <c r="A32" s="18">
        <f>B28*1000</f>
        <v>2651000</v>
      </c>
      <c r="B32" s="17" t="s">
        <v>87</v>
      </c>
      <c r="C32" s="18">
        <f>B28*500</f>
        <v>1325500</v>
      </c>
      <c r="G32" s="20" t="s">
        <v>90</v>
      </c>
      <c r="M32" s="20" t="s">
        <v>90</v>
      </c>
      <c r="S32" s="16"/>
      <c r="T32" s="16"/>
      <c r="U32" s="16"/>
      <c r="V32" s="16"/>
      <c r="W32" s="16"/>
      <c r="Y32" s="3" t="s">
        <v>12</v>
      </c>
      <c r="Z32" s="2">
        <v>0</v>
      </c>
      <c r="AA32" s="2">
        <v>0</v>
      </c>
      <c r="AB32" s="2">
        <v>120</v>
      </c>
      <c r="AC32" s="2">
        <v>30</v>
      </c>
      <c r="AE32" s="3" t="s">
        <v>27</v>
      </c>
      <c r="AF32" s="2">
        <v>47</v>
      </c>
      <c r="AG32" s="2">
        <v>1.5666666666666667</v>
      </c>
      <c r="AH32" s="2">
        <v>120</v>
      </c>
      <c r="AI32" s="2">
        <v>30</v>
      </c>
      <c r="AK32" s="3" t="s">
        <v>25</v>
      </c>
      <c r="AL32" s="2">
        <v>1</v>
      </c>
      <c r="AM32" s="2">
        <v>3.3333333333333333E-2</v>
      </c>
      <c r="AN32" s="2">
        <v>120</v>
      </c>
      <c r="AO32" s="2">
        <v>42</v>
      </c>
      <c r="AQ32" s="3" t="s">
        <v>33</v>
      </c>
      <c r="AR32" s="2">
        <v>0</v>
      </c>
      <c r="AS32" s="2">
        <v>0</v>
      </c>
      <c r="AT32" s="2">
        <v>120</v>
      </c>
      <c r="AU32" s="2">
        <v>39</v>
      </c>
    </row>
    <row r="33" spans="1:47" ht="18" x14ac:dyDescent="0.35">
      <c r="A33" s="18">
        <f>25*600000</f>
        <v>15000000</v>
      </c>
      <c r="B33" s="17" t="s">
        <v>85</v>
      </c>
      <c r="G33" s="18">
        <f>H29*1000</f>
        <v>6093000</v>
      </c>
      <c r="H33" s="17" t="s">
        <v>87</v>
      </c>
      <c r="I33" s="18">
        <f>H29*500</f>
        <v>3046500</v>
      </c>
      <c r="M33" s="18">
        <f>N30*1000</f>
        <v>39407000</v>
      </c>
      <c r="N33" s="17" t="s">
        <v>88</v>
      </c>
      <c r="O33" s="18">
        <f>N30*500</f>
        <v>19703500</v>
      </c>
      <c r="P33" s="17" t="s">
        <v>89</v>
      </c>
      <c r="S33" s="20" t="s">
        <v>90</v>
      </c>
      <c r="Y33" s="3"/>
      <c r="Z33" s="9">
        <f>SUM(Z3:Z32)</f>
        <v>58620</v>
      </c>
      <c r="AA33" s="9">
        <f>SUM(AA3:AA32)</f>
        <v>1954</v>
      </c>
      <c r="AB33" s="9">
        <f>SUM(AB3:AB32)</f>
        <v>3600</v>
      </c>
      <c r="AC33" s="9"/>
      <c r="AE33" s="3" t="s">
        <v>54</v>
      </c>
      <c r="AF33" s="2">
        <v>0</v>
      </c>
      <c r="AG33" s="2">
        <v>0</v>
      </c>
      <c r="AH33" s="2">
        <v>120</v>
      </c>
      <c r="AI33" s="2">
        <v>31</v>
      </c>
      <c r="AK33" s="3"/>
      <c r="AL33" s="9">
        <f>SUM(AL3:AL32)</f>
        <v>16344</v>
      </c>
      <c r="AM33" s="9">
        <f>SUM(AM3:AM32)</f>
        <v>544.8000000000003</v>
      </c>
      <c r="AN33" s="9">
        <f>SUM(AN3:AN32)</f>
        <v>3600</v>
      </c>
      <c r="AO33" s="9"/>
      <c r="AQ33" s="3" t="s">
        <v>30</v>
      </c>
      <c r="AR33" s="2">
        <v>0</v>
      </c>
      <c r="AS33" s="2">
        <v>0</v>
      </c>
      <c r="AT33" s="2">
        <v>120</v>
      </c>
      <c r="AU33" s="2">
        <v>40</v>
      </c>
    </row>
    <row r="34" spans="1:47" ht="18" x14ac:dyDescent="0.35">
      <c r="A34" s="19">
        <f>A33/A32</f>
        <v>5.6582421727649947</v>
      </c>
      <c r="B34" s="17" t="s">
        <v>86</v>
      </c>
      <c r="G34" s="18">
        <f>26*600000</f>
        <v>15600000</v>
      </c>
      <c r="H34" s="17" t="s">
        <v>85</v>
      </c>
      <c r="M34" s="18">
        <f>27*600000</f>
        <v>16200000</v>
      </c>
      <c r="N34" s="17" t="s">
        <v>85</v>
      </c>
      <c r="S34" s="18">
        <f>T31*1000</f>
        <v>38681000</v>
      </c>
      <c r="T34" s="17" t="s">
        <v>88</v>
      </c>
      <c r="U34" s="18">
        <f>T31*500</f>
        <v>19340500</v>
      </c>
      <c r="V34" s="17" t="s">
        <v>89</v>
      </c>
      <c r="Y34" s="16"/>
      <c r="AE34" s="3"/>
      <c r="AF34" s="9">
        <f>SUM(AF4:AF33)</f>
        <v>36844</v>
      </c>
      <c r="AG34" s="9">
        <f>SUM(AG4:AG33)</f>
        <v>1228.1333333333332</v>
      </c>
      <c r="AH34" s="9">
        <f>SUM(AH4:AH33)</f>
        <v>3600</v>
      </c>
      <c r="AI34" s="9"/>
      <c r="AK34" s="16"/>
      <c r="AQ34" s="3" t="s">
        <v>20</v>
      </c>
      <c r="AR34" s="2">
        <v>0</v>
      </c>
      <c r="AS34" s="2">
        <v>0</v>
      </c>
      <c r="AT34" s="2">
        <v>120</v>
      </c>
      <c r="AU34" s="2">
        <v>41</v>
      </c>
    </row>
    <row r="35" spans="1:47" ht="18" x14ac:dyDescent="0.35">
      <c r="G35" s="19">
        <f>G34/G33</f>
        <v>2.5603151157065485</v>
      </c>
      <c r="H35" s="17" t="s">
        <v>86</v>
      </c>
      <c r="M35" s="19">
        <f>M34/M33</f>
        <v>0.41109447560078161</v>
      </c>
      <c r="N35" s="17" t="s">
        <v>86</v>
      </c>
      <c r="S35" s="18">
        <f>27*600000</f>
        <v>16200000</v>
      </c>
      <c r="T35" s="17" t="s">
        <v>85</v>
      </c>
      <c r="Y35" s="20" t="s">
        <v>90</v>
      </c>
      <c r="AE35" s="16"/>
      <c r="AK35" s="20" t="s">
        <v>90</v>
      </c>
      <c r="AQ35" s="3" t="s">
        <v>63</v>
      </c>
      <c r="AR35" s="2">
        <v>0</v>
      </c>
      <c r="AS35" s="2">
        <v>0</v>
      </c>
      <c r="AT35" s="2">
        <v>120</v>
      </c>
      <c r="AU35" s="2">
        <v>42</v>
      </c>
    </row>
    <row r="36" spans="1:47" ht="18" x14ac:dyDescent="0.35">
      <c r="S36" s="19">
        <f>S35/S34</f>
        <v>0.41881026860732662</v>
      </c>
      <c r="T36" s="17" t="s">
        <v>86</v>
      </c>
      <c r="Y36" s="18">
        <f>Z33*1000</f>
        <v>58620000</v>
      </c>
      <c r="Z36" s="17" t="s">
        <v>88</v>
      </c>
      <c r="AA36" s="18">
        <f>Z33*500</f>
        <v>29310000</v>
      </c>
      <c r="AB36" s="17" t="s">
        <v>89</v>
      </c>
      <c r="AE36" s="20" t="s">
        <v>90</v>
      </c>
      <c r="AK36" s="18">
        <f>AL33*1000</f>
        <v>16344000</v>
      </c>
      <c r="AL36" s="17" t="s">
        <v>88</v>
      </c>
      <c r="AM36" s="18">
        <f>AL33*500</f>
        <v>8172000</v>
      </c>
      <c r="AN36" s="17" t="s">
        <v>89</v>
      </c>
      <c r="AQ36" s="3"/>
      <c r="AR36" s="9">
        <f>SUM(AR6:AR35)</f>
        <v>4223</v>
      </c>
      <c r="AS36" s="9">
        <f>SUM(AS6:AS35)</f>
        <v>140.76666666666665</v>
      </c>
      <c r="AT36" s="9">
        <f>SUM(AT6:AT35)</f>
        <v>3600</v>
      </c>
      <c r="AU36" s="9"/>
    </row>
    <row r="37" spans="1:47" ht="18" x14ac:dyDescent="0.35">
      <c r="Y37" s="18">
        <f>27*600000</f>
        <v>16200000</v>
      </c>
      <c r="Z37" s="17" t="s">
        <v>85</v>
      </c>
      <c r="AE37" s="18">
        <f>AF34*1000</f>
        <v>36844000</v>
      </c>
      <c r="AF37" s="17" t="s">
        <v>88</v>
      </c>
      <c r="AG37" s="18">
        <f>AF34*500</f>
        <v>18422000</v>
      </c>
      <c r="AH37" s="17" t="s">
        <v>89</v>
      </c>
      <c r="AK37" s="18">
        <f>27*600000</f>
        <v>16200000</v>
      </c>
      <c r="AL37" s="17" t="s">
        <v>85</v>
      </c>
      <c r="AQ37" s="16"/>
    </row>
    <row r="38" spans="1:47" ht="18" x14ac:dyDescent="0.35">
      <c r="G38" s="25"/>
      <c r="Y38" s="19">
        <f>Y37/Y36</f>
        <v>0.27635619242579323</v>
      </c>
      <c r="Z38" s="17" t="s">
        <v>86</v>
      </c>
      <c r="AE38" s="18">
        <f>27*600000</f>
        <v>16200000</v>
      </c>
      <c r="AF38" s="17" t="s">
        <v>85</v>
      </c>
      <c r="AK38" s="19">
        <f>AK37/AK36</f>
        <v>0.99118942731277537</v>
      </c>
      <c r="AL38" s="17" t="s">
        <v>86</v>
      </c>
      <c r="AQ38" s="20" t="s">
        <v>90</v>
      </c>
    </row>
    <row r="39" spans="1:47" ht="18" x14ac:dyDescent="0.35">
      <c r="AE39" s="19">
        <f>AE38/AE37</f>
        <v>0.43969167299967432</v>
      </c>
      <c r="AF39" s="17" t="s">
        <v>86</v>
      </c>
      <c r="AQ39" s="18">
        <f>AR36*1000</f>
        <v>4223000</v>
      </c>
      <c r="AR39" s="17" t="s">
        <v>88</v>
      </c>
      <c r="AS39" s="18">
        <f>AR36*500</f>
        <v>2111500</v>
      </c>
      <c r="AT39" s="17" t="s">
        <v>89</v>
      </c>
    </row>
    <row r="40" spans="1:47" ht="18" x14ac:dyDescent="0.35">
      <c r="AQ40" s="18">
        <f>27*600000</f>
        <v>16200000</v>
      </c>
      <c r="AR40" s="17" t="s">
        <v>85</v>
      </c>
    </row>
    <row r="41" spans="1:47" ht="18" x14ac:dyDescent="0.35">
      <c r="AQ41" s="19">
        <f>AQ40/AQ39</f>
        <v>3.8361354487331281</v>
      </c>
      <c r="AR41" s="17" t="s">
        <v>86</v>
      </c>
    </row>
  </sheetData>
  <mergeCells count="10">
    <mergeCell ref="AK1:AO1"/>
    <mergeCell ref="AQ1:AU1"/>
    <mergeCell ref="AW1:BA1"/>
    <mergeCell ref="BC1:BG1"/>
    <mergeCell ref="A1:E1"/>
    <mergeCell ref="G1:K1"/>
    <mergeCell ref="M1:Q1"/>
    <mergeCell ref="S1:W1"/>
    <mergeCell ref="Y1:AC1"/>
    <mergeCell ref="AE1:A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91965-D0B9-46A7-B7E8-79D74828FC9C}">
  <sheetPr codeName="Sheet3"/>
  <dimension ref="A1:AO20"/>
  <sheetViews>
    <sheetView zoomScale="40" zoomScaleNormal="40" workbookViewId="0">
      <selection activeCell="A17" sqref="A17"/>
    </sheetView>
  </sheetViews>
  <sheetFormatPr defaultRowHeight="14.4" x14ac:dyDescent="0.3"/>
  <cols>
    <col min="1" max="1" width="24.44140625" customWidth="1"/>
    <col min="2" max="2" width="13.5546875" customWidth="1"/>
    <col min="3" max="3" width="18.77734375" customWidth="1"/>
    <col min="4" max="4" width="15.6640625" customWidth="1"/>
    <col min="5" max="5" width="16.5546875" customWidth="1"/>
    <col min="6" max="6" width="9.6640625" customWidth="1"/>
    <col min="7" max="7" width="4.44140625" customWidth="1"/>
    <col min="8" max="8" width="25.44140625" customWidth="1"/>
    <col min="9" max="9" width="13.33203125" customWidth="1"/>
    <col min="10" max="10" width="18.5546875" customWidth="1"/>
    <col min="14" max="14" width="3.88671875" customWidth="1"/>
    <col min="15" max="15" width="21.21875" customWidth="1"/>
    <col min="16" max="16" width="12.21875" customWidth="1"/>
    <col min="17" max="17" width="18.88671875" customWidth="1"/>
    <col min="18" max="18" width="11.33203125" customWidth="1"/>
    <col min="21" max="21" width="3.6640625" customWidth="1"/>
    <col min="22" max="22" width="20.6640625" customWidth="1"/>
    <col min="23" max="23" width="12.6640625" customWidth="1"/>
    <col min="24" max="24" width="18.6640625" customWidth="1"/>
    <col min="28" max="28" width="3.77734375" customWidth="1"/>
    <col min="29" max="29" width="21.44140625" customWidth="1"/>
    <col min="30" max="30" width="14.6640625" customWidth="1"/>
    <col min="31" max="31" width="19.109375" customWidth="1"/>
    <col min="36" max="36" width="26.44140625" customWidth="1"/>
    <col min="37" max="37" width="14.77734375" customWidth="1"/>
    <col min="38" max="38" width="20.33203125" customWidth="1"/>
    <col min="43" max="43" width="8.88671875" customWidth="1"/>
  </cols>
  <sheetData>
    <row r="1" spans="1:41" ht="17.399999999999999" x14ac:dyDescent="0.3">
      <c r="A1" s="26" t="s">
        <v>77</v>
      </c>
      <c r="B1" s="26"/>
      <c r="C1" s="26"/>
      <c r="D1" s="26"/>
      <c r="E1" s="26"/>
      <c r="F1" s="26"/>
      <c r="G1" s="16"/>
      <c r="H1" s="26" t="s">
        <v>78</v>
      </c>
      <c r="I1" s="26"/>
      <c r="J1" s="26"/>
      <c r="K1" s="26"/>
      <c r="L1" s="26"/>
      <c r="M1" s="26"/>
      <c r="N1" s="16"/>
      <c r="O1" s="26" t="s">
        <v>79</v>
      </c>
      <c r="P1" s="26"/>
      <c r="Q1" s="26"/>
      <c r="R1" s="26"/>
      <c r="S1" s="26"/>
      <c r="T1" s="26"/>
      <c r="U1" s="16"/>
      <c r="V1" s="26" t="s">
        <v>80</v>
      </c>
      <c r="W1" s="26"/>
      <c r="X1" s="26"/>
      <c r="Y1" s="26"/>
      <c r="Z1" s="26"/>
      <c r="AA1" s="26"/>
      <c r="AB1" s="16"/>
      <c r="AC1" s="26" t="s">
        <v>81</v>
      </c>
      <c r="AD1" s="26"/>
      <c r="AE1" s="26"/>
      <c r="AF1" s="26"/>
      <c r="AG1" s="26"/>
      <c r="AH1" s="26"/>
      <c r="AJ1" s="26" t="s">
        <v>102</v>
      </c>
      <c r="AK1" s="26"/>
      <c r="AL1" s="26"/>
      <c r="AM1" s="26"/>
      <c r="AN1" s="26"/>
      <c r="AO1" s="26"/>
    </row>
    <row r="2" spans="1:41" ht="17.399999999999999" x14ac:dyDescent="0.3">
      <c r="A2" s="3" t="s">
        <v>92</v>
      </c>
      <c r="B2" s="3" t="s">
        <v>35</v>
      </c>
      <c r="C2" s="1" t="s">
        <v>91</v>
      </c>
      <c r="D2" s="1" t="s">
        <v>82</v>
      </c>
      <c r="E2" s="1" t="s">
        <v>84</v>
      </c>
      <c r="F2" s="8" t="s">
        <v>69</v>
      </c>
      <c r="G2" s="16"/>
      <c r="H2" s="3" t="s">
        <v>92</v>
      </c>
      <c r="I2" s="3" t="s">
        <v>35</v>
      </c>
      <c r="J2" s="1" t="s">
        <v>91</v>
      </c>
      <c r="K2" s="1" t="s">
        <v>82</v>
      </c>
      <c r="L2" s="1" t="s">
        <v>84</v>
      </c>
      <c r="M2" s="8" t="s">
        <v>69</v>
      </c>
      <c r="N2" s="16"/>
      <c r="O2" s="3" t="s">
        <v>92</v>
      </c>
      <c r="P2" s="3" t="s">
        <v>55</v>
      </c>
      <c r="Q2" s="1" t="s">
        <v>91</v>
      </c>
      <c r="R2" s="1" t="s">
        <v>82</v>
      </c>
      <c r="S2" s="1" t="s">
        <v>84</v>
      </c>
      <c r="T2" s="8" t="s">
        <v>69</v>
      </c>
      <c r="U2" s="16"/>
      <c r="V2" s="3" t="s">
        <v>92</v>
      </c>
      <c r="W2" s="3" t="s">
        <v>55</v>
      </c>
      <c r="X2" s="1" t="s">
        <v>91</v>
      </c>
      <c r="Y2" s="1" t="s">
        <v>82</v>
      </c>
      <c r="Z2" s="1" t="s">
        <v>84</v>
      </c>
      <c r="AA2" s="8" t="s">
        <v>69</v>
      </c>
      <c r="AB2" s="16"/>
      <c r="AC2" s="1" t="s">
        <v>92</v>
      </c>
      <c r="AD2" s="1" t="s">
        <v>3</v>
      </c>
      <c r="AE2" s="1" t="s">
        <v>91</v>
      </c>
      <c r="AF2" s="1" t="s">
        <v>82</v>
      </c>
      <c r="AG2" s="1" t="s">
        <v>84</v>
      </c>
      <c r="AH2" s="8" t="s">
        <v>69</v>
      </c>
      <c r="AJ2" s="1" t="s">
        <v>92</v>
      </c>
      <c r="AK2" s="1" t="s">
        <v>3</v>
      </c>
      <c r="AL2" s="1" t="s">
        <v>91</v>
      </c>
      <c r="AM2" s="1" t="s">
        <v>82</v>
      </c>
      <c r="AN2" s="1" t="s">
        <v>84</v>
      </c>
      <c r="AO2" s="8" t="s">
        <v>69</v>
      </c>
    </row>
    <row r="3" spans="1:41" ht="17.399999999999999" x14ac:dyDescent="0.3">
      <c r="A3" s="3" t="s">
        <v>39</v>
      </c>
      <c r="B3" s="2">
        <v>3665</v>
      </c>
      <c r="C3" s="2">
        <v>122.16666666666667</v>
      </c>
      <c r="D3" s="2">
        <v>120</v>
      </c>
      <c r="E3" s="2">
        <v>1</v>
      </c>
      <c r="F3" s="2" t="s">
        <v>72</v>
      </c>
      <c r="G3" s="16"/>
      <c r="H3" s="3" t="s">
        <v>39</v>
      </c>
      <c r="I3" s="2">
        <v>7764</v>
      </c>
      <c r="J3" s="2">
        <v>258.8</v>
      </c>
      <c r="K3" s="2">
        <v>250</v>
      </c>
      <c r="L3" s="2">
        <v>1</v>
      </c>
      <c r="M3" s="2" t="s">
        <v>72</v>
      </c>
      <c r="N3" s="16"/>
      <c r="O3" s="3" t="s">
        <v>47</v>
      </c>
      <c r="P3" s="2">
        <v>6493</v>
      </c>
      <c r="Q3" s="2">
        <v>216.43333333333334</v>
      </c>
      <c r="R3" s="2">
        <v>250</v>
      </c>
      <c r="S3" s="2">
        <v>1</v>
      </c>
      <c r="T3" s="2" t="s">
        <v>70</v>
      </c>
      <c r="U3" s="16"/>
      <c r="V3" s="3" t="s">
        <v>45</v>
      </c>
      <c r="W3" s="2">
        <v>8550</v>
      </c>
      <c r="X3" s="2">
        <v>285</v>
      </c>
      <c r="Y3" s="2">
        <v>250</v>
      </c>
      <c r="Z3" s="2">
        <v>1</v>
      </c>
      <c r="AA3" s="2" t="s">
        <v>70</v>
      </c>
      <c r="AB3" s="16"/>
      <c r="AC3" s="3" t="s">
        <v>47</v>
      </c>
      <c r="AD3" s="2">
        <v>5382</v>
      </c>
      <c r="AE3" s="2">
        <v>179.4</v>
      </c>
      <c r="AF3" s="2">
        <v>120</v>
      </c>
      <c r="AG3" s="2">
        <v>1</v>
      </c>
      <c r="AH3" s="2" t="s">
        <v>70</v>
      </c>
      <c r="AJ3" s="3" t="s">
        <v>103</v>
      </c>
      <c r="AK3" s="2">
        <v>2959</v>
      </c>
      <c r="AL3" s="2">
        <v>113</v>
      </c>
      <c r="AM3" s="2">
        <v>200</v>
      </c>
      <c r="AN3" s="2">
        <v>1</v>
      </c>
      <c r="AO3" s="2" t="s">
        <v>104</v>
      </c>
    </row>
    <row r="4" spans="1:41" ht="17.399999999999999" x14ac:dyDescent="0.3">
      <c r="A4" s="3" t="s">
        <v>33</v>
      </c>
      <c r="B4" s="2">
        <v>2597</v>
      </c>
      <c r="C4" s="2">
        <v>86.566666666666663</v>
      </c>
      <c r="D4" s="2">
        <v>120</v>
      </c>
      <c r="E4" s="2">
        <v>2</v>
      </c>
      <c r="F4" s="2" t="s">
        <v>72</v>
      </c>
      <c r="G4" s="16"/>
      <c r="H4" s="3" t="s">
        <v>44</v>
      </c>
      <c r="I4" s="2">
        <v>7581</v>
      </c>
      <c r="J4" s="2">
        <v>252.7</v>
      </c>
      <c r="K4" s="2">
        <v>250</v>
      </c>
      <c r="L4" s="2">
        <v>2</v>
      </c>
      <c r="M4" s="2" t="s">
        <v>70</v>
      </c>
      <c r="N4" s="16"/>
      <c r="O4" s="3" t="s">
        <v>45</v>
      </c>
      <c r="P4" s="2">
        <v>6238</v>
      </c>
      <c r="Q4" s="2">
        <v>207.93333333333334</v>
      </c>
      <c r="R4" s="2">
        <v>250</v>
      </c>
      <c r="S4" s="2">
        <v>2</v>
      </c>
      <c r="T4" s="2" t="s">
        <v>70</v>
      </c>
      <c r="U4" s="16"/>
      <c r="V4" s="3" t="s">
        <v>47</v>
      </c>
      <c r="W4" s="2">
        <v>8061</v>
      </c>
      <c r="X4" s="2">
        <v>268.7</v>
      </c>
      <c r="Y4" s="2">
        <v>250</v>
      </c>
      <c r="Z4" s="2">
        <v>2</v>
      </c>
      <c r="AA4" s="2" t="s">
        <v>70</v>
      </c>
      <c r="AB4" s="16"/>
      <c r="AC4" s="3" t="s">
        <v>39</v>
      </c>
      <c r="AD4" s="2">
        <v>4858</v>
      </c>
      <c r="AE4" s="2">
        <v>161.93333333333334</v>
      </c>
      <c r="AF4" s="2">
        <v>120</v>
      </c>
      <c r="AG4" s="2">
        <v>2</v>
      </c>
      <c r="AH4" s="2" t="s">
        <v>72</v>
      </c>
      <c r="AJ4" s="3" t="s">
        <v>105</v>
      </c>
      <c r="AK4" s="2">
        <v>2987</v>
      </c>
      <c r="AL4" s="2">
        <v>114</v>
      </c>
      <c r="AM4" s="2">
        <v>200</v>
      </c>
      <c r="AN4" s="2">
        <v>2</v>
      </c>
      <c r="AO4" s="2" t="s">
        <v>104</v>
      </c>
    </row>
    <row r="5" spans="1:41" ht="17.399999999999999" x14ac:dyDescent="0.3">
      <c r="A5" s="3" t="s">
        <v>40</v>
      </c>
      <c r="B5" s="2">
        <v>2079</v>
      </c>
      <c r="C5" s="2">
        <v>69.3</v>
      </c>
      <c r="D5" s="2">
        <v>120</v>
      </c>
      <c r="E5" s="2">
        <v>3</v>
      </c>
      <c r="F5" s="2" t="s">
        <v>72</v>
      </c>
      <c r="G5" s="16"/>
      <c r="H5" s="3" t="s">
        <v>42</v>
      </c>
      <c r="I5" s="2">
        <v>6730</v>
      </c>
      <c r="J5" s="2">
        <v>224.33333333333334</v>
      </c>
      <c r="K5" s="2">
        <v>250</v>
      </c>
      <c r="L5" s="2">
        <v>2</v>
      </c>
      <c r="M5" s="2" t="s">
        <v>72</v>
      </c>
      <c r="N5" s="16"/>
      <c r="O5" s="3" t="s">
        <v>39</v>
      </c>
      <c r="P5" s="2">
        <v>5879</v>
      </c>
      <c r="Q5" s="2">
        <v>195.96666666666667</v>
      </c>
      <c r="R5" s="2">
        <v>250</v>
      </c>
      <c r="S5" s="2">
        <v>3</v>
      </c>
      <c r="T5" s="2" t="s">
        <v>72</v>
      </c>
      <c r="U5" s="16"/>
      <c r="V5" s="3" t="s">
        <v>48</v>
      </c>
      <c r="W5" s="2">
        <v>7683</v>
      </c>
      <c r="X5" s="2">
        <v>256.10000000000002</v>
      </c>
      <c r="Y5" s="2">
        <v>250</v>
      </c>
      <c r="Z5" s="2">
        <v>3</v>
      </c>
      <c r="AA5" s="2" t="s">
        <v>70</v>
      </c>
      <c r="AB5" s="16"/>
      <c r="AC5" s="3" t="s">
        <v>44</v>
      </c>
      <c r="AD5" s="2">
        <v>4727</v>
      </c>
      <c r="AE5" s="2">
        <v>157.56666666666666</v>
      </c>
      <c r="AF5" s="2">
        <v>120</v>
      </c>
      <c r="AG5" s="2">
        <v>3</v>
      </c>
      <c r="AH5" s="2" t="s">
        <v>70</v>
      </c>
      <c r="AJ5" s="3" t="s">
        <v>106</v>
      </c>
      <c r="AK5" s="2">
        <v>2893</v>
      </c>
      <c r="AL5" s="2">
        <v>111</v>
      </c>
      <c r="AM5" s="2">
        <v>200</v>
      </c>
      <c r="AN5" s="2">
        <v>3</v>
      </c>
      <c r="AO5" s="2" t="s">
        <v>70</v>
      </c>
    </row>
    <row r="6" spans="1:41" ht="17.399999999999999" x14ac:dyDescent="0.3">
      <c r="A6" s="3" t="s">
        <v>44</v>
      </c>
      <c r="B6" s="2">
        <v>288</v>
      </c>
      <c r="C6" s="2">
        <v>9.6</v>
      </c>
      <c r="D6" s="2">
        <v>120</v>
      </c>
      <c r="E6" s="2">
        <v>4</v>
      </c>
      <c r="F6" s="2" t="s">
        <v>72</v>
      </c>
      <c r="G6" s="16"/>
      <c r="H6" s="3" t="s">
        <v>40</v>
      </c>
      <c r="I6" s="2">
        <v>5710</v>
      </c>
      <c r="J6" s="2">
        <v>190.33333333333334</v>
      </c>
      <c r="K6" s="2">
        <v>250</v>
      </c>
      <c r="L6" s="2">
        <v>4</v>
      </c>
      <c r="M6" s="2" t="s">
        <v>72</v>
      </c>
      <c r="N6" s="16"/>
      <c r="O6" s="3" t="s">
        <v>50</v>
      </c>
      <c r="P6" s="2">
        <v>5869</v>
      </c>
      <c r="Q6" s="2">
        <v>195.63333333333333</v>
      </c>
      <c r="R6" s="2">
        <v>250</v>
      </c>
      <c r="S6" s="2">
        <v>4</v>
      </c>
      <c r="T6" s="2" t="s">
        <v>70</v>
      </c>
      <c r="U6" s="16"/>
      <c r="V6" s="3" t="s">
        <v>44</v>
      </c>
      <c r="W6" s="2">
        <v>6236</v>
      </c>
      <c r="X6" s="2">
        <v>207.86666666666667</v>
      </c>
      <c r="Y6" s="2">
        <v>250</v>
      </c>
      <c r="Z6" s="2">
        <v>4</v>
      </c>
      <c r="AA6" s="2" t="s">
        <v>70</v>
      </c>
      <c r="AB6" s="16"/>
      <c r="AC6" s="3" t="s">
        <v>48</v>
      </c>
      <c r="AD6" s="2">
        <v>4559</v>
      </c>
      <c r="AE6" s="2">
        <v>151.96666666666667</v>
      </c>
      <c r="AF6" s="2">
        <v>120</v>
      </c>
      <c r="AG6" s="2">
        <v>4</v>
      </c>
      <c r="AH6" s="2" t="s">
        <v>70</v>
      </c>
      <c r="AJ6" s="3" t="s">
        <v>107</v>
      </c>
      <c r="AK6" s="2">
        <v>2730</v>
      </c>
      <c r="AL6" s="2">
        <f t="shared" ref="AL6:AL8" si="0">SUM(AK6/26)</f>
        <v>105</v>
      </c>
      <c r="AM6" s="2">
        <v>200</v>
      </c>
      <c r="AN6" s="2">
        <v>4</v>
      </c>
      <c r="AO6" s="2" t="s">
        <v>104</v>
      </c>
    </row>
    <row r="7" spans="1:41" ht="17.399999999999999" x14ac:dyDescent="0.3">
      <c r="B7" s="12">
        <f>SUM(B3:B6)</f>
        <v>8629</v>
      </c>
      <c r="C7" s="13">
        <f>SUM(C3:C6)</f>
        <v>287.63333333333338</v>
      </c>
      <c r="D7" s="13">
        <f>SUM(D3:D6)</f>
        <v>480</v>
      </c>
      <c r="E7" s="3"/>
      <c r="F7" s="3"/>
      <c r="G7" s="16"/>
      <c r="H7" s="3" t="s">
        <v>45</v>
      </c>
      <c r="I7" s="2">
        <v>4627</v>
      </c>
      <c r="J7" s="2">
        <v>154.23333333333332</v>
      </c>
      <c r="K7" s="2">
        <v>250</v>
      </c>
      <c r="L7" s="2">
        <v>5</v>
      </c>
      <c r="M7" s="2" t="s">
        <v>70</v>
      </c>
      <c r="N7" s="16"/>
      <c r="O7" s="3" t="s">
        <v>44</v>
      </c>
      <c r="P7" s="2">
        <v>5856</v>
      </c>
      <c r="Q7" s="2">
        <v>195.2</v>
      </c>
      <c r="R7" s="2">
        <v>250</v>
      </c>
      <c r="S7" s="2">
        <v>5</v>
      </c>
      <c r="T7" s="2" t="s">
        <v>70</v>
      </c>
      <c r="U7" s="16"/>
      <c r="V7" s="3" t="s">
        <v>57</v>
      </c>
      <c r="W7" s="2">
        <v>6041</v>
      </c>
      <c r="X7" s="2">
        <v>201.36666666666667</v>
      </c>
      <c r="Y7" s="2">
        <v>250</v>
      </c>
      <c r="Z7" s="2">
        <v>5</v>
      </c>
      <c r="AA7" s="2" t="s">
        <v>70</v>
      </c>
      <c r="AB7" s="16"/>
      <c r="AC7" s="3" t="s">
        <v>56</v>
      </c>
      <c r="AD7" s="2">
        <v>4343</v>
      </c>
      <c r="AE7" s="2">
        <v>144.76666666666668</v>
      </c>
      <c r="AF7" s="2">
        <v>120</v>
      </c>
      <c r="AG7" s="2">
        <v>5</v>
      </c>
      <c r="AH7" s="2" t="s">
        <v>72</v>
      </c>
      <c r="AJ7" s="3" t="s">
        <v>108</v>
      </c>
      <c r="AK7" s="2">
        <v>2738</v>
      </c>
      <c r="AL7" s="2">
        <v>105</v>
      </c>
      <c r="AM7" s="2">
        <v>200</v>
      </c>
      <c r="AN7" s="2">
        <v>5</v>
      </c>
      <c r="AO7" s="2" t="s">
        <v>70</v>
      </c>
    </row>
    <row r="8" spans="1:41" ht="17.399999999999999" x14ac:dyDescent="0.3">
      <c r="G8" s="16"/>
      <c r="H8" s="3" t="s">
        <v>47</v>
      </c>
      <c r="I8" s="2">
        <v>3036</v>
      </c>
      <c r="J8" s="2">
        <v>101.2</v>
      </c>
      <c r="K8" s="2">
        <v>250</v>
      </c>
      <c r="L8" s="2">
        <v>6</v>
      </c>
      <c r="M8" s="2" t="s">
        <v>70</v>
      </c>
      <c r="N8" s="16"/>
      <c r="O8" s="3" t="s">
        <v>56</v>
      </c>
      <c r="P8" s="2">
        <v>4733</v>
      </c>
      <c r="Q8" s="2">
        <v>157.76666666666668</v>
      </c>
      <c r="R8" s="2">
        <v>250</v>
      </c>
      <c r="S8" s="2">
        <v>6</v>
      </c>
      <c r="T8" s="2" t="s">
        <v>72</v>
      </c>
      <c r="U8" s="16"/>
      <c r="V8" s="3" t="s">
        <v>50</v>
      </c>
      <c r="W8" s="2">
        <v>5801</v>
      </c>
      <c r="X8" s="2">
        <v>193.36666666666667</v>
      </c>
      <c r="Y8" s="2">
        <v>250</v>
      </c>
      <c r="Z8" s="2">
        <v>6</v>
      </c>
      <c r="AA8" s="2" t="s">
        <v>70</v>
      </c>
      <c r="AB8" s="16"/>
      <c r="AC8" s="3" t="s">
        <v>45</v>
      </c>
      <c r="AD8" s="2">
        <v>4289</v>
      </c>
      <c r="AE8" s="2">
        <v>142.96666666666667</v>
      </c>
      <c r="AF8" s="2">
        <v>120</v>
      </c>
      <c r="AG8" s="2">
        <v>6</v>
      </c>
      <c r="AH8" s="2" t="s">
        <v>70</v>
      </c>
      <c r="AJ8" s="3" t="s">
        <v>109</v>
      </c>
      <c r="AK8" s="2">
        <v>3042</v>
      </c>
      <c r="AL8" s="2">
        <f t="shared" si="0"/>
        <v>117</v>
      </c>
      <c r="AM8" s="2">
        <v>200</v>
      </c>
      <c r="AN8" s="2">
        <v>6</v>
      </c>
      <c r="AO8" s="2" t="s">
        <v>70</v>
      </c>
    </row>
    <row r="9" spans="1:41" ht="18" x14ac:dyDescent="0.35">
      <c r="A9" s="20" t="s">
        <v>90</v>
      </c>
      <c r="G9" s="16"/>
      <c r="H9" s="3" t="s">
        <v>50</v>
      </c>
      <c r="I9" s="2">
        <v>1278</v>
      </c>
      <c r="J9" s="2">
        <v>42.6</v>
      </c>
      <c r="K9" s="2">
        <v>250</v>
      </c>
      <c r="L9" s="2">
        <v>7</v>
      </c>
      <c r="M9" s="2" t="s">
        <v>70</v>
      </c>
      <c r="N9" s="16"/>
      <c r="O9" s="3" t="s">
        <v>48</v>
      </c>
      <c r="P9" s="2">
        <v>4307</v>
      </c>
      <c r="Q9" s="2">
        <v>143.56666666666666</v>
      </c>
      <c r="R9" s="2">
        <v>250</v>
      </c>
      <c r="S9" s="2">
        <v>7</v>
      </c>
      <c r="T9" s="2" t="s">
        <v>72</v>
      </c>
      <c r="U9" s="16"/>
      <c r="V9" s="3" t="s">
        <v>56</v>
      </c>
      <c r="W9" s="2">
        <v>5154</v>
      </c>
      <c r="X9" s="2">
        <v>171.8</v>
      </c>
      <c r="Y9" s="2">
        <v>250</v>
      </c>
      <c r="Z9" s="2">
        <v>7</v>
      </c>
      <c r="AA9" s="2" t="s">
        <v>72</v>
      </c>
      <c r="AB9" s="16"/>
      <c r="AC9" s="3" t="s">
        <v>57</v>
      </c>
      <c r="AD9" s="2">
        <v>3837</v>
      </c>
      <c r="AE9" s="2">
        <v>127.9</v>
      </c>
      <c r="AF9" s="2">
        <v>120</v>
      </c>
      <c r="AG9" s="2">
        <v>7</v>
      </c>
      <c r="AH9" s="2" t="s">
        <v>70</v>
      </c>
      <c r="AJ9" s="3" t="s">
        <v>110</v>
      </c>
      <c r="AK9" s="2">
        <v>2921</v>
      </c>
      <c r="AL9" s="2">
        <v>112</v>
      </c>
      <c r="AM9" s="2">
        <v>200</v>
      </c>
      <c r="AN9" s="2">
        <v>7</v>
      </c>
      <c r="AO9" s="2" t="s">
        <v>70</v>
      </c>
    </row>
    <row r="10" spans="1:41" ht="18" x14ac:dyDescent="0.35">
      <c r="A10" s="18">
        <f>B7*1000</f>
        <v>8629000</v>
      </c>
      <c r="B10" s="17" t="s">
        <v>88</v>
      </c>
      <c r="C10" s="18">
        <f>B7*500</f>
        <v>4314500</v>
      </c>
      <c r="D10" s="17" t="s">
        <v>89</v>
      </c>
      <c r="G10" s="16"/>
      <c r="H10" s="3" t="s">
        <v>52</v>
      </c>
      <c r="I10" s="2">
        <v>709</v>
      </c>
      <c r="J10" s="2">
        <v>23.633333333333333</v>
      </c>
      <c r="K10" s="2">
        <v>250</v>
      </c>
      <c r="L10" s="2">
        <v>8</v>
      </c>
      <c r="M10" s="2" t="s">
        <v>70</v>
      </c>
      <c r="N10" s="16"/>
      <c r="O10" s="3" t="s">
        <v>57</v>
      </c>
      <c r="P10" s="2">
        <v>3854</v>
      </c>
      <c r="Q10" s="2">
        <v>128.46666666666667</v>
      </c>
      <c r="R10" s="2">
        <v>250</v>
      </c>
      <c r="S10" s="2">
        <v>8</v>
      </c>
      <c r="T10" s="2" t="s">
        <v>72</v>
      </c>
      <c r="U10" s="16"/>
      <c r="V10" s="3" t="s">
        <v>39</v>
      </c>
      <c r="W10" s="2">
        <v>4944</v>
      </c>
      <c r="X10" s="2">
        <v>164.8</v>
      </c>
      <c r="Y10" s="2">
        <v>250</v>
      </c>
      <c r="Z10" s="2">
        <v>8</v>
      </c>
      <c r="AA10" s="2" t="s">
        <v>72</v>
      </c>
      <c r="AB10" s="16"/>
      <c r="AC10" s="3" t="s">
        <v>42</v>
      </c>
      <c r="AD10" s="2">
        <v>3830</v>
      </c>
      <c r="AE10" s="2">
        <v>127.66666666666667</v>
      </c>
      <c r="AF10" s="2">
        <v>120</v>
      </c>
      <c r="AG10" s="2">
        <v>8</v>
      </c>
      <c r="AH10" s="2" t="s">
        <v>72</v>
      </c>
      <c r="AJ10" s="3" t="s">
        <v>111</v>
      </c>
      <c r="AK10" s="2">
        <v>2124</v>
      </c>
      <c r="AL10" s="2">
        <v>81</v>
      </c>
      <c r="AM10" s="2">
        <v>200</v>
      </c>
      <c r="AN10" s="2">
        <v>8</v>
      </c>
      <c r="AO10" s="2" t="s">
        <v>70</v>
      </c>
    </row>
    <row r="11" spans="1:41" ht="18" x14ac:dyDescent="0.35">
      <c r="A11" s="18">
        <f>4*500000</f>
        <v>2000000</v>
      </c>
      <c r="B11" s="17" t="s">
        <v>85</v>
      </c>
      <c r="G11" s="16"/>
      <c r="H11" s="3" t="s">
        <v>41</v>
      </c>
      <c r="I11" s="2">
        <v>652</v>
      </c>
      <c r="J11" s="2">
        <v>21.733333333333334</v>
      </c>
      <c r="K11" s="2">
        <v>250</v>
      </c>
      <c r="L11" s="2">
        <v>9</v>
      </c>
      <c r="M11" s="2" t="s">
        <v>72</v>
      </c>
      <c r="N11" s="16"/>
      <c r="O11" s="3" t="s">
        <v>40</v>
      </c>
      <c r="P11" s="2">
        <v>3561</v>
      </c>
      <c r="Q11" s="2">
        <v>118.7</v>
      </c>
      <c r="R11" s="2">
        <v>250</v>
      </c>
      <c r="S11" s="2">
        <v>9</v>
      </c>
      <c r="T11" s="2" t="s">
        <v>72</v>
      </c>
      <c r="U11" s="16"/>
      <c r="V11" s="3" t="s">
        <v>42</v>
      </c>
      <c r="W11" s="2">
        <v>818</v>
      </c>
      <c r="X11" s="2">
        <v>27.266666666666666</v>
      </c>
      <c r="Y11" s="2">
        <v>250</v>
      </c>
      <c r="Z11" s="2">
        <v>9</v>
      </c>
      <c r="AA11" s="2" t="s">
        <v>72</v>
      </c>
      <c r="AB11" s="16"/>
      <c r="AC11" s="3" t="s">
        <v>50</v>
      </c>
      <c r="AD11" s="2">
        <v>3760</v>
      </c>
      <c r="AE11" s="2">
        <v>125.33333333333333</v>
      </c>
      <c r="AF11" s="2">
        <v>120</v>
      </c>
      <c r="AG11" s="2">
        <v>9</v>
      </c>
      <c r="AH11" s="2" t="s">
        <v>70</v>
      </c>
      <c r="AJ11" s="3" t="s">
        <v>112</v>
      </c>
      <c r="AK11" s="2">
        <v>2806</v>
      </c>
      <c r="AL11" s="2">
        <v>107</v>
      </c>
      <c r="AM11" s="2">
        <v>200</v>
      </c>
      <c r="AN11" s="2">
        <v>9</v>
      </c>
      <c r="AO11" s="2" t="s">
        <v>70</v>
      </c>
    </row>
    <row r="12" spans="1:41" ht="18" x14ac:dyDescent="0.35">
      <c r="A12" s="19">
        <f>A11/A10</f>
        <v>0.23177656738903696</v>
      </c>
      <c r="B12" s="17" t="s">
        <v>86</v>
      </c>
      <c r="I12" s="12">
        <f>SUM(I3:I11)</f>
        <v>38087</v>
      </c>
      <c r="J12" s="13">
        <f>SUM(J3:J11)</f>
        <v>1269.5666666666668</v>
      </c>
      <c r="K12" s="13">
        <f>SUM(K3:K11)</f>
        <v>2250</v>
      </c>
      <c r="L12" s="3"/>
      <c r="M12" s="3"/>
      <c r="N12" s="16"/>
      <c r="O12" s="3" t="s">
        <v>42</v>
      </c>
      <c r="P12" s="2">
        <v>2216</v>
      </c>
      <c r="Q12" s="2">
        <v>73.86666666666666</v>
      </c>
      <c r="R12" s="2">
        <v>250</v>
      </c>
      <c r="S12" s="2">
        <v>10</v>
      </c>
      <c r="T12" s="2" t="s">
        <v>72</v>
      </c>
      <c r="U12" s="16"/>
      <c r="W12" s="12">
        <f>SUM(W3:W11)</f>
        <v>53288</v>
      </c>
      <c r="X12" s="12">
        <f>SUM(X3:X11)</f>
        <v>1776.2666666666667</v>
      </c>
      <c r="Y12" s="12">
        <f>SUM(Y3:Y11)</f>
        <v>2250</v>
      </c>
      <c r="Z12" s="12"/>
      <c r="AA12" s="12"/>
      <c r="AB12" s="16"/>
      <c r="AC12" s="3" t="s">
        <v>40</v>
      </c>
      <c r="AD12" s="2">
        <v>685</v>
      </c>
      <c r="AE12" s="2">
        <v>22.833333333333332</v>
      </c>
      <c r="AF12" s="2">
        <v>120</v>
      </c>
      <c r="AG12" s="2">
        <v>10</v>
      </c>
      <c r="AH12" s="2" t="s">
        <v>72</v>
      </c>
      <c r="AJ12" s="3" t="s">
        <v>68</v>
      </c>
      <c r="AK12" s="2">
        <v>3129</v>
      </c>
      <c r="AL12" s="2">
        <v>120</v>
      </c>
      <c r="AM12" s="2">
        <v>200</v>
      </c>
      <c r="AN12" s="2">
        <v>10</v>
      </c>
      <c r="AO12" s="2" t="s">
        <v>70</v>
      </c>
    </row>
    <row r="13" spans="1:41" ht="17.399999999999999" x14ac:dyDescent="0.3">
      <c r="N13" s="16"/>
      <c r="O13" s="3" t="s">
        <v>58</v>
      </c>
      <c r="P13" s="2">
        <v>2033</v>
      </c>
      <c r="Q13" s="2">
        <v>67.766666666666666</v>
      </c>
      <c r="R13" s="2">
        <v>250</v>
      </c>
      <c r="S13" s="2">
        <v>11</v>
      </c>
      <c r="T13" s="2" t="s">
        <v>72</v>
      </c>
      <c r="U13" s="16"/>
      <c r="AB13" s="16"/>
      <c r="AC13" s="3" t="s">
        <v>68</v>
      </c>
      <c r="AD13" s="2">
        <v>106</v>
      </c>
      <c r="AE13" s="2">
        <v>3.5333333333333332</v>
      </c>
      <c r="AF13" s="2">
        <v>120</v>
      </c>
      <c r="AG13" s="2">
        <v>11</v>
      </c>
      <c r="AH13" s="2" t="s">
        <v>70</v>
      </c>
      <c r="AK13" s="12">
        <f>SUM(AK3:AK12)</f>
        <v>28329</v>
      </c>
      <c r="AL13" s="12">
        <f>SUM(AL3:AL12)</f>
        <v>1085</v>
      </c>
      <c r="AM13" s="12">
        <f>SUM(AM3:AM12)</f>
        <v>2000</v>
      </c>
      <c r="AN13" s="12"/>
      <c r="AO13" s="12"/>
    </row>
    <row r="14" spans="1:41" ht="18" x14ac:dyDescent="0.35">
      <c r="H14" s="20" t="s">
        <v>90</v>
      </c>
      <c r="N14" s="16"/>
      <c r="O14" s="3" t="s">
        <v>60</v>
      </c>
      <c r="P14" s="2">
        <v>1095</v>
      </c>
      <c r="Q14" s="2">
        <v>36.5</v>
      </c>
      <c r="R14" s="2">
        <v>250</v>
      </c>
      <c r="S14" s="2">
        <v>12</v>
      </c>
      <c r="T14" s="2" t="s">
        <v>72</v>
      </c>
      <c r="U14" s="16"/>
      <c r="V14" s="20" t="s">
        <v>90</v>
      </c>
      <c r="AD14" s="12">
        <f>SUM(AD3:AD13)</f>
        <v>40376</v>
      </c>
      <c r="AE14" s="12">
        <f>SUM(AE3:AE13)</f>
        <v>1345.8666666666666</v>
      </c>
      <c r="AF14" s="12">
        <f>SUM(AF3:AF13)</f>
        <v>1320</v>
      </c>
      <c r="AG14" s="12"/>
      <c r="AH14" s="12"/>
    </row>
    <row r="15" spans="1:41" ht="18" x14ac:dyDescent="0.35">
      <c r="H15" s="18">
        <f>I12*1000</f>
        <v>38087000</v>
      </c>
      <c r="I15" s="17" t="s">
        <v>88</v>
      </c>
      <c r="J15" s="18">
        <f>I12*500</f>
        <v>19043500</v>
      </c>
      <c r="K15" s="17" t="s">
        <v>89</v>
      </c>
      <c r="P15" s="12">
        <f>SUM(P3:P14)</f>
        <v>52134</v>
      </c>
      <c r="Q15" s="12">
        <f>SUM(Q3:Q14)</f>
        <v>1737.8</v>
      </c>
      <c r="R15" s="12">
        <f>SUM(R3:R14)</f>
        <v>3000</v>
      </c>
      <c r="S15" s="12"/>
      <c r="T15" s="12"/>
      <c r="U15" s="16"/>
      <c r="V15" s="18">
        <f>W12*1000</f>
        <v>53288000</v>
      </c>
      <c r="W15" s="17" t="s">
        <v>88</v>
      </c>
      <c r="X15" s="18">
        <f>W12*500</f>
        <v>26644000</v>
      </c>
      <c r="Y15" s="17" t="s">
        <v>89</v>
      </c>
      <c r="AJ15" s="20" t="s">
        <v>90</v>
      </c>
    </row>
    <row r="16" spans="1:41" ht="18" x14ac:dyDescent="0.35">
      <c r="A16" s="25"/>
      <c r="H16" s="18">
        <f>9*500000</f>
        <v>4500000</v>
      </c>
      <c r="I16" s="17" t="s">
        <v>85</v>
      </c>
      <c r="V16" s="18">
        <f>9*500000</f>
        <v>4500000</v>
      </c>
      <c r="W16" s="17" t="s">
        <v>85</v>
      </c>
      <c r="AC16" s="20" t="s">
        <v>90</v>
      </c>
      <c r="AJ16" s="18">
        <f>AK13*1000</f>
        <v>28329000</v>
      </c>
      <c r="AK16" s="17" t="s">
        <v>88</v>
      </c>
      <c r="AL16" s="18">
        <f>AK13*500</f>
        <v>14164500</v>
      </c>
      <c r="AM16" s="17" t="s">
        <v>89</v>
      </c>
    </row>
    <row r="17" spans="8:37" ht="18" x14ac:dyDescent="0.35">
      <c r="H17" s="19">
        <f>H16/H15</f>
        <v>0.11815055005644971</v>
      </c>
      <c r="I17" s="17" t="s">
        <v>86</v>
      </c>
      <c r="O17" s="20" t="s">
        <v>90</v>
      </c>
      <c r="V17" s="19">
        <f>V16/V15</f>
        <v>8.444677976279838E-2</v>
      </c>
      <c r="W17" s="17" t="s">
        <v>86</v>
      </c>
      <c r="AC17" s="18">
        <f>AD14*1000</f>
        <v>40376000</v>
      </c>
      <c r="AD17" s="17" t="s">
        <v>88</v>
      </c>
      <c r="AE17" s="18">
        <f>AD14*500</f>
        <v>20188000</v>
      </c>
      <c r="AF17" s="17" t="s">
        <v>89</v>
      </c>
      <c r="AJ17" s="18">
        <f>11*500000</f>
        <v>5500000</v>
      </c>
      <c r="AK17" s="17" t="s">
        <v>85</v>
      </c>
    </row>
    <row r="18" spans="8:37" ht="18" x14ac:dyDescent="0.35">
      <c r="O18" s="18">
        <f>P15*1000</f>
        <v>52134000</v>
      </c>
      <c r="P18" s="17" t="s">
        <v>88</v>
      </c>
      <c r="Q18" s="18">
        <f>P15*500</f>
        <v>26067000</v>
      </c>
      <c r="R18" s="17" t="s">
        <v>89</v>
      </c>
      <c r="AC18" s="18">
        <f>11*500000</f>
        <v>5500000</v>
      </c>
      <c r="AD18" s="17" t="s">
        <v>85</v>
      </c>
      <c r="AJ18" s="19">
        <f>AJ17/AJ16</f>
        <v>0.1941473401814395</v>
      </c>
      <c r="AK18" s="17" t="s">
        <v>86</v>
      </c>
    </row>
    <row r="19" spans="8:37" ht="18" x14ac:dyDescent="0.35">
      <c r="O19" s="18">
        <f>12*500000</f>
        <v>6000000</v>
      </c>
      <c r="P19" s="17" t="s">
        <v>85</v>
      </c>
      <c r="AC19" s="19">
        <f>AC18/AC17</f>
        <v>0.13621953635823261</v>
      </c>
      <c r="AD19" s="17" t="s">
        <v>86</v>
      </c>
    </row>
    <row r="20" spans="8:37" ht="18" x14ac:dyDescent="0.35">
      <c r="O20" s="19">
        <f>O19/O18</f>
        <v>0.11508804235239958</v>
      </c>
      <c r="P20" s="17" t="s">
        <v>86</v>
      </c>
    </row>
  </sheetData>
  <sortState xmlns:xlrd2="http://schemas.microsoft.com/office/spreadsheetml/2017/richdata2" ref="P31:Q40">
    <sortCondition descending="1" ref="Q31:Q40"/>
  </sortState>
  <mergeCells count="6">
    <mergeCell ref="AJ1:AO1"/>
    <mergeCell ref="A1:F1"/>
    <mergeCell ref="H1:M1"/>
    <mergeCell ref="O1:T1"/>
    <mergeCell ref="V1:AA1"/>
    <mergeCell ref="AC1:A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315F4-897A-4A62-94AB-37D597DF5A81}">
  <dimension ref="A1:B29"/>
  <sheetViews>
    <sheetView workbookViewId="0">
      <selection activeCell="T18" sqref="T18"/>
    </sheetView>
  </sheetViews>
  <sheetFormatPr defaultRowHeight="14.4" x14ac:dyDescent="0.3"/>
  <sheetData>
    <row r="1" spans="1:2" x14ac:dyDescent="0.3">
      <c r="A1" s="3" t="s">
        <v>134</v>
      </c>
      <c r="B1" s="3" t="s">
        <v>133</v>
      </c>
    </row>
    <row r="2" spans="1:2" x14ac:dyDescent="0.3">
      <c r="A2" s="3" t="s">
        <v>135</v>
      </c>
      <c r="B2" s="2">
        <v>260843</v>
      </c>
    </row>
    <row r="3" spans="1:2" x14ac:dyDescent="0.3">
      <c r="A3" s="3" t="s">
        <v>136</v>
      </c>
      <c r="B3" s="2">
        <v>246164</v>
      </c>
    </row>
    <row r="4" spans="1:2" x14ac:dyDescent="0.3">
      <c r="A4" s="3" t="s">
        <v>137</v>
      </c>
      <c r="B4" s="2">
        <v>47368</v>
      </c>
    </row>
    <row r="5" spans="1:2" x14ac:dyDescent="0.3">
      <c r="A5" s="3" t="s">
        <v>138</v>
      </c>
      <c r="B5" s="2">
        <f>SUM(B2:B4)</f>
        <v>554375</v>
      </c>
    </row>
    <row r="19" spans="1:2" x14ac:dyDescent="0.3">
      <c r="A19" s="3" t="s">
        <v>140</v>
      </c>
      <c r="B19" s="3" t="s">
        <v>139</v>
      </c>
    </row>
    <row r="20" spans="1:2" x14ac:dyDescent="0.3">
      <c r="A20" s="3" t="s">
        <v>141</v>
      </c>
      <c r="B20" s="25">
        <f>'[1]DE Team '!B3+'[1]DE Team '!I3+'[1]DE Team '!P5+'[1]DE Team '!W10+'[1]DE Team '!AD4+'[1]DE Team '!AK4</f>
        <v>30097</v>
      </c>
    </row>
    <row r="21" spans="1:2" x14ac:dyDescent="0.3">
      <c r="A21" s="3" t="s">
        <v>142</v>
      </c>
      <c r="B21" s="25">
        <f>'[1]DE Team '!B6+'[1]DE Team '!I4+'[1]DE Team '!P7+'[1]DE Team '!W6+'[1]DE Team '!AD5+'[1]DE Team '!AK5</f>
        <v>27581</v>
      </c>
    </row>
    <row r="22" spans="1:2" x14ac:dyDescent="0.3">
      <c r="A22" s="3" t="s">
        <v>143</v>
      </c>
      <c r="B22" s="25">
        <f>'[1]DE Team '!I7+'[1]DE Team '!P4+'[1]DE Team '!W3+'[1]DE Team '!AD8+'[1]DE Team '!AK8</f>
        <v>26746</v>
      </c>
    </row>
    <row r="23" spans="1:2" x14ac:dyDescent="0.3">
      <c r="A23" s="3" t="s">
        <v>144</v>
      </c>
      <c r="B23" s="25">
        <f>'[1]DE Team '!I8+'[1]DE Team '!P3+'[1]DE Team '!W4+'[1]DE Team '!AD3+'[1]DE Team '!AK9</f>
        <v>25893</v>
      </c>
    </row>
    <row r="24" spans="1:2" x14ac:dyDescent="0.3">
      <c r="A24" s="3" t="s">
        <v>145</v>
      </c>
      <c r="B24" s="25">
        <f>'[1]DE Team '!I9+'[1]DE Team '!P6+'[1]DE Team '!W8+'[1]DE Team '!AD11+'[1]DE Team '!AK11</f>
        <v>19514</v>
      </c>
    </row>
    <row r="25" spans="1:2" x14ac:dyDescent="0.3">
      <c r="A25" s="3" t="s">
        <v>146</v>
      </c>
      <c r="B25" s="25">
        <f>'[1]DE Team '!P9+'[1]DE Team '!W5+'[1]DE Team '!AD6+'[1]DE Team '!AK10</f>
        <v>18673</v>
      </c>
    </row>
    <row r="26" spans="1:2" x14ac:dyDescent="0.3">
      <c r="A26" s="3" t="s">
        <v>147</v>
      </c>
      <c r="B26" s="25">
        <f>'[1]DE Team '!I5+'[1]DE Team '!P12+'[1]DE Team '!W11+'[1]DE Team '!AD10+'[1]DE Team '!AK3</f>
        <v>16553</v>
      </c>
    </row>
    <row r="27" spans="1:2" x14ac:dyDescent="0.3">
      <c r="A27" s="3" t="s">
        <v>148</v>
      </c>
      <c r="B27" s="25">
        <f>'[1]DE Team '!P10+'[1]DE Team '!W7+'[1]DE Team '!AD9+'[1]DE Team '!AK7</f>
        <v>16470</v>
      </c>
    </row>
    <row r="28" spans="1:2" x14ac:dyDescent="0.3">
      <c r="A28" s="3" t="s">
        <v>149</v>
      </c>
      <c r="B28" s="25">
        <f>'[1]DE Team '!P10+'[1]DE Team '!W9+'[1]DE Team '!AD7+'[1]DE Team '!AK6</f>
        <v>16081</v>
      </c>
    </row>
    <row r="29" spans="1:2" x14ac:dyDescent="0.3">
      <c r="A29" s="3" t="s">
        <v>150</v>
      </c>
      <c r="B29" s="25">
        <f>'[1]DE Team '!AD13+'[1]DE Team '!AK12</f>
        <v>3235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 Office Team + Shops </vt:lpstr>
      <vt:lpstr>Shop Team</vt:lpstr>
      <vt:lpstr>DE Team </vt:lpstr>
      <vt:lpstr>Chart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HAMAD | RIGT</dc:creator>
  <cp:lastModifiedBy>Ahmed HAMAD | RIGT</cp:lastModifiedBy>
  <dcterms:created xsi:type="dcterms:W3CDTF">2023-11-29T10:49:48Z</dcterms:created>
  <dcterms:modified xsi:type="dcterms:W3CDTF">2024-02-04T08:08:30Z</dcterms:modified>
</cp:coreProperties>
</file>