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hmad\Downloads\"/>
    </mc:Choice>
  </mc:AlternateContent>
  <xr:revisionPtr revIDLastSave="0" documentId="13_ncr:1_{C4D7265F-9234-442B-961C-1D6599BBC173}" xr6:coauthVersionLast="47" xr6:coauthVersionMax="47" xr10:uidLastSave="{00000000-0000-0000-0000-000000000000}"/>
  <bookViews>
    <workbookView xWindow="-120" yWindow="-120" windowWidth="20730" windowHeight="11040" tabRatio="807" firstSheet="4" activeTab="10" xr2:uid="{26D4546B-D2A1-4444-8EAF-A6228F96F0C1}"/>
  </bookViews>
  <sheets>
    <sheet name="Data" sheetId="1" r:id="rId1"/>
    <sheet name="QuickStat" sheetId="2" r:id="rId2"/>
    <sheet name="EDA" sheetId="3" r:id="rId3"/>
    <sheet name="SalesByCountry(formula)" sheetId="4" r:id="rId4"/>
    <sheet name="SalesByCountry(PivotTable)" sheetId="5" r:id="rId5"/>
    <sheet name="Top5Product" sheetId="6" r:id="rId6"/>
    <sheet name="CheckAnomaliWithVisual" sheetId="7" r:id="rId7"/>
    <sheet name="BestPerson" sheetId="8" r:id="rId8"/>
    <sheet name="Profit" sheetId="9" r:id="rId9"/>
    <sheet name="SalesReport" sheetId="10" r:id="rId10"/>
    <sheet name="ProductToDiscontinue " sheetId="11" r:id="rId11"/>
  </sheets>
  <definedNames>
    <definedName name="_xlnm._FilterDatabase" localSheetId="0" hidden="1">Data!$C$11:$G$11</definedName>
    <definedName name="_xlchart.v1.0" hidden="1">CheckAnomaliWithVisual!$N$5:$N$304</definedName>
    <definedName name="_xlchart.v1.1" hidden="1">CheckAnomaliWithVisual!$L$5:$L$304</definedName>
    <definedName name="_xlchart.v1.2" hidden="1">CheckAnomaliWithVisual!$N$5:$N$304</definedName>
    <definedName name="_xlcn.WorksheetConnection_BeginnerDAcourseChandoo.xlsxdata1" hidden="1">data[]</definedName>
    <definedName name="Slicer_Geography">#N/A</definedName>
    <definedName name="Slicer_Sales_Person">#N/A</definedName>
  </definedNames>
  <calcPr calcId="191029"/>
  <pivotCaches>
    <pivotCache cacheId="35" r:id="rId12"/>
    <pivotCache cacheId="105" r:id="rId13"/>
    <pivotCache cacheId="108" r:id="rId14"/>
    <pivotCache cacheId="142" r:id="rId15"/>
  </pivotCaches>
  <extLst>
    <ext xmlns:x14="http://schemas.microsoft.com/office/spreadsheetml/2009/9/main" uri="{876F7934-8845-4945-9796-88D515C7AA90}">
      <x14:pivotCaches>
        <pivotCache cacheId="109"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Chandoo.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0" i="10" l="1"/>
  <c r="K11" i="10"/>
  <c r="K12" i="10"/>
  <c r="K13" i="10"/>
  <c r="K14" i="10"/>
  <c r="K15" i="10"/>
  <c r="K16" i="10"/>
  <c r="K17" i="10"/>
  <c r="K18" i="10"/>
  <c r="K9" i="10"/>
  <c r="J10" i="10"/>
  <c r="L10" i="10" s="1"/>
  <c r="J11" i="10"/>
  <c r="L11" i="10" s="1"/>
  <c r="J12" i="10"/>
  <c r="L12" i="10" s="1"/>
  <c r="J13" i="10"/>
  <c r="L13" i="10" s="1"/>
  <c r="J14" i="10"/>
  <c r="L14" i="10" s="1"/>
  <c r="J15" i="10"/>
  <c r="L15" i="10" s="1"/>
  <c r="J16" i="10"/>
  <c r="L16" i="10" s="1"/>
  <c r="J17" i="10"/>
  <c r="L17" i="10" s="1"/>
  <c r="J18" i="10"/>
  <c r="L18" i="10" s="1"/>
  <c r="J9" i="10"/>
  <c r="L9" i="10" s="1"/>
  <c r="E13" i="10"/>
  <c r="E12" i="10"/>
  <c r="D13" i="10"/>
  <c r="D12" i="10"/>
  <c r="E11" i="10"/>
  <c r="D11" i="10"/>
  <c r="F8" i="10"/>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D6" i="4"/>
  <c r="D7" i="4"/>
  <c r="D8" i="4"/>
  <c r="D9" i="4"/>
  <c r="D10" i="4"/>
  <c r="C6" i="4"/>
  <c r="C7" i="4"/>
  <c r="C8" i="4"/>
  <c r="C9" i="4"/>
  <c r="C10" i="4"/>
  <c r="D5" i="4"/>
  <c r="C5" i="4"/>
  <c r="D12" i="2"/>
  <c r="C12" i="2"/>
  <c r="D11" i="2"/>
  <c r="C11" i="2"/>
  <c r="D7" i="2"/>
  <c r="D6" i="2"/>
  <c r="C7" i="2"/>
  <c r="C6" i="2"/>
  <c r="D5" i="2"/>
  <c r="C5" i="2"/>
  <c r="D4" i="2"/>
  <c r="C4" i="2"/>
  <c r="C8" i="2" l="1"/>
  <c r="D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77977D-EC59-4A74-AF23-BDCAEC96555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09AFB04-1343-4092-B462-91DD46740DAC}" name="WorksheetConnection_Beginner-DA-course-Chandoo.xlsx!data" type="102" refreshedVersion="8" minRefreshableVersion="5">
    <extLst>
      <ext xmlns:x15="http://schemas.microsoft.com/office/spreadsheetml/2010/11/main" uri="{DE250136-89BD-433C-8126-D09CA5730AF9}">
        <x15:connection id="data" autoDelete="1">
          <x15:rangePr sourceName="_xlcn.WorksheetConnection_BeginnerDAcourseChandoo.xlsxdata1"/>
        </x15:connection>
      </ext>
    </extLst>
  </connection>
</connections>
</file>

<file path=xl/sharedStrings.xml><?xml version="1.0" encoding="utf-8"?>
<sst xmlns="http://schemas.openxmlformats.org/spreadsheetml/2006/main" count="2898" uniqueCount="95">
  <si>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</si>
  <si>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</si>
  <si>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</si>
  <si>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</si>
  <si>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</si>
  <si>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</si>
  <si>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</si>
  <si>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</si>
  <si>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</si>
  <si>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</si>
  <si>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</si>
  <si>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</si>
  <si>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</si>
  <si>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</si>
  <si>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</si>
  <si>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</si>
  <si>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</si>
  <si>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</si>
  <si>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</si>
  <si>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</si>
  <si>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</si>
  <si>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</si>
  <si>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</si>
  <si>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</si>
  <si>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</si>
  <si>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</si>
  <si>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</si>
  <si>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</si>
  <si>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</si>
  <si>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</si>
  <si>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</si>
  <si>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</si>
  <si>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</si>
  <si>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</si>
  <si>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</si>
  <si>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</si>
  <si>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</si>
  <si>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</si>
  <si>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</si>
  <si>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</si>
  <si>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</si>
  <si>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</si>
  <si>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</si>
  <si>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</si>
  <si>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</si>
  <si>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</si>
  <si>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</si>
  <si>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</si>
  <si>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</si>
  <si>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</si>
  <si>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</si>
  <si>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</si>
  <si>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</si>
  <si>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</si>
  <si>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</si>
  <si>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</si>
  <si>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</si>
  <si>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</si>
  <si>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MIN</t>
  </si>
  <si>
    <t>MAX</t>
  </si>
  <si>
    <t>Range</t>
  </si>
  <si>
    <t>Q1</t>
  </si>
  <si>
    <t>Q3</t>
  </si>
  <si>
    <t>QUICK STATISTICS</t>
  </si>
  <si>
    <t>EXPLORATORY DATA ANALYSIS (EDA) WITH CONDITIONAL FORMATTING</t>
  </si>
  <si>
    <t>SALES BY COUNTRY (WITH FORMULA)</t>
  </si>
  <si>
    <t>COUNTRY</t>
  </si>
  <si>
    <t>AMOUNT</t>
  </si>
  <si>
    <t>UNITS</t>
  </si>
  <si>
    <t>(SUMIF)</t>
  </si>
  <si>
    <t>SUMIFS)</t>
  </si>
  <si>
    <t>SALES BY COUNTRY (WITH PIVOT TABLE)</t>
  </si>
  <si>
    <t>Row Labels</t>
  </si>
  <si>
    <t>Grand Total</t>
  </si>
  <si>
    <t>Sum of Amount</t>
  </si>
  <si>
    <t>Sum of Units</t>
  </si>
  <si>
    <t xml:space="preserve"> </t>
  </si>
  <si>
    <t xml:space="preserve">Top 5 Products by $ per Unit </t>
  </si>
  <si>
    <t>Sales per unit</t>
  </si>
  <si>
    <t>ANIMALY DETECTION</t>
  </si>
  <si>
    <t>BEST SALES PERSON BY COUNTRY</t>
  </si>
  <si>
    <t>Cost</t>
  </si>
  <si>
    <t>PROFIT BY PRODUCT</t>
  </si>
  <si>
    <t>TotalProfit</t>
  </si>
  <si>
    <t>DYNAMIC COUNTRY-LEVEL SALES REPORT</t>
  </si>
  <si>
    <t>Pick a Country</t>
  </si>
  <si>
    <t>Quick Summary</t>
  </si>
  <si>
    <t>Number of transactions</t>
  </si>
  <si>
    <t>Sales</t>
  </si>
  <si>
    <t>Quantity</t>
  </si>
  <si>
    <t>Total</t>
  </si>
  <si>
    <t>By Sales person</t>
  </si>
  <si>
    <t>Amont</t>
  </si>
  <si>
    <t>WHICH PRODUCT TO DISCONTINUE</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</si>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</sst>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Rp&quot;* #,##0_-;\-&quot;Rp&quot;* #,##0_-;_-&quot;Rp&quot;* &quot;-&quot;_-;_-@_-"/>
    <numFmt numFmtId="164" formatCode="&quot;$&quot;#,##0_);[Red]\(&quot;$&quot;#,##0\)"/>
    <numFmt numFmtId="165" formatCode="&quot;$&quot;#,##0.00_);[Red]\(&quot;$&quot;#,##0.00\)"/>
    <numFmt numFmtId="168" formatCode="_-[$$-409]* #,##0.00_ ;_-[$$-409]* \-#,##0.00\ ;_-[$$-409]* &quot;-&quot;??_ ;_-@_ "/>
    <numFmt numFmtId="171" formatCode="_-[$$-409]* #,##0_ ;_-[$$-409]* \-#,##0\ ;_-[$$-409]* &quot;-&quot;??_ ;_-@_ "/>
    <numFmt numFmtId="172" formatCode="\$#,##0.00;\(\$#,##0.00\);\$#,##0.00"/>
    <numFmt numFmtId="173" formatCode="[$$-409]#,##0"/>
    <numFmt numFmtId="174" formatCode="0.0%;\-0.0%;0.0%"/>
  </numFmts>
  <fonts count="6"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11"/>
      <color theme="0"/>
      <name val="Calibri"/>
      <family val="2"/>
      <scheme val="minor"/>
    </font>
    <font>
      <sz val="11"/>
      <color theme="3" tint="0.39997558519241921"/>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rgb="FF00206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7"/>
        <bgColor indexed="64"/>
      </patternFill>
    </fill>
    <fill>
      <patternFill patternType="solid">
        <fgColor theme="7" tint="0.59999389629810485"/>
        <bgColor indexed="64"/>
      </patternFill>
    </fill>
  </fills>
  <borders count="13">
    <border>
      <left/>
      <right/>
      <top/>
      <bottom/>
      <diagonal/>
    </border>
    <border>
      <left/>
      <right/>
      <top style="dotted">
        <color theme="0" tint="-0.24994659260841701"/>
      </top>
      <bottom style="dotted">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2">
    <xf numFmtId="0" fontId="0" fillId="0" borderId="0"/>
    <xf numFmtId="42" fontId="3" fillId="0" borderId="0" applyFont="0" applyFill="0" applyBorder="0" applyAlignment="0" applyProtection="0"/>
  </cellStyleXfs>
  <cellXfs count="4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2" xfId="0" applyFont="1" applyFill="1" applyBorder="1"/>
    <xf numFmtId="0" fontId="0" fillId="0" borderId="2" xfId="0" applyFont="1" applyBorder="1"/>
    <xf numFmtId="0" fontId="0" fillId="0" borderId="0" xfId="0" applyAlignment="1">
      <alignment horizontal="center"/>
    </xf>
    <xf numFmtId="0" fontId="2" fillId="0" borderId="0" xfId="0" applyFont="1" applyAlignment="1">
      <alignment horizontal="center" vertical="center"/>
    </xf>
    <xf numFmtId="171" fontId="0" fillId="0" borderId="0" xfId="1" applyNumberFormat="1" applyFont="1"/>
    <xf numFmtId="171" fontId="0" fillId="0" borderId="3" xfId="1" applyNumberFormat="1" applyFont="1" applyBorder="1"/>
    <xf numFmtId="0" fontId="0" fillId="0" borderId="4" xfId="0" applyFont="1" applyBorder="1"/>
    <xf numFmtId="0" fontId="0" fillId="0" borderId="5" xfId="0" applyBorder="1"/>
    <xf numFmtId="0" fontId="4" fillId="5" borderId="6" xfId="0" applyFont="1" applyFill="1" applyBorder="1"/>
    <xf numFmtId="0" fontId="4" fillId="5" borderId="7" xfId="0" applyFont="1" applyFill="1" applyBorder="1"/>
    <xf numFmtId="0" fontId="4" fillId="5" borderId="8" xfId="0" applyFont="1" applyFill="1" applyBorder="1"/>
    <xf numFmtId="0" fontId="0" fillId="0" borderId="9" xfId="0" applyFont="1" applyBorder="1"/>
    <xf numFmtId="171" fontId="0" fillId="0" borderId="10" xfId="1" applyNumberFormat="1" applyFont="1" applyBorder="1"/>
    <xf numFmtId="0" fontId="0" fillId="0" borderId="11" xfId="0" applyBorder="1"/>
    <xf numFmtId="171" fontId="0" fillId="0" borderId="0" xfId="0" applyNumberFormat="1"/>
    <xf numFmtId="0" fontId="0" fillId="6" borderId="0" xfId="0" applyFill="1"/>
    <xf numFmtId="0" fontId="0" fillId="6" borderId="0" xfId="0"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0" fillId="6" borderId="0" xfId="0" applyFill="1" applyAlignment="1">
      <alignment vertical="center"/>
    </xf>
    <xf numFmtId="0" fontId="0" fillId="0" borderId="0" xfId="0" applyFill="1" applyAlignment="1">
      <alignment vertical="center"/>
    </xf>
    <xf numFmtId="0" fontId="5" fillId="0" borderId="0" xfId="0" applyFont="1"/>
    <xf numFmtId="172" fontId="0" fillId="0" borderId="0" xfId="0" applyNumberFormat="1"/>
    <xf numFmtId="0" fontId="0" fillId="0" borderId="0" xfId="0" applyAlignment="1">
      <alignment horizontal="left" indent="1"/>
    </xf>
    <xf numFmtId="173" fontId="0" fillId="0" borderId="0" xfId="0" applyNumberFormat="1"/>
    <xf numFmtId="0" fontId="0" fillId="7" borderId="0" xfId="0" applyFill="1"/>
    <xf numFmtId="0" fontId="2" fillId="8" borderId="12" xfId="0" applyFont="1" applyFill="1" applyBorder="1"/>
    <xf numFmtId="0" fontId="0" fillId="8" borderId="12" xfId="0" applyFill="1" applyBorder="1"/>
    <xf numFmtId="0" fontId="0" fillId="9" borderId="0" xfId="0" applyFill="1"/>
    <xf numFmtId="174" fontId="0" fillId="0" borderId="0" xfId="0" applyNumberFormat="1"/>
  </cellXfs>
  <cellStyles count="2">
    <cellStyle name="Currency [0]" xfId="1" builtinId="7"/>
    <cellStyle name="Normal" xfId="0" builtinId="0"/>
  </cellStyles>
  <dxfs count="21">
    <dxf>
      <numFmt numFmtId="171" formatCode="_-[$$-409]* #,##0_ ;_-[$$-409]* \-#,##0\ ;_-[$$-409]* &quot;-&quot;??_ ;_-@_ "/>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8" formatCode="_-[$$-409]* #,##0.00_ ;_-[$$-409]* \-#,##0.00\ ;_-[$$-409]* &quot;-&quot;??_ ;_-@_ "/>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71" formatCode="_-[$$-409]* #,##0_ ;_-[$$-409]* \-#,##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CheckAnomaliWithVisual!$N$5:$N$304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CheckAnomaliWithVisual!$O$5:$O$304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694A-48E5-AD48-E7AF770DF823}"/>
            </c:ext>
          </c:extLst>
        </c:ser>
        <c:dLbls>
          <c:showLegendKey val="0"/>
          <c:showVal val="0"/>
          <c:showCatName val="0"/>
          <c:showSerName val="0"/>
          <c:showPercent val="0"/>
          <c:showBubbleSize val="0"/>
        </c:dLbls>
        <c:axId val="742577535"/>
        <c:axId val="742583775"/>
      </c:scatterChart>
      <c:valAx>
        <c:axId val="7425775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583775"/>
        <c:crosses val="autoZero"/>
        <c:crossBetween val="midCat"/>
      </c:valAx>
      <c:valAx>
        <c:axId val="7425837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577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E5C769AE-C2E5-42B5-8246-3DBC33F8AD72}">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plotArea>
      <cx:plotAreaRegion>
        <cx:series layoutId="boxWhisker" uniqueId="{8472588B-090F-4992-AF5B-AE539B56B37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152400</xdr:colOff>
      <xdr:row>2</xdr:row>
      <xdr:rowOff>66676</xdr:rowOff>
    </xdr:from>
    <xdr:to>
      <xdr:col>14</xdr:col>
      <xdr:colOff>85725</xdr:colOff>
      <xdr:row>11</xdr:row>
      <xdr:rowOff>47626</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9C1E1341-DCC0-139A-5F88-24C78ABF9CA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543425" y="447676"/>
              <a:ext cx="2533650" cy="16954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304800</xdr:colOff>
      <xdr:row>17</xdr:row>
      <xdr:rowOff>76200</xdr:rowOff>
    </xdr:to>
    <xdr:graphicFrame macro="">
      <xdr:nvGraphicFramePr>
        <xdr:cNvPr id="3" name="Chart 2">
          <a:extLst>
            <a:ext uri="{FF2B5EF4-FFF2-40B4-BE49-F238E27FC236}">
              <a16:creationId xmlns:a16="http://schemas.microsoft.com/office/drawing/2014/main" id="{57F56C1A-23C3-440A-9FA5-56A6E325F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190499</xdr:rowOff>
    </xdr:from>
    <xdr:to>
      <xdr:col>8</xdr:col>
      <xdr:colOff>304800</xdr:colOff>
      <xdr:row>38</xdr:row>
      <xdr:rowOff>28574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5094526-0DE6-473A-A83D-167C91CBCE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9600" y="3809999"/>
              <a:ext cx="4572000" cy="3457575"/>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40</xdr:row>
      <xdr:rowOff>0</xdr:rowOff>
    </xdr:from>
    <xdr:to>
      <xdr:col>8</xdr:col>
      <xdr:colOff>304800</xdr:colOff>
      <xdr:row>54</xdr:row>
      <xdr:rowOff>76200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3F626150-9971-4F7B-933D-EFBA16FAC4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9600" y="7620000"/>
              <a:ext cx="4572000" cy="27432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427159</xdr:colOff>
      <xdr:row>3</xdr:row>
      <xdr:rowOff>19294</xdr:rowOff>
    </xdr:from>
    <xdr:to>
      <xdr:col>12</xdr:col>
      <xdr:colOff>424228</xdr:colOff>
      <xdr:row>16</xdr:row>
      <xdr:rowOff>3419</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D05AFD56-B501-179F-F91C-CD2C2FF7315F}"/>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7192351" y="605448"/>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refreshedDate="44767.861146875002" createdVersion="8" refreshedVersion="8" minRefreshableVersion="3" recordCount="300" xr:uid="{2875BEFB-7072-4DDC-B6F4-E8228DD9CAB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8453158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refreshedDate="44767.91973854167" backgroundQuery="1" createdVersion="8" refreshedVersion="8" minRefreshableVersion="3" recordCount="0" supportSubquery="1" supportAdvancedDrill="1" xr:uid="{2E87F0FA-8754-41DD-B723-BEC4E96D8D50}">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Profit]" caption="TotalProfit" numFmtId="0" hierarchy="11"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Profit]" caption="Total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refreshedDate="44767.919740046294" backgroundQuery="1" createdVersion="8" refreshedVersion="8" minRefreshableVersion="3" recordCount="0" supportSubquery="1" supportAdvancedDrill="1" xr:uid="{DFCC6E9D-EA54-42EA-8503-38FB2FF8EA40}">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Profit]" caption="Total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refreshedDate="44767.923657175925" backgroundQuery="1" createdVersion="8" refreshedVersion="8" minRefreshableVersion="3" recordCount="0" supportSubquery="1" supportAdvancedDrill="1" xr:uid="{2CEB66C8-22A1-4B56-A2EA-008BA1504392}">
  <cacheSource type="external" connectionId="1"/>
  <cacheFields count="5">
    <cacheField name="[data].[Product].[Product]" caption="Product" numFmtId="0" hierarchy="2" level="1">
      <sharedItems count="3">
        <s v="70% Dark Bites"/>
        <s v="Almond Choco"/>
        <s v="Organic Choco Syrup"/>
      </sharedItems>
    </cacheField>
    <cacheField name="[Measures].[Sum of Amount]" caption="Sum of Amount" numFmtId="0" hierarchy="7" level="32767"/>
    <cacheField name="[Measures].[Sum of Units]" caption="Sum of Units" numFmtId="0" hierarchy="8" level="32767"/>
    <cacheField name="[Measures].[TotalProfit]" caption="TotalProfit" numFmtId="0" hierarchy="11" level="32767"/>
    <cacheField name="[Measures].[Profit %]" caption="Profit %" numFmtId="0" hierarchy="12"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Profit]" caption="Total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refreshedDate="44767.921976620368" backgroundQuery="1" createdVersion="3" refreshedVersion="8" minRefreshableVersion="3" recordCount="0" supportSubquery="1" supportAdvancedDrill="1" xr:uid="{69C28EBF-1196-4F61-99AD-56C85236BECE}">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Profit]" caption="Total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7772667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x v="0"/>
    <n v="114"/>
  </r>
  <r>
    <x v="1"/>
    <x v="1"/>
    <s v="Choco Coated Almonds"/>
    <x v="1"/>
    <n v="459"/>
  </r>
  <r>
    <x v="2"/>
    <x v="1"/>
    <s v="Almond Choco"/>
    <x v="2"/>
    <n v="147"/>
  </r>
  <r>
    <x v="3"/>
    <x v="2"/>
    <s v="Drinking Coco"/>
    <x v="3"/>
    <n v="288"/>
  </r>
  <r>
    <x v="4"/>
    <x v="3"/>
    <s v="White Choc"/>
    <x v="4"/>
    <n v="414"/>
  </r>
  <r>
    <x v="0"/>
    <x v="1"/>
    <s v="Peanut Butter Cubes"/>
    <x v="5"/>
    <n v="432"/>
  </r>
  <r>
    <x v="4"/>
    <x v="4"/>
    <s v="Smooth Sliky Salty"/>
    <x v="6"/>
    <n v="54"/>
  </r>
  <r>
    <x v="1"/>
    <x v="1"/>
    <s v="After Nines"/>
    <x v="7"/>
    <n v="210"/>
  </r>
  <r>
    <x v="5"/>
    <x v="4"/>
    <s v="50% Dark Bites"/>
    <x v="8"/>
    <n v="75"/>
  </r>
  <r>
    <x v="6"/>
    <x v="0"/>
    <s v="50% Dark Bites"/>
    <x v="9"/>
    <n v="12"/>
  </r>
  <r>
    <x v="7"/>
    <x v="3"/>
    <s v="White Choc"/>
    <x v="10"/>
    <n v="462"/>
  </r>
  <r>
    <x v="8"/>
    <x v="0"/>
    <s v="Eclairs"/>
    <x v="11"/>
    <n v="144"/>
  </r>
  <r>
    <x v="2"/>
    <x v="4"/>
    <s v="Mint Chip Choco"/>
    <x v="12"/>
    <n v="120"/>
  </r>
  <r>
    <x v="7"/>
    <x v="5"/>
    <s v="Milk Bars"/>
    <x v="13"/>
    <n v="54"/>
  </r>
  <r>
    <x v="8"/>
    <x v="1"/>
    <s v="White Choc"/>
    <x v="14"/>
    <n v="234"/>
  </r>
  <r>
    <x v="8"/>
    <x v="1"/>
    <s v="Manuka Honey Choco"/>
    <x v="15"/>
    <n v="66"/>
  </r>
  <r>
    <x v="4"/>
    <x v="0"/>
    <s v="Smooth Sliky Salty"/>
    <x v="16"/>
    <n v="87"/>
  </r>
  <r>
    <x v="6"/>
    <x v="5"/>
    <s v="Orange Choco"/>
    <x v="17"/>
    <n v="339"/>
  </r>
  <r>
    <x v="3"/>
    <x v="5"/>
    <s v="After Nines"/>
    <x v="18"/>
    <n v="144"/>
  </r>
  <r>
    <x v="7"/>
    <x v="3"/>
    <s v="Orange Choco"/>
    <x v="19"/>
    <n v="162"/>
  </r>
  <r>
    <x v="2"/>
    <x v="5"/>
    <s v="Fruit &amp; Nut Bars"/>
    <x v="20"/>
    <n v="90"/>
  </r>
  <r>
    <x v="1"/>
    <x v="4"/>
    <s v="Fruit &amp; Nut Bars"/>
    <x v="21"/>
    <n v="234"/>
  </r>
  <r>
    <x v="9"/>
    <x v="4"/>
    <s v="After Nines"/>
    <x v="22"/>
    <n v="141"/>
  </r>
  <r>
    <x v="1"/>
    <x v="0"/>
    <s v="99% Dark &amp; Pure"/>
    <x v="23"/>
    <n v="204"/>
  </r>
  <r>
    <x v="3"/>
    <x v="1"/>
    <s v="Raspberry Choco"/>
    <x v="15"/>
    <n v="186"/>
  </r>
  <r>
    <x v="3"/>
    <x v="2"/>
    <s v="Milk Bars"/>
    <x v="24"/>
    <n v="231"/>
  </r>
  <r>
    <x v="8"/>
    <x v="3"/>
    <s v="Mint Chip Choco"/>
    <x v="25"/>
    <n v="168"/>
  </r>
  <r>
    <x v="9"/>
    <x v="1"/>
    <s v="Orange Choco"/>
    <x v="26"/>
    <n v="195"/>
  </r>
  <r>
    <x v="6"/>
    <x v="2"/>
    <s v="Fruit &amp; Nut Bars"/>
    <x v="27"/>
    <n v="15"/>
  </r>
  <r>
    <x v="9"/>
    <x v="0"/>
    <s v="Fruit &amp; Nut Bars"/>
    <x v="28"/>
    <n v="30"/>
  </r>
  <r>
    <x v="3"/>
    <x v="0"/>
    <s v="85% Dark Bars"/>
    <x v="29"/>
    <n v="102"/>
  </r>
  <r>
    <x v="7"/>
    <x v="1"/>
    <s v="99% Dark &amp; Pure"/>
    <x v="30"/>
    <n v="15"/>
  </r>
  <r>
    <x v="1"/>
    <x v="3"/>
    <s v="70% Dark Bites"/>
    <x v="31"/>
    <n v="183"/>
  </r>
  <r>
    <x v="0"/>
    <x v="3"/>
    <s v="After Nines"/>
    <x v="32"/>
    <n v="12"/>
  </r>
  <r>
    <x v="3"/>
    <x v="3"/>
    <s v="50% Dark Bites"/>
    <x v="33"/>
    <n v="72"/>
  </r>
  <r>
    <x v="4"/>
    <x v="4"/>
    <s v="Organic Choco Syrup"/>
    <x v="34"/>
    <n v="282"/>
  </r>
  <r>
    <x v="7"/>
    <x v="3"/>
    <s v="Caramel Stuffed Bars"/>
    <x v="35"/>
    <n v="144"/>
  </r>
  <r>
    <x v="4"/>
    <x v="0"/>
    <s v="Mint Chip Choco"/>
    <x v="36"/>
    <n v="405"/>
  </r>
  <r>
    <x v="5"/>
    <x v="5"/>
    <s v="Choco Coated Almonds"/>
    <x v="37"/>
    <n v="75"/>
  </r>
  <r>
    <x v="0"/>
    <x v="5"/>
    <s v="Organic Choco Syrup"/>
    <x v="38"/>
    <n v="135"/>
  </r>
  <r>
    <x v="6"/>
    <x v="5"/>
    <s v="Organic Choco Syrup"/>
    <x v="39"/>
    <n v="21"/>
  </r>
  <r>
    <x v="7"/>
    <x v="4"/>
    <s v="Fruit &amp; Nut Bars"/>
    <x v="40"/>
    <n v="153"/>
  </r>
  <r>
    <x v="4"/>
    <x v="5"/>
    <s v="Raspberry Choco"/>
    <x v="41"/>
    <n v="15"/>
  </r>
  <r>
    <x v="8"/>
    <x v="1"/>
    <s v="50% Dark Bites"/>
    <x v="42"/>
    <n v="255"/>
  </r>
  <r>
    <x v="7"/>
    <x v="0"/>
    <s v="99% Dark &amp; Pure"/>
    <x v="43"/>
    <n v="18"/>
  </r>
  <r>
    <x v="4"/>
    <x v="0"/>
    <s v="Fruit &amp; Nut Bars"/>
    <x v="44"/>
    <n v="189"/>
  </r>
  <r>
    <x v="6"/>
    <x v="4"/>
    <s v="Choco Coated Almonds"/>
    <x v="45"/>
    <n v="21"/>
  </r>
  <r>
    <x v="8"/>
    <x v="2"/>
    <s v="Mint Chip Choco"/>
    <x v="46"/>
    <n v="36"/>
  </r>
  <r>
    <x v="4"/>
    <x v="5"/>
    <s v="Manuka Honey Choco"/>
    <x v="47"/>
    <n v="75"/>
  </r>
  <r>
    <x v="0"/>
    <x v="5"/>
    <s v="Eclairs"/>
    <x v="48"/>
    <n v="156"/>
  </r>
  <r>
    <x v="6"/>
    <x v="2"/>
    <s v="Mint Chip Choco"/>
    <x v="49"/>
    <n v="39"/>
  </r>
  <r>
    <x v="4"/>
    <x v="2"/>
    <s v="Spicy Special Slims"/>
    <x v="50"/>
    <n v="63"/>
  </r>
  <r>
    <x v="7"/>
    <x v="2"/>
    <s v="Manuka Honey Choco"/>
    <x v="51"/>
    <n v="75"/>
  </r>
  <r>
    <x v="7"/>
    <x v="4"/>
    <s v="Caramel Stuffed Bars"/>
    <x v="52"/>
    <n v="183"/>
  </r>
  <r>
    <x v="3"/>
    <x v="1"/>
    <s v="Milk Bars"/>
    <x v="53"/>
    <n v="69"/>
  </r>
  <r>
    <x v="0"/>
    <x v="2"/>
    <s v="White Choc"/>
    <x v="54"/>
    <n v="30"/>
  </r>
  <r>
    <x v="3"/>
    <x v="5"/>
    <s v="Eclairs"/>
    <x v="55"/>
    <n v="39"/>
  </r>
  <r>
    <x v="8"/>
    <x v="5"/>
    <s v="Choco Coated Almonds"/>
    <x v="56"/>
    <n v="504"/>
  </r>
  <r>
    <x v="2"/>
    <x v="0"/>
    <s v="Manuka Honey Choco"/>
    <x v="57"/>
    <n v="273"/>
  </r>
  <r>
    <x v="6"/>
    <x v="0"/>
    <s v="Smooth Sliky Salty"/>
    <x v="58"/>
    <n v="48"/>
  </r>
  <r>
    <x v="4"/>
    <x v="5"/>
    <s v="Organic Choco Syrup"/>
    <x v="59"/>
    <n v="207"/>
  </r>
  <r>
    <x v="4"/>
    <x v="2"/>
    <s v="Choco Coated Almonds"/>
    <x v="60"/>
    <n v="9"/>
  </r>
  <r>
    <x v="9"/>
    <x v="2"/>
    <s v="Fruit &amp; Nut Bars"/>
    <x v="61"/>
    <n v="261"/>
  </r>
  <r>
    <x v="4"/>
    <x v="4"/>
    <s v="Mint Chip Choco"/>
    <x v="62"/>
    <n v="6"/>
  </r>
  <r>
    <x v="1"/>
    <x v="0"/>
    <s v="Raspberry Choco"/>
    <x v="63"/>
    <n v="30"/>
  </r>
  <r>
    <x v="5"/>
    <x v="5"/>
    <s v="Orange Choco"/>
    <x v="22"/>
    <n v="138"/>
  </r>
  <r>
    <x v="5"/>
    <x v="0"/>
    <s v="Eclairs"/>
    <x v="64"/>
    <n v="111"/>
  </r>
  <r>
    <x v="6"/>
    <x v="1"/>
    <s v="Drinking Coco"/>
    <x v="42"/>
    <n v="15"/>
  </r>
  <r>
    <x v="0"/>
    <x v="5"/>
    <s v="99% Dark &amp; Pure"/>
    <x v="65"/>
    <n v="162"/>
  </r>
  <r>
    <x v="6"/>
    <x v="5"/>
    <s v="99% Dark &amp; Pure"/>
    <x v="66"/>
    <n v="195"/>
  </r>
  <r>
    <x v="9"/>
    <x v="4"/>
    <s v="50% Dark Bites"/>
    <x v="67"/>
    <n v="525"/>
  </r>
  <r>
    <x v="5"/>
    <x v="5"/>
    <s v="Peanut Butter Cubes"/>
    <x v="68"/>
    <n v="48"/>
  </r>
  <r>
    <x v="2"/>
    <x v="5"/>
    <s v="Caramel Stuffed Bars"/>
    <x v="69"/>
    <n v="150"/>
  </r>
  <r>
    <x v="2"/>
    <x v="5"/>
    <s v="Orange Choco"/>
    <x v="70"/>
    <n v="492"/>
  </r>
  <r>
    <x v="6"/>
    <x v="5"/>
    <s v="Manuka Honey Choco"/>
    <x v="71"/>
    <n v="102"/>
  </r>
  <r>
    <x v="8"/>
    <x v="2"/>
    <s v="Fruit &amp; Nut Bars"/>
    <x v="72"/>
    <n v="165"/>
  </r>
  <r>
    <x v="3"/>
    <x v="2"/>
    <s v="Caramel Stuffed Bars"/>
    <x v="73"/>
    <n v="309"/>
  </r>
  <r>
    <x v="4"/>
    <x v="2"/>
    <s v="Eclairs"/>
    <x v="74"/>
    <n v="156"/>
  </r>
  <r>
    <x v="2"/>
    <x v="1"/>
    <s v="Baker's Choco Chips"/>
    <x v="75"/>
    <n v="159"/>
  </r>
  <r>
    <x v="6"/>
    <x v="1"/>
    <s v="Raspberry Choco"/>
    <x v="76"/>
    <n v="201"/>
  </r>
  <r>
    <x v="1"/>
    <x v="3"/>
    <s v="Smooth Sliky Salty"/>
    <x v="77"/>
    <n v="210"/>
  </r>
  <r>
    <x v="7"/>
    <x v="4"/>
    <s v="Milk Bars"/>
    <x v="78"/>
    <n v="51"/>
  </r>
  <r>
    <x v="8"/>
    <x v="2"/>
    <s v="White Choc"/>
    <x v="47"/>
    <n v="39"/>
  </r>
  <r>
    <x v="9"/>
    <x v="1"/>
    <s v="Drinking Coco"/>
    <x v="79"/>
    <n v="279"/>
  </r>
  <r>
    <x v="9"/>
    <x v="4"/>
    <s v="Milk Bars"/>
    <x v="80"/>
    <n v="123"/>
  </r>
  <r>
    <x v="7"/>
    <x v="3"/>
    <s v="Organic Choco Syrup"/>
    <x v="81"/>
    <n v="81"/>
  </r>
  <r>
    <x v="0"/>
    <x v="0"/>
    <s v="99% Dark &amp; Pure"/>
    <x v="16"/>
    <n v="21"/>
  </r>
  <r>
    <x v="8"/>
    <x v="2"/>
    <s v="Caramel Stuffed Bars"/>
    <x v="82"/>
    <n v="162"/>
  </r>
  <r>
    <x v="9"/>
    <x v="1"/>
    <s v="Spicy Special Slims"/>
    <x v="83"/>
    <n v="228"/>
  </r>
  <r>
    <x v="9"/>
    <x v="2"/>
    <s v="Manuka Honey Choco"/>
    <x v="84"/>
    <n v="342"/>
  </r>
  <r>
    <x v="6"/>
    <x v="4"/>
    <s v="Milk Bars"/>
    <x v="85"/>
    <n v="54"/>
  </r>
  <r>
    <x v="3"/>
    <x v="1"/>
    <s v="Caramel Stuffed Bars"/>
    <x v="86"/>
    <n v="216"/>
  </r>
  <r>
    <x v="8"/>
    <x v="5"/>
    <s v="Baker's Choco Chips"/>
    <x v="87"/>
    <n v="54"/>
  </r>
  <r>
    <x v="4"/>
    <x v="4"/>
    <s v="White Choc"/>
    <x v="88"/>
    <n v="75"/>
  </r>
  <r>
    <x v="2"/>
    <x v="0"/>
    <s v="Fruit &amp; Nut Bars"/>
    <x v="89"/>
    <n v="93"/>
  </r>
  <r>
    <x v="2"/>
    <x v="0"/>
    <s v="White Choc"/>
    <x v="90"/>
    <n v="156"/>
  </r>
  <r>
    <x v="2"/>
    <x v="4"/>
    <s v="Eclairs"/>
    <x v="91"/>
    <n v="9"/>
  </r>
  <r>
    <x v="8"/>
    <x v="2"/>
    <s v="99% Dark &amp; Pure"/>
    <x v="8"/>
    <n v="18"/>
  </r>
  <r>
    <x v="0"/>
    <x v="1"/>
    <s v="Choco Coated Almonds"/>
    <x v="92"/>
    <n v="234"/>
  </r>
  <r>
    <x v="8"/>
    <x v="5"/>
    <s v="Caramel Stuffed Bars"/>
    <x v="93"/>
    <n v="312"/>
  </r>
  <r>
    <x v="5"/>
    <x v="2"/>
    <s v="99% Dark &amp; Pure"/>
    <x v="94"/>
    <n v="300"/>
  </r>
  <r>
    <x v="7"/>
    <x v="2"/>
    <s v="Organic Choco Syrup"/>
    <x v="95"/>
    <n v="519"/>
  </r>
  <r>
    <x v="3"/>
    <x v="0"/>
    <s v="Spicy Special Slims"/>
    <x v="96"/>
    <n v="9"/>
  </r>
  <r>
    <x v="6"/>
    <x v="1"/>
    <s v="Almond Choco"/>
    <x v="97"/>
    <n v="9"/>
  </r>
  <r>
    <x v="0"/>
    <x v="2"/>
    <s v="Peanut Butter Cubes"/>
    <x v="98"/>
    <n v="90"/>
  </r>
  <r>
    <x v="5"/>
    <x v="5"/>
    <s v="White Choc"/>
    <x v="99"/>
    <n v="96"/>
  </r>
  <r>
    <x v="7"/>
    <x v="2"/>
    <s v="Mint Chip Choco"/>
    <x v="100"/>
    <n v="21"/>
  </r>
  <r>
    <x v="0"/>
    <x v="5"/>
    <s v="Baker's Choco Chips"/>
    <x v="101"/>
    <n v="48"/>
  </r>
  <r>
    <x v="9"/>
    <x v="2"/>
    <s v="Organic Choco Syrup"/>
    <x v="102"/>
    <n v="72"/>
  </r>
  <r>
    <x v="1"/>
    <x v="1"/>
    <s v="Manuka Honey Choco"/>
    <x v="103"/>
    <n v="168"/>
  </r>
  <r>
    <x v="6"/>
    <x v="3"/>
    <s v="Baker's Choco Chips"/>
    <x v="104"/>
    <n v="51"/>
  </r>
  <r>
    <x v="3"/>
    <x v="2"/>
    <s v="99% Dark &amp; Pure"/>
    <x v="105"/>
    <n v="192"/>
  </r>
  <r>
    <x v="5"/>
    <x v="0"/>
    <s v="50% Dark Bites"/>
    <x v="106"/>
    <n v="225"/>
  </r>
  <r>
    <x v="4"/>
    <x v="5"/>
    <s v="Baker's Choco Chips"/>
    <x v="107"/>
    <n v="456"/>
  </r>
  <r>
    <x v="9"/>
    <x v="5"/>
    <s v="White Choc"/>
    <x v="108"/>
    <n v="93"/>
  </r>
  <r>
    <x v="4"/>
    <x v="5"/>
    <s v="Almond Choco"/>
    <x v="109"/>
    <n v="48"/>
  </r>
  <r>
    <x v="4"/>
    <x v="0"/>
    <s v="Drinking Coco"/>
    <x v="110"/>
    <n v="102"/>
  </r>
  <r>
    <x v="5"/>
    <x v="1"/>
    <s v="70% Dark Bites"/>
    <x v="111"/>
    <n v="252"/>
  </r>
  <r>
    <x v="7"/>
    <x v="0"/>
    <s v="Drinking Coco"/>
    <x v="112"/>
    <n v="138"/>
  </r>
  <r>
    <x v="0"/>
    <x v="4"/>
    <s v="White Choc"/>
    <x v="113"/>
    <n v="90"/>
  </r>
  <r>
    <x v="3"/>
    <x v="0"/>
    <s v="70% Dark Bites"/>
    <x v="114"/>
    <n v="240"/>
  </r>
  <r>
    <x v="0"/>
    <x v="4"/>
    <s v="Almond Choco"/>
    <x v="115"/>
    <n v="102"/>
  </r>
  <r>
    <x v="3"/>
    <x v="1"/>
    <s v="Organic Choco Syrup"/>
    <x v="116"/>
    <n v="129"/>
  </r>
  <r>
    <x v="1"/>
    <x v="1"/>
    <s v="Organic Choco Syrup"/>
    <x v="117"/>
    <n v="300"/>
  </r>
  <r>
    <x v="4"/>
    <x v="4"/>
    <s v="Peanut Butter Cubes"/>
    <x v="2"/>
    <n v="135"/>
  </r>
  <r>
    <x v="5"/>
    <x v="1"/>
    <s v="85% Dark Bars"/>
    <x v="118"/>
    <n v="114"/>
  </r>
  <r>
    <x v="5"/>
    <x v="1"/>
    <s v="50% Dark Bites"/>
    <x v="119"/>
    <n v="63"/>
  </r>
  <r>
    <x v="5"/>
    <x v="2"/>
    <s v="Manuka Honey Choco"/>
    <x v="120"/>
    <n v="252"/>
  </r>
  <r>
    <x v="9"/>
    <x v="2"/>
    <s v="Choco Coated Almonds"/>
    <x v="121"/>
    <n v="303"/>
  </r>
  <r>
    <x v="5"/>
    <x v="3"/>
    <s v="Eclairs"/>
    <x v="122"/>
    <n v="246"/>
  </r>
  <r>
    <x v="1"/>
    <x v="4"/>
    <s v="After Nines"/>
    <x v="123"/>
    <n v="84"/>
  </r>
  <r>
    <x v="5"/>
    <x v="5"/>
    <s v="Eclairs"/>
    <x v="56"/>
    <n v="39"/>
  </r>
  <r>
    <x v="6"/>
    <x v="2"/>
    <s v="Eclairs"/>
    <x v="47"/>
    <n v="348"/>
  </r>
  <r>
    <x v="5"/>
    <x v="0"/>
    <s v="Peanut Butter Cubes"/>
    <x v="124"/>
    <n v="48"/>
  </r>
  <r>
    <x v="6"/>
    <x v="0"/>
    <s v="After Nines"/>
    <x v="125"/>
    <n v="75"/>
  </r>
  <r>
    <x v="5"/>
    <x v="4"/>
    <s v="Caramel Stuffed Bars"/>
    <x v="126"/>
    <n v="258"/>
  </r>
  <r>
    <x v="4"/>
    <x v="3"/>
    <s v="Eclairs"/>
    <x v="127"/>
    <n v="27"/>
  </r>
  <r>
    <x v="1"/>
    <x v="4"/>
    <s v="Choco Coated Almonds"/>
    <x v="128"/>
    <n v="213"/>
  </r>
  <r>
    <x v="6"/>
    <x v="1"/>
    <s v="Manuka Honey Choco"/>
    <x v="129"/>
    <n v="357"/>
  </r>
  <r>
    <x v="2"/>
    <x v="0"/>
    <s v="Almond Choco"/>
    <x v="130"/>
    <n v="207"/>
  </r>
  <r>
    <x v="1"/>
    <x v="0"/>
    <s v="70% Dark Bites"/>
    <x v="131"/>
    <n v="150"/>
  </r>
  <r>
    <x v="3"/>
    <x v="2"/>
    <s v="Baker's Choco Chips"/>
    <x v="75"/>
    <n v="204"/>
  </r>
  <r>
    <x v="5"/>
    <x v="1"/>
    <s v="Organic Choco Syrup"/>
    <x v="132"/>
    <n v="21"/>
  </r>
  <r>
    <x v="3"/>
    <x v="5"/>
    <s v="Peanut Butter Cubes"/>
    <x v="133"/>
    <n v="174"/>
  </r>
  <r>
    <x v="7"/>
    <x v="0"/>
    <s v="Eclairs"/>
    <x v="134"/>
    <n v="201"/>
  </r>
  <r>
    <x v="1"/>
    <x v="4"/>
    <s v="Milk Bars"/>
    <x v="135"/>
    <n v="510"/>
  </r>
  <r>
    <x v="4"/>
    <x v="3"/>
    <s v="Manuka Honey Choco"/>
    <x v="136"/>
    <n v="378"/>
  </r>
  <r>
    <x v="2"/>
    <x v="5"/>
    <s v="Spicy Special Slims"/>
    <x v="137"/>
    <n v="27"/>
  </r>
  <r>
    <x v="7"/>
    <x v="3"/>
    <s v="Mint Chip Choco"/>
    <x v="138"/>
    <n v="117"/>
  </r>
  <r>
    <x v="4"/>
    <x v="4"/>
    <s v="Spicy Special Slims"/>
    <x v="139"/>
    <n v="36"/>
  </r>
  <r>
    <x v="1"/>
    <x v="1"/>
    <s v="Peanut Butter Cubes"/>
    <x v="140"/>
    <n v="126"/>
  </r>
  <r>
    <x v="2"/>
    <x v="3"/>
    <s v="White Choc"/>
    <x v="141"/>
    <n v="72"/>
  </r>
  <r>
    <x v="5"/>
    <x v="2"/>
    <s v="After Nines"/>
    <x v="142"/>
    <n v="42"/>
  </r>
  <r>
    <x v="0"/>
    <x v="3"/>
    <s v="Manuka Honey Choco"/>
    <x v="143"/>
    <n v="135"/>
  </r>
  <r>
    <x v="5"/>
    <x v="5"/>
    <s v="85% Dark Bars"/>
    <x v="144"/>
    <n v="189"/>
  </r>
  <r>
    <x v="4"/>
    <x v="0"/>
    <s v="Caramel Stuffed Bars"/>
    <x v="145"/>
    <n v="459"/>
  </r>
  <r>
    <x v="6"/>
    <x v="5"/>
    <s v="Raspberry Choco"/>
    <x v="146"/>
    <n v="201"/>
  </r>
  <r>
    <x v="4"/>
    <x v="5"/>
    <s v="70% Dark Bites"/>
    <x v="147"/>
    <n v="366"/>
  </r>
  <r>
    <x v="8"/>
    <x v="0"/>
    <s v="Manuka Honey Choco"/>
    <x v="148"/>
    <n v="324"/>
  </r>
  <r>
    <x v="2"/>
    <x v="1"/>
    <s v="Raspberry Choco"/>
    <x v="149"/>
    <n v="243"/>
  </r>
  <r>
    <x v="7"/>
    <x v="3"/>
    <s v="Spicy Special Slims"/>
    <x v="150"/>
    <n v="213"/>
  </r>
  <r>
    <x v="0"/>
    <x v="1"/>
    <s v="70% Dark Bites"/>
    <x v="151"/>
    <n v="447"/>
  </r>
  <r>
    <x v="0"/>
    <x v="4"/>
    <s v="Milk Bars"/>
    <x v="152"/>
    <n v="297"/>
  </r>
  <r>
    <x v="5"/>
    <x v="1"/>
    <s v="Mint Chip Choco"/>
    <x v="153"/>
    <n v="27"/>
  </r>
  <r>
    <x v="0"/>
    <x v="5"/>
    <s v="Fruit &amp; Nut Bars"/>
    <x v="154"/>
    <n v="75"/>
  </r>
  <r>
    <x v="9"/>
    <x v="3"/>
    <s v="Peanut Butter Cubes"/>
    <x v="155"/>
    <n v="30"/>
  </r>
  <r>
    <x v="5"/>
    <x v="2"/>
    <s v="Drinking Coco"/>
    <x v="12"/>
    <n v="177"/>
  </r>
  <r>
    <x v="0"/>
    <x v="5"/>
    <s v="Peanut Butter Cubes"/>
    <x v="156"/>
    <n v="159"/>
  </r>
  <r>
    <x v="8"/>
    <x v="1"/>
    <s v="Peanut Butter Cubes"/>
    <x v="135"/>
    <n v="306"/>
  </r>
  <r>
    <x v="8"/>
    <x v="5"/>
    <s v="Orange Choco"/>
    <x v="157"/>
    <n v="18"/>
  </r>
  <r>
    <x v="5"/>
    <x v="1"/>
    <s v="99% Dark &amp; Pure"/>
    <x v="158"/>
    <n v="240"/>
  </r>
  <r>
    <x v="6"/>
    <x v="5"/>
    <s v="Peanut Butter Cubes"/>
    <x v="159"/>
    <n v="93"/>
  </r>
  <r>
    <x v="9"/>
    <x v="5"/>
    <s v="Baker's Choco Chips"/>
    <x v="9"/>
    <n v="9"/>
  </r>
  <r>
    <x v="1"/>
    <x v="5"/>
    <s v="Mint Chip Choco"/>
    <x v="160"/>
    <n v="219"/>
  </r>
  <r>
    <x v="7"/>
    <x v="3"/>
    <s v="After Nines"/>
    <x v="99"/>
    <n v="141"/>
  </r>
  <r>
    <x v="3"/>
    <x v="0"/>
    <s v="Orange Choco"/>
    <x v="161"/>
    <n v="123"/>
  </r>
  <r>
    <x v="0"/>
    <x v="4"/>
    <s v="85% Dark Bars"/>
    <x v="162"/>
    <n v="51"/>
  </r>
  <r>
    <x v="4"/>
    <x v="2"/>
    <s v="Almond Choco"/>
    <x v="163"/>
    <n v="120"/>
  </r>
  <r>
    <x v="1"/>
    <x v="3"/>
    <s v="Baker's Choco Chips"/>
    <x v="164"/>
    <n v="27"/>
  </r>
  <r>
    <x v="2"/>
    <x v="2"/>
    <s v="Organic Choco Syrup"/>
    <x v="165"/>
    <n v="204"/>
  </r>
  <r>
    <x v="4"/>
    <x v="4"/>
    <s v="Milk Bars"/>
    <x v="61"/>
    <n v="123"/>
  </r>
  <r>
    <x v="9"/>
    <x v="0"/>
    <s v="Caramel Stuffed Bars"/>
    <x v="166"/>
    <n v="27"/>
  </r>
  <r>
    <x v="3"/>
    <x v="0"/>
    <s v="Baker's Choco Chips"/>
    <x v="167"/>
    <n v="177"/>
  </r>
  <r>
    <x v="8"/>
    <x v="3"/>
    <s v="Baker's Choco Chips"/>
    <x v="168"/>
    <n v="171"/>
  </r>
  <r>
    <x v="9"/>
    <x v="5"/>
    <s v="99% Dark &amp; Pure"/>
    <x v="169"/>
    <n v="204"/>
  </r>
  <r>
    <x v="8"/>
    <x v="5"/>
    <s v="50% Dark Bites"/>
    <x v="170"/>
    <n v="276"/>
  </r>
  <r>
    <x v="1"/>
    <x v="0"/>
    <s v="Baker's Choco Chips"/>
    <x v="171"/>
    <n v="45"/>
  </r>
  <r>
    <x v="0"/>
    <x v="4"/>
    <s v="Manuka Honey Choco"/>
    <x v="113"/>
    <n v="45"/>
  </r>
  <r>
    <x v="4"/>
    <x v="1"/>
    <s v="Organic Choco Syrup"/>
    <x v="172"/>
    <n v="177"/>
  </r>
  <r>
    <x v="6"/>
    <x v="2"/>
    <s v="Milk Bars"/>
    <x v="173"/>
    <n v="63"/>
  </r>
  <r>
    <x v="2"/>
    <x v="3"/>
    <s v="Drinking Coco"/>
    <x v="174"/>
    <n v="204"/>
  </r>
  <r>
    <x v="1"/>
    <x v="0"/>
    <s v="After Nines"/>
    <x v="175"/>
    <n v="195"/>
  </r>
  <r>
    <x v="5"/>
    <x v="5"/>
    <s v="50% Dark Bites"/>
    <x v="176"/>
    <n v="369"/>
  </r>
  <r>
    <x v="8"/>
    <x v="5"/>
    <s v="White Choc"/>
    <x v="177"/>
    <n v="42"/>
  </r>
  <r>
    <x v="4"/>
    <x v="0"/>
    <s v="70% Dark Bites"/>
    <x v="178"/>
    <n v="81"/>
  </r>
  <r>
    <x v="2"/>
    <x v="0"/>
    <s v="Baker's Choco Chips"/>
    <x v="179"/>
    <n v="246"/>
  </r>
  <r>
    <x v="2"/>
    <x v="5"/>
    <s v="Eclairs"/>
    <x v="180"/>
    <n v="174"/>
  </r>
  <r>
    <x v="1"/>
    <x v="1"/>
    <s v="70% Dark Bites"/>
    <x v="181"/>
    <n v="81"/>
  </r>
  <r>
    <x v="0"/>
    <x v="1"/>
    <s v="After Nines"/>
    <x v="182"/>
    <n v="372"/>
  </r>
  <r>
    <x v="0"/>
    <x v="1"/>
    <s v="Mint Chip Choco"/>
    <x v="183"/>
    <n v="174"/>
  </r>
  <r>
    <x v="3"/>
    <x v="2"/>
    <s v="Choco Coated Almonds"/>
    <x v="184"/>
    <n v="84"/>
  </r>
  <r>
    <x v="3"/>
    <x v="5"/>
    <s v="Mint Chip Choco"/>
    <x v="185"/>
    <n v="225"/>
  </r>
  <r>
    <x v="6"/>
    <x v="2"/>
    <s v="70% Dark Bites"/>
    <x v="114"/>
    <n v="105"/>
  </r>
  <r>
    <x v="0"/>
    <x v="3"/>
    <s v="Caramel Stuffed Bars"/>
    <x v="186"/>
    <n v="225"/>
  </r>
  <r>
    <x v="7"/>
    <x v="0"/>
    <s v="50% Dark Bites"/>
    <x v="187"/>
    <n v="54"/>
  </r>
  <r>
    <x v="5"/>
    <x v="0"/>
    <s v="Baker's Choco Chips"/>
    <x v="188"/>
    <n v="0"/>
  </r>
  <r>
    <x v="6"/>
    <x v="3"/>
    <s v="85% Dark Bars"/>
    <x v="65"/>
    <n v="171"/>
  </r>
  <r>
    <x v="2"/>
    <x v="5"/>
    <s v="Mint Chip Choco"/>
    <x v="62"/>
    <n v="189"/>
  </r>
  <r>
    <x v="5"/>
    <x v="4"/>
    <s v="Drinking Coco"/>
    <x v="189"/>
    <n v="270"/>
  </r>
  <r>
    <x v="4"/>
    <x v="3"/>
    <s v="70% Dark Bites"/>
    <x v="190"/>
    <n v="63"/>
  </r>
  <r>
    <x v="3"/>
    <x v="4"/>
    <s v="White Choc"/>
    <x v="191"/>
    <n v="21"/>
  </r>
  <r>
    <x v="5"/>
    <x v="0"/>
    <s v="After Nines"/>
    <x v="192"/>
    <n v="207"/>
  </r>
  <r>
    <x v="2"/>
    <x v="0"/>
    <s v="Orange Choco"/>
    <x v="193"/>
    <n v="96"/>
  </r>
  <r>
    <x v="6"/>
    <x v="3"/>
    <s v="After Nines"/>
    <x v="194"/>
    <n v="81"/>
  </r>
  <r>
    <x v="2"/>
    <x v="3"/>
    <s v="85% Dark Bars"/>
    <x v="195"/>
    <n v="306"/>
  </r>
  <r>
    <x v="9"/>
    <x v="3"/>
    <s v="Spicy Special Slims"/>
    <x v="196"/>
    <n v="279"/>
  </r>
  <r>
    <x v="7"/>
    <x v="4"/>
    <s v="Almond Choco"/>
    <x v="197"/>
    <n v="3"/>
  </r>
  <r>
    <x v="5"/>
    <x v="3"/>
    <s v="Organic Choco Syrup"/>
    <x v="198"/>
    <n v="198"/>
  </r>
  <r>
    <x v="6"/>
    <x v="3"/>
    <s v="Drinking Coco"/>
    <x v="199"/>
    <n v="249"/>
  </r>
  <r>
    <x v="4"/>
    <x v="5"/>
    <s v="Mint Chip Choco"/>
    <x v="200"/>
    <n v="75"/>
  </r>
  <r>
    <x v="2"/>
    <x v="2"/>
    <s v="Choco Coated Almonds"/>
    <x v="201"/>
    <n v="189"/>
  </r>
  <r>
    <x v="5"/>
    <x v="2"/>
    <s v="Choco Coated Almonds"/>
    <x v="202"/>
    <n v="87"/>
  </r>
  <r>
    <x v="3"/>
    <x v="2"/>
    <s v="70% Dark Bites"/>
    <x v="60"/>
    <n v="174"/>
  </r>
  <r>
    <x v="7"/>
    <x v="3"/>
    <s v="Raspberry Choco"/>
    <x v="203"/>
    <n v="36"/>
  </r>
  <r>
    <x v="2"/>
    <x v="4"/>
    <s v="85% Dark Bars"/>
    <x v="204"/>
    <n v="60"/>
  </r>
  <r>
    <x v="8"/>
    <x v="1"/>
    <s v="Fruit &amp; Nut Bars"/>
    <x v="103"/>
    <n v="78"/>
  </r>
  <r>
    <x v="2"/>
    <x v="2"/>
    <s v="70% Dark Bites"/>
    <x v="205"/>
    <n v="57"/>
  </r>
  <r>
    <x v="2"/>
    <x v="0"/>
    <s v="Caramel Stuffed Bars"/>
    <x v="206"/>
    <n v="45"/>
  </r>
  <r>
    <x v="3"/>
    <x v="4"/>
    <s v="After Nines"/>
    <x v="207"/>
    <n v="3"/>
  </r>
  <r>
    <x v="9"/>
    <x v="1"/>
    <s v="Raspberry Choco"/>
    <x v="208"/>
    <n v="6"/>
  </r>
  <r>
    <x v="6"/>
    <x v="0"/>
    <s v="White Choc"/>
    <x v="209"/>
    <n v="21"/>
  </r>
  <r>
    <x v="6"/>
    <x v="2"/>
    <s v="Drinking Coco"/>
    <x v="210"/>
    <n v="3"/>
  </r>
  <r>
    <x v="1"/>
    <x v="5"/>
    <s v="Smooth Sliky Salty"/>
    <x v="211"/>
    <n v="288"/>
  </r>
  <r>
    <x v="4"/>
    <x v="2"/>
    <s v="Milk Bars"/>
    <x v="212"/>
    <n v="30"/>
  </r>
  <r>
    <x v="0"/>
    <x v="4"/>
    <s v="Baker's Choco Chips"/>
    <x v="213"/>
    <n v="87"/>
  </r>
  <r>
    <x v="0"/>
    <x v="3"/>
    <s v="Organic Choco Syrup"/>
    <x v="214"/>
    <n v="30"/>
  </r>
  <r>
    <x v="6"/>
    <x v="4"/>
    <s v="99% Dark &amp; Pure"/>
    <x v="215"/>
    <n v="168"/>
  </r>
  <r>
    <x v="0"/>
    <x v="2"/>
    <s v="Organic Choco Syrup"/>
    <x v="216"/>
    <n v="306"/>
  </r>
  <r>
    <x v="4"/>
    <x v="1"/>
    <s v="Almond Choco"/>
    <x v="217"/>
    <n v="402"/>
  </r>
  <r>
    <x v="8"/>
    <x v="0"/>
    <s v="Caramel Stuffed Bars"/>
    <x v="218"/>
    <n v="327"/>
  </r>
  <r>
    <x v="0"/>
    <x v="0"/>
    <s v="Organic Choco Syrup"/>
    <x v="219"/>
    <n v="93"/>
  </r>
  <r>
    <x v="9"/>
    <x v="1"/>
    <s v="50% Dark Bites"/>
    <x v="220"/>
    <n v="96"/>
  </r>
  <r>
    <x v="1"/>
    <x v="3"/>
    <s v="Drinking Coco"/>
    <x v="221"/>
    <n v="27"/>
  </r>
  <r>
    <x v="2"/>
    <x v="4"/>
    <s v="Baker's Choco Chips"/>
    <x v="222"/>
    <n v="99"/>
  </r>
  <r>
    <x v="2"/>
    <x v="4"/>
    <s v="Peanut Butter Cubes"/>
    <x v="223"/>
    <n v="87"/>
  </r>
  <r>
    <x v="9"/>
    <x v="0"/>
    <s v="Spicy Special Slims"/>
    <x v="224"/>
    <n v="288"/>
  </r>
  <r>
    <x v="1"/>
    <x v="1"/>
    <s v="Orange Choco"/>
    <x v="225"/>
    <n v="363"/>
  </r>
  <r>
    <x v="9"/>
    <x v="5"/>
    <s v="Eclairs"/>
    <x v="226"/>
    <n v="87"/>
  </r>
  <r>
    <x v="4"/>
    <x v="5"/>
    <s v="Eclairs"/>
    <x v="227"/>
    <n v="150"/>
  </r>
  <r>
    <x v="7"/>
    <x v="1"/>
    <s v="Eclairs"/>
    <x v="228"/>
    <n v="303"/>
  </r>
  <r>
    <x v="5"/>
    <x v="1"/>
    <s v="Caramel Stuffed Bars"/>
    <x v="229"/>
    <n v="288"/>
  </r>
  <r>
    <x v="9"/>
    <x v="2"/>
    <s v="Milk Bars"/>
    <x v="230"/>
    <n v="75"/>
  </r>
  <r>
    <x v="0"/>
    <x v="4"/>
    <s v="Smooth Sliky Salty"/>
    <x v="231"/>
    <n v="39"/>
  </r>
  <r>
    <x v="4"/>
    <x v="5"/>
    <s v="Choco Coated Almonds"/>
    <x v="232"/>
    <n v="123"/>
  </r>
  <r>
    <x v="0"/>
    <x v="2"/>
    <s v="Almond Choco"/>
    <x v="233"/>
    <n v="36"/>
  </r>
  <r>
    <x v="6"/>
    <x v="5"/>
    <s v="After Nines"/>
    <x v="171"/>
    <n v="237"/>
  </r>
  <r>
    <x v="0"/>
    <x v="2"/>
    <s v="Milk Bars"/>
    <x v="234"/>
    <n v="201"/>
  </r>
  <r>
    <x v="7"/>
    <x v="2"/>
    <s v="Eclairs"/>
    <x v="235"/>
    <n v="48"/>
  </r>
  <r>
    <x v="6"/>
    <x v="1"/>
    <s v="After Nines"/>
    <x v="236"/>
    <n v="84"/>
  </r>
  <r>
    <x v="1"/>
    <x v="0"/>
    <s v="Spicy Special Slims"/>
    <x v="237"/>
    <n v="87"/>
  </r>
  <r>
    <x v="5"/>
    <x v="4"/>
    <s v="70% Dark Bites"/>
    <x v="238"/>
    <n v="312"/>
  </r>
  <r>
    <x v="8"/>
    <x v="3"/>
    <s v="Caramel Stuffed Bars"/>
    <x v="159"/>
    <n v="102"/>
  </r>
  <r>
    <x v="1"/>
    <x v="4"/>
    <s v="Spicy Special Slims"/>
    <x v="239"/>
    <n v="78"/>
  </r>
  <r>
    <x v="8"/>
    <x v="5"/>
    <s v="Fruit &amp; Nut Bars"/>
    <x v="240"/>
    <n v="117"/>
  </r>
  <r>
    <x v="3"/>
    <x v="1"/>
    <s v="99% Dark &amp; Pure"/>
    <x v="213"/>
    <n v="99"/>
  </r>
  <r>
    <x v="0"/>
    <x v="1"/>
    <s v="85% Dark Bars"/>
    <x v="190"/>
    <n v="48"/>
  </r>
  <r>
    <x v="5"/>
    <x v="5"/>
    <s v="Raspberry Choco"/>
    <x v="241"/>
    <n v="24"/>
  </r>
  <r>
    <x v="0"/>
    <x v="3"/>
    <s v="Raspberry Choco"/>
    <x v="242"/>
    <n v="42"/>
  </r>
  <r>
    <x v="4"/>
    <x v="1"/>
    <s v="Orange Choco"/>
    <x v="243"/>
    <n v="270"/>
  </r>
  <r>
    <x v="1"/>
    <x v="2"/>
    <s v="Fruit &amp; Nut Bars"/>
    <x v="48"/>
    <n v="150"/>
  </r>
  <r>
    <x v="7"/>
    <x v="0"/>
    <s v="Raspberry Choco"/>
    <x v="244"/>
    <n v="42"/>
  </r>
  <r>
    <x v="0"/>
    <x v="1"/>
    <s v="Manuka Honey Choco"/>
    <x v="245"/>
    <n v="126"/>
  </r>
  <r>
    <x v="4"/>
    <x v="0"/>
    <s v="Baker's Choco Chips"/>
    <x v="246"/>
    <n v="6"/>
  </r>
  <r>
    <x v="8"/>
    <x v="1"/>
    <s v="Raspberry Choco"/>
    <x v="121"/>
    <n v="276"/>
  </r>
  <r>
    <x v="8"/>
    <x v="5"/>
    <s v="Eclairs"/>
    <x v="206"/>
    <n v="93"/>
  </r>
  <r>
    <x v="7"/>
    <x v="2"/>
    <s v="Smooth Sliky Salty"/>
    <x v="247"/>
    <n v="246"/>
  </r>
  <r>
    <x v="4"/>
    <x v="3"/>
    <s v="85% Dark Bars"/>
    <x v="248"/>
    <n v="3"/>
  </r>
  <r>
    <x v="1"/>
    <x v="4"/>
    <s v="Organic Choco Syrup"/>
    <x v="249"/>
    <n v="63"/>
  </r>
  <r>
    <x v="6"/>
    <x v="1"/>
    <s v="Smooth Sliky Salty"/>
    <x v="117"/>
    <n v="246"/>
  </r>
  <r>
    <x v="7"/>
    <x v="5"/>
    <s v="99% Dark &amp; Pure"/>
    <x v="250"/>
    <n v="120"/>
  </r>
  <r>
    <x v="7"/>
    <x v="4"/>
    <s v="Smooth Sliky Salty"/>
    <x v="251"/>
    <n v="348"/>
  </r>
  <r>
    <x v="3"/>
    <x v="5"/>
    <s v="Fruit &amp; Nut Bars"/>
    <x v="252"/>
    <n v="126"/>
  </r>
  <r>
    <x v="4"/>
    <x v="1"/>
    <s v="70% Dark Bites"/>
    <x v="253"/>
    <n v="123"/>
  </r>
  <r>
    <x v="6"/>
    <x v="4"/>
    <s v="White Choc"/>
    <x v="254"/>
    <n v="45"/>
  </r>
  <r>
    <x v="9"/>
    <x v="4"/>
    <s v="Almond Choco"/>
    <x v="255"/>
    <n v="126"/>
  </r>
  <r>
    <x v="0"/>
    <x v="0"/>
    <s v="Manuka Honey Choco"/>
    <x v="256"/>
    <n v="72"/>
  </r>
  <r>
    <x v="4"/>
    <x v="2"/>
    <s v="Manuka Honey Choco"/>
    <x v="257"/>
    <n v="135"/>
  </r>
  <r>
    <x v="9"/>
    <x v="5"/>
    <s v="After Nines"/>
    <x v="258"/>
    <n v="24"/>
  </r>
  <r>
    <x v="5"/>
    <x v="2"/>
    <s v="Smooth Sliky Salty"/>
    <x v="259"/>
    <n v="117"/>
  </r>
  <r>
    <x v="8"/>
    <x v="3"/>
    <s v="Manuka Honey Choco"/>
    <x v="260"/>
    <n v="51"/>
  </r>
  <r>
    <x v="7"/>
    <x v="3"/>
    <s v="Fruit &amp; Nut Bars"/>
    <x v="261"/>
    <n v="36"/>
  </r>
  <r>
    <x v="2"/>
    <x v="1"/>
    <s v="Organic Choco Syrup"/>
    <x v="262"/>
    <n v="144"/>
  </r>
  <r>
    <x v="2"/>
    <x v="2"/>
    <s v="White Choc"/>
    <x v="263"/>
    <n v="114"/>
  </r>
  <r>
    <x v="5"/>
    <x v="0"/>
    <s v="70% Dark Bites"/>
    <x v="264"/>
    <n v="54"/>
  </r>
  <r>
    <x v="5"/>
    <x v="0"/>
    <s v="Mint Chip Choco"/>
    <x v="64"/>
    <n v="333"/>
  </r>
  <r>
    <x v="8"/>
    <x v="0"/>
    <s v="Almond Choco"/>
    <x v="62"/>
    <n v="366"/>
  </r>
  <r>
    <x v="8"/>
    <x v="4"/>
    <s v="Baker's Choco Chips"/>
    <x v="265"/>
    <n v="303"/>
  </r>
  <r>
    <x v="7"/>
    <x v="3"/>
    <s v="Peanut Butter Cubes"/>
    <x v="65"/>
    <n v="126"/>
  </r>
  <r>
    <x v="3"/>
    <x v="0"/>
    <s v="Raspberry Choco"/>
    <x v="266"/>
    <n v="231"/>
  </r>
  <r>
    <x v="2"/>
    <x v="4"/>
    <s v="White Choc"/>
    <x v="267"/>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CB67D4-EB05-4D99-A657-8C0665FDE8A4}" name="PivotTable1"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4:E10"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1">
    <format dxfId="6">
      <pivotArea collapsedLevelsAreSubtotals="1" fieldPosition="0">
        <references count="2">
          <reference field="4294967294" count="1" selected="0">
            <x v="0"/>
          </reference>
          <reference field="1" count="0"/>
        </references>
      </pivotArea>
    </format>
  </formats>
  <conditionalFormats count="1">
    <conditionalFormat priority="1">
      <pivotAreas count="1">
        <pivotArea type="data" collapsedLevelsAreSubtotals="1" fieldPosition="0">
          <references count="2">
            <reference field="4294967294" count="1" selected="0">
              <x v="1"/>
            </reference>
            <reference field="1" count="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CFC88B-A090-4315-9C39-3380DFA32E3F}" name="PivotTable3"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Chandoo.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A09D9E-D906-4468-BEC3-F8B92FC8D178}"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I1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05ACD2-092D-43A9-A7A4-7C7F3BD167C0}"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0575E6-614F-4350-8D40-1F1D7F2DD972}" name="PivotTable6"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27" firstHeaderRow="1" firstDataRow="1" firstDataCol="1"/>
  <pivotFields count="2">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fld="1" subtotal="count" baseField="0" baseItem="0" numFmtId="173"/>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Chandoo.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29EE04-3A83-4488-AB1D-87399A8C39EA}" name="PivotTable7"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F8" firstHeaderRow="0" firstDataRow="1" firstDataCol="1"/>
  <pivotFields count="5">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
    <i>
      <x v="2"/>
    </i>
    <i>
      <x/>
    </i>
    <i>
      <x v="1"/>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formats count="1">
    <format dxfId="0">
      <pivotArea collapsedLevelsAreSubtotals="1" fieldPosition="0">
        <references count="2">
          <reference field="4294967294" count="1" selected="0">
            <x v="2"/>
          </reference>
          <reference field="0" count="0"/>
        </references>
      </pivotArea>
    </format>
  </formats>
  <conditionalFormats count="1">
    <conditionalFormat priority="1">
      <pivotAreas count="1">
        <pivotArea type="data" outline="0" collapsedLevelsAreSubtotals="1" fieldPosition="0">
          <references count="1">
            <reference field="4294967294" count="1" selected="0">
              <x v="3"/>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2">
      <autoFilter ref="A1">
        <filterColumn colId="0">
          <top10 top="0" val="3" filterVal="3"/>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Chandoo.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90AD72A-F15C-4CAE-80DB-1C9D02DD68DB}" sourceName="Sales Person">
  <pivotTables>
    <pivotTable tabId="5" name="PivotTable1"/>
  </pivotTables>
  <data>
    <tabular pivotCacheId="84531581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BD547C5A-ADEE-4EAB-A718-14F2B3ECB878}" sourceName="[data].[Geography]">
  <pivotTables>
    <pivotTable tabId="11" name="PivotTable7"/>
  </pivotTables>
  <data>
    <olap pivotCacheId="477726679">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67D08B63-6FD0-4ED2-816E-3BFB77B10BC4}"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31AEF2C6-1256-466D-8ED4-FC684E2BB024}" cache="Slicer_Geography"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0791ED-695F-4F51-8F5B-972AD29230CC}" name="data" displayName="data" ref="C11:I311" totalsRowShown="0" headerRowDxfId="17">
  <autoFilter ref="C11:I311" xr:uid="{160791ED-695F-4F51-8F5B-972AD29230CC}"/>
  <tableColumns count="7">
    <tableColumn id="1" xr3:uid="{9EEF33E8-3527-458B-AD09-54185DD4D795}" name="Sales Person"/>
    <tableColumn id="2" xr3:uid="{936D47F0-AD4A-4E53-B619-C33F34D6FE94}" name="Geography"/>
    <tableColumn id="3" xr3:uid="{3C8EEA2C-0446-4324-B813-D0D33502B485}" name="Product"/>
    <tableColumn id="4" xr3:uid="{2444DBED-400B-4143-AE1F-AAFA51D25973}" name="Amount" dataDxfId="19"/>
    <tableColumn id="5" xr3:uid="{EDC66D54-87FC-4350-8D37-C1336572A57A}" name="Units" dataDxfId="18"/>
    <tableColumn id="6" xr3:uid="{3286134E-4D9D-492C-B1A9-9F48C085712A}" name="Cost per unit" dataDxfId="2">
      <calculatedColumnFormula>VLOOKUP(data[Product],products[],2,FALSE)</calculatedColumnFormula>
    </tableColumn>
    <tableColumn id="7" xr3:uid="{BD745DBB-08C3-4FD0-AF9D-21FF482532F0}" name="Cost" dataDxfId="1">
      <calculatedColumnFormula>data[[#This Row],[Units]]*data[[#This Row],[Cost per unit]]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E6E5EE-66F6-4559-8855-BBBE5EBDD022}" name="data4" displayName="data4" ref="B3:F303" totalsRowShown="0" headerRowDxfId="16">
  <autoFilter ref="B3:F303" xr:uid="{42E6E5EE-66F6-4559-8855-BBBE5EBDD022}"/>
  <sortState xmlns:xlrd2="http://schemas.microsoft.com/office/spreadsheetml/2017/richdata2" ref="B4:F303">
    <sortCondition descending="1" ref="E3:E303"/>
  </sortState>
  <tableColumns count="5">
    <tableColumn id="1" xr3:uid="{EABA8BA4-8A15-4ADE-91C1-5430D50E38A6}" name="Sales Person"/>
    <tableColumn id="2" xr3:uid="{5B92B0E9-4356-4C9A-8DF8-C4EC5A0144E0}" name="Geography"/>
    <tableColumn id="3" xr3:uid="{73A7F58D-6DDD-42BA-AF31-FAFE52ED172F}" name="Product"/>
    <tableColumn id="4" xr3:uid="{411E229A-F978-4E1F-A2D5-7B2B95461006}" name="Amount" dataDxfId="15"/>
    <tableColumn id="5" xr3:uid="{77FCA42C-4C6F-4DD9-9CB6-A571F025BC68}" name="Units" dataDxfId="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5A63805-045F-4955-8F52-DB2CF355FED4}" name="Table5" displayName="Table5" ref="B4:D10" totalsRowShown="0" headerRowDxfId="13" headerRowBorderDxfId="11" tableBorderDxfId="12" totalsRowBorderDxfId="10">
  <tableColumns count="3">
    <tableColumn id="1" xr3:uid="{70EC664B-796B-481B-B22C-B78C24BEBDA7}" name="COUNTRY" dataDxfId="9"/>
    <tableColumn id="2" xr3:uid="{9D498295-DEAB-4AEF-A7EB-EFB7CA30D934}" name="AMOUNT" dataDxfId="8" dataCellStyle="Currency [0]">
      <calculatedColumnFormula>SUMIF(data[Geography],B5,data[Amount])</calculatedColumnFormula>
    </tableColumn>
    <tableColumn id="3" xr3:uid="{622CB9A4-7A16-4C9B-A984-87AB2AF29D23}" name="UNITS" dataDxfId="7">
      <calculatedColumnFormula>SUMIFS(data[Units],data[Geography],B5)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AB9100B-F3A8-4A80-B976-353AA5CBDE43}" name="data9" displayName="data9" ref="K4:O304" totalsRowShown="0" headerRowDxfId="5">
  <autoFilter ref="K4:O304" xr:uid="{1AB9100B-F3A8-4A80-B976-353AA5CBDE43}"/>
  <tableColumns count="5">
    <tableColumn id="1" xr3:uid="{9E62A50E-F4A9-428A-8725-2F598E104824}" name="Sales Person"/>
    <tableColumn id="2" xr3:uid="{43369BA9-E40D-4FEC-B3A7-6A8794EC35FE}" name="Geography"/>
    <tableColumn id="3" xr3:uid="{31437A35-A11A-4442-81AB-4C5E5E83BE8A}" name="Product"/>
    <tableColumn id="4" xr3:uid="{5D7A2F1F-A427-47F7-B4CC-A147BF71EDC2}" name="Amount" dataDxfId="4"/>
    <tableColumn id="5" xr3:uid="{9DA7BEB2-F8FE-454E-9B0E-62582B02AEB5}" name="Unit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A290" zoomScaleNormal="100" workbookViewId="0">
      <selection activeCell="C12" sqref="C12:C31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42</v>
      </c>
    </row>
    <row r="11" spans="1:27" x14ac:dyDescent="0.25">
      <c r="C11" s="6" t="s">
        <v>11</v>
      </c>
      <c r="D11" s="6" t="s">
        <v>12</v>
      </c>
      <c r="E11" s="6" t="s">
        <v>0</v>
      </c>
      <c r="F11" s="10" t="s">
        <v>1</v>
      </c>
      <c r="G11" s="10" t="s">
        <v>50</v>
      </c>
      <c r="H11" s="6" t="s">
        <v>51</v>
      </c>
      <c r="I11" s="6" t="s">
        <v>81</v>
      </c>
      <c r="K11" s="9" t="s">
        <v>43</v>
      </c>
      <c r="L11" s="2"/>
      <c r="Z11" t="s">
        <v>0</v>
      </c>
      <c r="AA11" t="s">
        <v>51</v>
      </c>
    </row>
    <row r="12" spans="1:27" x14ac:dyDescent="0.25">
      <c r="C12" t="s">
        <v>40</v>
      </c>
      <c r="D12" t="s">
        <v>37</v>
      </c>
      <c r="E12" t="s">
        <v>30</v>
      </c>
      <c r="F12" s="4">
        <v>1624</v>
      </c>
      <c r="G12" s="5">
        <v>114</v>
      </c>
      <c r="H12">
        <f>VLOOKUP(data[Product],products[],2,FALSE)</f>
        <v>14.49</v>
      </c>
      <c r="I12">
        <f>data[[#This Row],[Units]]*data[[#This Row],[Cost per unit]]</f>
        <v>1651.8600000000001</v>
      </c>
      <c r="K12" s="7">
        <v>1</v>
      </c>
      <c r="L12" s="8" t="s">
        <v>44</v>
      </c>
      <c r="Z12" t="s">
        <v>13</v>
      </c>
      <c r="AA12" s="11">
        <v>9.33</v>
      </c>
    </row>
    <row r="13" spans="1:27" x14ac:dyDescent="0.25">
      <c r="C13" t="s">
        <v>8</v>
      </c>
      <c r="D13" t="s">
        <v>35</v>
      </c>
      <c r="E13" t="s">
        <v>32</v>
      </c>
      <c r="F13" s="4">
        <v>6706</v>
      </c>
      <c r="G13" s="5">
        <v>459</v>
      </c>
      <c r="H13">
        <f>VLOOKUP(data[Product],products[],2,FALSE)</f>
        <v>8.65</v>
      </c>
      <c r="I13">
        <f>data[[#This Row],[Units]]*data[[#This Row],[Cost per unit]]</f>
        <v>3970.3500000000004</v>
      </c>
      <c r="K13" s="7">
        <v>2</v>
      </c>
      <c r="L13" s="8" t="s">
        <v>53</v>
      </c>
      <c r="Z13" t="s">
        <v>14</v>
      </c>
      <c r="AA13" s="11">
        <v>11.7</v>
      </c>
    </row>
    <row r="14" spans="1:27" x14ac:dyDescent="0.25">
      <c r="C14" t="s">
        <v>9</v>
      </c>
      <c r="D14" t="s">
        <v>35</v>
      </c>
      <c r="E14" t="s">
        <v>4</v>
      </c>
      <c r="F14" s="4">
        <v>959</v>
      </c>
      <c r="G14" s="5">
        <v>147</v>
      </c>
      <c r="H14">
        <f>VLOOKUP(data[Product],products[],2,FALSE)</f>
        <v>11.88</v>
      </c>
      <c r="I14">
        <f>data[[#This Row],[Units]]*data[[#This Row],[Cost per unit]]</f>
        <v>1746.3600000000001</v>
      </c>
      <c r="K14" s="7">
        <v>3</v>
      </c>
      <c r="L14" s="8" t="s">
        <v>45</v>
      </c>
      <c r="Z14" t="s">
        <v>4</v>
      </c>
      <c r="AA14" s="11">
        <v>11.88</v>
      </c>
    </row>
    <row r="15" spans="1:27" x14ac:dyDescent="0.25">
      <c r="C15" t="s">
        <v>41</v>
      </c>
      <c r="D15" t="s">
        <v>36</v>
      </c>
      <c r="E15" t="s">
        <v>18</v>
      </c>
      <c r="F15" s="4">
        <v>9632</v>
      </c>
      <c r="G15" s="5">
        <v>288</v>
      </c>
      <c r="H15">
        <f>VLOOKUP(data[Product],products[],2,FALSE)</f>
        <v>6.47</v>
      </c>
      <c r="I15">
        <f>data[[#This Row],[Units]]*data[[#This Row],[Cost per unit]]</f>
        <v>1863.36</v>
      </c>
      <c r="K15" s="7">
        <v>4</v>
      </c>
      <c r="L15" s="8" t="s">
        <v>46</v>
      </c>
      <c r="Z15" t="s">
        <v>15</v>
      </c>
      <c r="AA15" s="11">
        <v>11.73</v>
      </c>
    </row>
    <row r="16" spans="1:27" x14ac:dyDescent="0.25">
      <c r="C16" t="s">
        <v>6</v>
      </c>
      <c r="D16" t="s">
        <v>39</v>
      </c>
      <c r="E16" t="s">
        <v>25</v>
      </c>
      <c r="F16" s="4">
        <v>2100</v>
      </c>
      <c r="G16" s="5">
        <v>414</v>
      </c>
      <c r="H16">
        <f>VLOOKUP(data[Product],products[],2,FALSE)</f>
        <v>13.15</v>
      </c>
      <c r="I16">
        <f>data[[#This Row],[Units]]*data[[#This Row],[Cost per unit]]</f>
        <v>5444.1</v>
      </c>
      <c r="K16" s="7">
        <v>5</v>
      </c>
      <c r="L16" s="8" t="s">
        <v>54</v>
      </c>
      <c r="Z16" t="s">
        <v>16</v>
      </c>
      <c r="AA16" s="11">
        <v>8.7899999999999991</v>
      </c>
    </row>
    <row r="17" spans="3:27" x14ac:dyDescent="0.25">
      <c r="C17" t="s">
        <v>40</v>
      </c>
      <c r="D17" t="s">
        <v>35</v>
      </c>
      <c r="E17" t="s">
        <v>33</v>
      </c>
      <c r="F17" s="4">
        <v>8869</v>
      </c>
      <c r="G17" s="5">
        <v>432</v>
      </c>
      <c r="H17">
        <f>VLOOKUP(data[Product],products[],2,FALSE)</f>
        <v>12.37</v>
      </c>
      <c r="I17">
        <f>data[[#This Row],[Units]]*data[[#This Row],[Cost per unit]]</f>
        <v>5343.8399999999992</v>
      </c>
      <c r="K17" s="7">
        <v>6</v>
      </c>
      <c r="L17" s="8" t="s">
        <v>55</v>
      </c>
      <c r="Z17" t="s">
        <v>17</v>
      </c>
      <c r="AA17" s="11">
        <v>3.11</v>
      </c>
    </row>
    <row r="18" spans="3:27" x14ac:dyDescent="0.25">
      <c r="C18" t="s">
        <v>6</v>
      </c>
      <c r="D18" t="s">
        <v>38</v>
      </c>
      <c r="E18" t="s">
        <v>31</v>
      </c>
      <c r="F18" s="4">
        <v>2681</v>
      </c>
      <c r="G18" s="5">
        <v>54</v>
      </c>
      <c r="H18">
        <f>VLOOKUP(data[Product],products[],2,FALSE)</f>
        <v>5.79</v>
      </c>
      <c r="I18">
        <f>data[[#This Row],[Units]]*data[[#This Row],[Cost per unit]]</f>
        <v>312.66000000000003</v>
      </c>
      <c r="K18" s="7">
        <v>7</v>
      </c>
      <c r="L18" s="8" t="s">
        <v>49</v>
      </c>
      <c r="Z18" t="s">
        <v>18</v>
      </c>
      <c r="AA18" s="11">
        <v>6.47</v>
      </c>
    </row>
    <row r="19" spans="3:27" x14ac:dyDescent="0.25">
      <c r="C19" t="s">
        <v>8</v>
      </c>
      <c r="D19" t="s">
        <v>35</v>
      </c>
      <c r="E19" t="s">
        <v>22</v>
      </c>
      <c r="F19" s="4">
        <v>5012</v>
      </c>
      <c r="G19" s="5">
        <v>210</v>
      </c>
      <c r="H19">
        <f>VLOOKUP(data[Product],products[],2,FALSE)</f>
        <v>9.77</v>
      </c>
      <c r="I19">
        <f>data[[#This Row],[Units]]*data[[#This Row],[Cost per unit]]</f>
        <v>2051.6999999999998</v>
      </c>
      <c r="K19" s="7">
        <v>8</v>
      </c>
      <c r="L19" s="8" t="s">
        <v>52</v>
      </c>
      <c r="Z19" t="s">
        <v>19</v>
      </c>
      <c r="AA19" s="11">
        <v>7.64</v>
      </c>
    </row>
    <row r="20" spans="3:27" x14ac:dyDescent="0.25">
      <c r="C20" t="s">
        <v>7</v>
      </c>
      <c r="D20" t="s">
        <v>38</v>
      </c>
      <c r="E20" t="s">
        <v>14</v>
      </c>
      <c r="F20" s="4">
        <v>1281</v>
      </c>
      <c r="G20" s="5">
        <v>75</v>
      </c>
      <c r="H20">
        <f>VLOOKUP(data[Product],products[],2,FALSE)</f>
        <v>11.7</v>
      </c>
      <c r="I20">
        <f>data[[#This Row],[Units]]*data[[#This Row],[Cost per unit]]</f>
        <v>877.5</v>
      </c>
      <c r="K20" s="7">
        <v>9</v>
      </c>
      <c r="L20" s="8" t="s">
        <v>47</v>
      </c>
      <c r="Z20" t="s">
        <v>20</v>
      </c>
      <c r="AA20" s="11">
        <v>10.62</v>
      </c>
    </row>
    <row r="21" spans="3:27" x14ac:dyDescent="0.25">
      <c r="C21" t="s">
        <v>5</v>
      </c>
      <c r="D21" t="s">
        <v>37</v>
      </c>
      <c r="E21" t="s">
        <v>14</v>
      </c>
      <c r="F21" s="4">
        <v>4991</v>
      </c>
      <c r="G21" s="5">
        <v>12</v>
      </c>
      <c r="H21">
        <f>VLOOKUP(data[Product],products[],2,FALSE)</f>
        <v>11.7</v>
      </c>
      <c r="I21">
        <f>data[[#This Row],[Units]]*data[[#This Row],[Cost per unit]]</f>
        <v>140.39999999999998</v>
      </c>
      <c r="K21" s="7">
        <v>10</v>
      </c>
      <c r="L21" s="8" t="s">
        <v>48</v>
      </c>
      <c r="Z21" t="s">
        <v>21</v>
      </c>
      <c r="AA21" s="11">
        <v>9</v>
      </c>
    </row>
    <row r="22" spans="3:27" x14ac:dyDescent="0.25">
      <c r="C22" t="s">
        <v>2</v>
      </c>
      <c r="D22" t="s">
        <v>39</v>
      </c>
      <c r="E22" t="s">
        <v>25</v>
      </c>
      <c r="F22" s="4">
        <v>1785</v>
      </c>
      <c r="G22" s="5">
        <v>462</v>
      </c>
      <c r="H22">
        <f>VLOOKUP(data[Product],products[],2,FALSE)</f>
        <v>13.15</v>
      </c>
      <c r="I22">
        <f>data[[#This Row],[Units]]*data[[#This Row],[Cost per unit]]</f>
        <v>6075.3</v>
      </c>
      <c r="Z22" t="s">
        <v>22</v>
      </c>
      <c r="AA22" s="11">
        <v>9.77</v>
      </c>
    </row>
    <row r="23" spans="3:27" x14ac:dyDescent="0.25">
      <c r="C23" t="s">
        <v>3</v>
      </c>
      <c r="D23" t="s">
        <v>37</v>
      </c>
      <c r="E23" t="s">
        <v>17</v>
      </c>
      <c r="F23" s="4">
        <v>3983</v>
      </c>
      <c r="G23" s="5">
        <v>144</v>
      </c>
      <c r="H23">
        <f>VLOOKUP(data[Product],products[],2,FALSE)</f>
        <v>3.11</v>
      </c>
      <c r="I23">
        <f>data[[#This Row],[Units]]*data[[#This Row],[Cost per unit]]</f>
        <v>447.84</v>
      </c>
      <c r="Z23" t="s">
        <v>23</v>
      </c>
      <c r="AA23" s="11">
        <v>6.49</v>
      </c>
    </row>
    <row r="24" spans="3:27" x14ac:dyDescent="0.25">
      <c r="C24" t="s">
        <v>9</v>
      </c>
      <c r="D24" t="s">
        <v>38</v>
      </c>
      <c r="E24" t="s">
        <v>16</v>
      </c>
      <c r="F24" s="4">
        <v>2646</v>
      </c>
      <c r="G24" s="5">
        <v>120</v>
      </c>
      <c r="H24">
        <f>VLOOKUP(data[Product],products[],2,FALSE)</f>
        <v>8.7899999999999991</v>
      </c>
      <c r="I24">
        <f>data[[#This Row],[Units]]*data[[#This Row],[Cost per unit]]</f>
        <v>1054.8</v>
      </c>
      <c r="Z24" t="s">
        <v>24</v>
      </c>
      <c r="AA24" s="11">
        <v>4.97</v>
      </c>
    </row>
    <row r="25" spans="3:27" x14ac:dyDescent="0.25">
      <c r="C25" t="s">
        <v>2</v>
      </c>
      <c r="D25" t="s">
        <v>34</v>
      </c>
      <c r="E25" t="s">
        <v>13</v>
      </c>
      <c r="F25" s="4">
        <v>252</v>
      </c>
      <c r="G25" s="5">
        <v>54</v>
      </c>
      <c r="H25">
        <f>VLOOKUP(data[Product],products[],2,FALSE)</f>
        <v>9.33</v>
      </c>
      <c r="I25">
        <f>data[[#This Row],[Units]]*data[[#This Row],[Cost per unit]]</f>
        <v>503.82</v>
      </c>
      <c r="Z25" t="s">
        <v>25</v>
      </c>
      <c r="AA25" s="11">
        <v>13.15</v>
      </c>
    </row>
    <row r="26" spans="3:27" x14ac:dyDescent="0.25">
      <c r="C26" t="s">
        <v>3</v>
      </c>
      <c r="D26" t="s">
        <v>35</v>
      </c>
      <c r="E26" t="s">
        <v>25</v>
      </c>
      <c r="F26" s="4">
        <v>2464</v>
      </c>
      <c r="G26" s="5">
        <v>234</v>
      </c>
      <c r="H26">
        <f>VLOOKUP(data[Product],products[],2,FALSE)</f>
        <v>13.15</v>
      </c>
      <c r="I26">
        <f>data[[#This Row],[Units]]*data[[#This Row],[Cost per unit]]</f>
        <v>3077.1</v>
      </c>
      <c r="Z26" t="s">
        <v>26</v>
      </c>
      <c r="AA26" s="11">
        <v>5.6</v>
      </c>
    </row>
    <row r="27" spans="3:27" x14ac:dyDescent="0.25">
      <c r="C27" t="s">
        <v>3</v>
      </c>
      <c r="D27" t="s">
        <v>35</v>
      </c>
      <c r="E27" t="s">
        <v>29</v>
      </c>
      <c r="F27" s="4">
        <v>2114</v>
      </c>
      <c r="G27" s="5">
        <v>66</v>
      </c>
      <c r="H27">
        <f>VLOOKUP(data[Product],products[],2,FALSE)</f>
        <v>7.16</v>
      </c>
      <c r="I27">
        <f>data[[#This Row],[Units]]*data[[#This Row],[Cost per unit]]</f>
        <v>472.56</v>
      </c>
      <c r="Z27" t="s">
        <v>27</v>
      </c>
      <c r="AA27" s="11">
        <v>16.73</v>
      </c>
    </row>
    <row r="28" spans="3:27" x14ac:dyDescent="0.25">
      <c r="C28" t="s">
        <v>6</v>
      </c>
      <c r="D28" t="s">
        <v>37</v>
      </c>
      <c r="E28" t="s">
        <v>31</v>
      </c>
      <c r="F28" s="4">
        <v>7693</v>
      </c>
      <c r="G28" s="5">
        <v>87</v>
      </c>
      <c r="H28">
        <f>VLOOKUP(data[Product],products[],2,FALSE)</f>
        <v>5.79</v>
      </c>
      <c r="I28">
        <f>data[[#This Row],[Units]]*data[[#This Row],[Cost per unit]]</f>
        <v>503.73</v>
      </c>
      <c r="Z28" t="s">
        <v>28</v>
      </c>
      <c r="AA28" s="11">
        <v>10.38</v>
      </c>
    </row>
    <row r="29" spans="3:27" x14ac:dyDescent="0.25">
      <c r="C29" t="s">
        <v>5</v>
      </c>
      <c r="D29" t="s">
        <v>34</v>
      </c>
      <c r="E29" t="s">
        <v>20</v>
      </c>
      <c r="F29" s="4">
        <v>15610</v>
      </c>
      <c r="G29" s="5">
        <v>339</v>
      </c>
      <c r="H29">
        <f>VLOOKUP(data[Product],products[],2,FALSE)</f>
        <v>10.62</v>
      </c>
      <c r="I29">
        <f>data[[#This Row],[Units]]*data[[#This Row],[Cost per unit]]</f>
        <v>3600.18</v>
      </c>
      <c r="Z29" t="s">
        <v>29</v>
      </c>
      <c r="AA29" s="11">
        <v>7.16</v>
      </c>
    </row>
    <row r="30" spans="3:27" x14ac:dyDescent="0.25">
      <c r="C30" t="s">
        <v>41</v>
      </c>
      <c r="D30" t="s">
        <v>34</v>
      </c>
      <c r="E30" t="s">
        <v>22</v>
      </c>
      <c r="F30" s="4">
        <v>336</v>
      </c>
      <c r="G30" s="5">
        <v>144</v>
      </c>
      <c r="H30">
        <f>VLOOKUP(data[Product],products[],2,FALSE)</f>
        <v>9.77</v>
      </c>
      <c r="I30">
        <f>data[[#This Row],[Units]]*data[[#This Row],[Cost per unit]]</f>
        <v>1406.8799999999999</v>
      </c>
      <c r="Z30" t="s">
        <v>30</v>
      </c>
      <c r="AA30" s="11">
        <v>14.49</v>
      </c>
    </row>
    <row r="31" spans="3:27" x14ac:dyDescent="0.25">
      <c r="C31" t="s">
        <v>2</v>
      </c>
      <c r="D31" t="s">
        <v>39</v>
      </c>
      <c r="E31" t="s">
        <v>20</v>
      </c>
      <c r="F31" s="4">
        <v>9443</v>
      </c>
      <c r="G31" s="5">
        <v>162</v>
      </c>
      <c r="H31">
        <f>VLOOKUP(data[Product],products[],2,FALSE)</f>
        <v>10.62</v>
      </c>
      <c r="I31">
        <f>data[[#This Row],[Units]]*data[[#This Row],[Cost per unit]]</f>
        <v>1720.4399999999998</v>
      </c>
      <c r="Z31" t="s">
        <v>31</v>
      </c>
      <c r="AA31" s="11">
        <v>5.79</v>
      </c>
    </row>
    <row r="32" spans="3:27" x14ac:dyDescent="0.25">
      <c r="C32" t="s">
        <v>9</v>
      </c>
      <c r="D32" t="s">
        <v>34</v>
      </c>
      <c r="E32" t="s">
        <v>23</v>
      </c>
      <c r="F32" s="4">
        <v>8155</v>
      </c>
      <c r="G32" s="5">
        <v>90</v>
      </c>
      <c r="H32">
        <f>VLOOKUP(data[Product],products[],2,FALSE)</f>
        <v>6.49</v>
      </c>
      <c r="I32">
        <f>data[[#This Row],[Units]]*data[[#This Row],[Cost per unit]]</f>
        <v>584.1</v>
      </c>
      <c r="Z32" t="s">
        <v>32</v>
      </c>
      <c r="AA32" s="11">
        <v>8.65</v>
      </c>
    </row>
    <row r="33" spans="3:27" x14ac:dyDescent="0.25">
      <c r="C33" t="s">
        <v>8</v>
      </c>
      <c r="D33" t="s">
        <v>38</v>
      </c>
      <c r="E33" t="s">
        <v>23</v>
      </c>
      <c r="F33" s="4">
        <v>1701</v>
      </c>
      <c r="G33" s="5">
        <v>234</v>
      </c>
      <c r="H33">
        <f>VLOOKUP(data[Product],products[],2,FALSE)</f>
        <v>6.49</v>
      </c>
      <c r="I33">
        <f>data[[#This Row],[Units]]*data[[#This Row],[Cost per unit]]</f>
        <v>1518.66</v>
      </c>
      <c r="Z33" t="s">
        <v>33</v>
      </c>
      <c r="AA33" s="11">
        <v>12.37</v>
      </c>
    </row>
    <row r="34" spans="3:27" x14ac:dyDescent="0.25">
      <c r="C34" t="s">
        <v>10</v>
      </c>
      <c r="D34" t="s">
        <v>38</v>
      </c>
      <c r="E34" t="s">
        <v>22</v>
      </c>
      <c r="F34" s="4">
        <v>2205</v>
      </c>
      <c r="G34" s="5">
        <v>141</v>
      </c>
      <c r="H34">
        <f>VLOOKUP(data[Product],products[],2,FALSE)</f>
        <v>9.77</v>
      </c>
      <c r="I34">
        <f>data[[#This Row],[Units]]*data[[#This Row],[Cost per unit]]</f>
        <v>1377.57</v>
      </c>
    </row>
    <row r="35" spans="3:27" x14ac:dyDescent="0.25">
      <c r="C35" t="s">
        <v>8</v>
      </c>
      <c r="D35" t="s">
        <v>37</v>
      </c>
      <c r="E35" t="s">
        <v>19</v>
      </c>
      <c r="F35" s="4">
        <v>1771</v>
      </c>
      <c r="G35" s="5">
        <v>204</v>
      </c>
      <c r="H35">
        <f>VLOOKUP(data[Product],products[],2,FALSE)</f>
        <v>7.64</v>
      </c>
      <c r="I35">
        <f>data[[#This Row],[Units]]*data[[#This Row],[Cost per unit]]</f>
        <v>1558.56</v>
      </c>
    </row>
    <row r="36" spans="3:27" x14ac:dyDescent="0.25">
      <c r="C36" t="s">
        <v>41</v>
      </c>
      <c r="D36" t="s">
        <v>35</v>
      </c>
      <c r="E36" t="s">
        <v>15</v>
      </c>
      <c r="F36" s="4">
        <v>2114</v>
      </c>
      <c r="G36" s="5">
        <v>186</v>
      </c>
      <c r="H36">
        <f>VLOOKUP(data[Product],products[],2,FALSE)</f>
        <v>11.73</v>
      </c>
      <c r="I36">
        <f>data[[#This Row],[Units]]*data[[#This Row],[Cost per unit]]</f>
        <v>2181.7800000000002</v>
      </c>
    </row>
    <row r="37" spans="3:27" x14ac:dyDescent="0.25">
      <c r="C37" t="s">
        <v>41</v>
      </c>
      <c r="D37" t="s">
        <v>36</v>
      </c>
      <c r="E37" t="s">
        <v>13</v>
      </c>
      <c r="F37" s="4">
        <v>10311</v>
      </c>
      <c r="G37" s="5">
        <v>231</v>
      </c>
      <c r="H37">
        <f>VLOOKUP(data[Product],products[],2,FALSE)</f>
        <v>9.33</v>
      </c>
      <c r="I37">
        <f>data[[#This Row],[Units]]*data[[#This Row],[Cost per unit]]</f>
        <v>2155.23</v>
      </c>
    </row>
    <row r="38" spans="3:27" x14ac:dyDescent="0.25">
      <c r="C38" t="s">
        <v>3</v>
      </c>
      <c r="D38" t="s">
        <v>39</v>
      </c>
      <c r="E38" t="s">
        <v>16</v>
      </c>
      <c r="F38" s="4">
        <v>21</v>
      </c>
      <c r="G38" s="5">
        <v>168</v>
      </c>
      <c r="H38">
        <f>VLOOKUP(data[Product],products[],2,FALSE)</f>
        <v>8.7899999999999991</v>
      </c>
      <c r="I38">
        <f>data[[#This Row],[Units]]*data[[#This Row],[Cost per unit]]</f>
        <v>1476.7199999999998</v>
      </c>
    </row>
    <row r="39" spans="3:27" x14ac:dyDescent="0.25">
      <c r="C39" t="s">
        <v>10</v>
      </c>
      <c r="D39" t="s">
        <v>35</v>
      </c>
      <c r="E39" t="s">
        <v>20</v>
      </c>
      <c r="F39" s="4">
        <v>1974</v>
      </c>
      <c r="G39" s="5">
        <v>195</v>
      </c>
      <c r="H39">
        <f>VLOOKUP(data[Product],products[],2,FALSE)</f>
        <v>10.62</v>
      </c>
      <c r="I39">
        <f>data[[#This Row],[Units]]*data[[#This Row],[Cost per unit]]</f>
        <v>2070.8999999999996</v>
      </c>
    </row>
    <row r="40" spans="3:27" x14ac:dyDescent="0.25">
      <c r="C40" t="s">
        <v>5</v>
      </c>
      <c r="D40" t="s">
        <v>36</v>
      </c>
      <c r="E40" t="s">
        <v>23</v>
      </c>
      <c r="F40" s="4">
        <v>6314</v>
      </c>
      <c r="G40" s="5">
        <v>15</v>
      </c>
      <c r="H40">
        <f>VLOOKUP(data[Product],products[],2,FALSE)</f>
        <v>6.49</v>
      </c>
      <c r="I40">
        <f>data[[#This Row],[Units]]*data[[#This Row],[Cost per unit]]</f>
        <v>97.350000000000009</v>
      </c>
    </row>
    <row r="41" spans="3:27" x14ac:dyDescent="0.25">
      <c r="C41" t="s">
        <v>10</v>
      </c>
      <c r="D41" t="s">
        <v>37</v>
      </c>
      <c r="E41" t="s">
        <v>23</v>
      </c>
      <c r="F41" s="4">
        <v>4683</v>
      </c>
      <c r="G41" s="5">
        <v>30</v>
      </c>
      <c r="H41">
        <f>VLOOKUP(data[Product],products[],2,FALSE)</f>
        <v>6.49</v>
      </c>
      <c r="I41">
        <f>data[[#This Row],[Units]]*data[[#This Row],[Cost per unit]]</f>
        <v>194.70000000000002</v>
      </c>
    </row>
    <row r="42" spans="3:27" x14ac:dyDescent="0.25">
      <c r="C42" t="s">
        <v>41</v>
      </c>
      <c r="D42" t="s">
        <v>37</v>
      </c>
      <c r="E42" t="s">
        <v>24</v>
      </c>
      <c r="F42" s="4">
        <v>6398</v>
      </c>
      <c r="G42" s="5">
        <v>102</v>
      </c>
      <c r="H42">
        <f>VLOOKUP(data[Product],products[],2,FALSE)</f>
        <v>4.97</v>
      </c>
      <c r="I42">
        <f>data[[#This Row],[Units]]*data[[#This Row],[Cost per unit]]</f>
        <v>506.94</v>
      </c>
    </row>
    <row r="43" spans="3:27" x14ac:dyDescent="0.25">
      <c r="C43" t="s">
        <v>2</v>
      </c>
      <c r="D43" t="s">
        <v>35</v>
      </c>
      <c r="E43" t="s">
        <v>19</v>
      </c>
      <c r="F43" s="4">
        <v>553</v>
      </c>
      <c r="G43" s="5">
        <v>15</v>
      </c>
      <c r="H43">
        <f>VLOOKUP(data[Product],products[],2,FALSE)</f>
        <v>7.64</v>
      </c>
      <c r="I43">
        <f>data[[#This Row],[Units]]*data[[#This Row],[Cost per unit]]</f>
        <v>114.6</v>
      </c>
    </row>
    <row r="44" spans="3:27" x14ac:dyDescent="0.25">
      <c r="C44" t="s">
        <v>8</v>
      </c>
      <c r="D44" t="s">
        <v>39</v>
      </c>
      <c r="E44" t="s">
        <v>30</v>
      </c>
      <c r="F44" s="4">
        <v>7021</v>
      </c>
      <c r="G44" s="5">
        <v>183</v>
      </c>
      <c r="H44">
        <f>VLOOKUP(data[Product],products[],2,FALSE)</f>
        <v>14.49</v>
      </c>
      <c r="I44">
        <f>data[[#This Row],[Units]]*data[[#This Row],[Cost per unit]]</f>
        <v>2651.67</v>
      </c>
    </row>
    <row r="45" spans="3:27" x14ac:dyDescent="0.25">
      <c r="C45" t="s">
        <v>40</v>
      </c>
      <c r="D45" t="s">
        <v>39</v>
      </c>
      <c r="E45" t="s">
        <v>22</v>
      </c>
      <c r="F45" s="4">
        <v>5817</v>
      </c>
      <c r="G45" s="5">
        <v>12</v>
      </c>
      <c r="H45">
        <f>VLOOKUP(data[Product],products[],2,FALSE)</f>
        <v>9.77</v>
      </c>
      <c r="I45">
        <f>data[[#This Row],[Units]]*data[[#This Row],[Cost per unit]]</f>
        <v>117.24</v>
      </c>
    </row>
    <row r="46" spans="3:27" x14ac:dyDescent="0.25">
      <c r="C46" t="s">
        <v>41</v>
      </c>
      <c r="D46" t="s">
        <v>39</v>
      </c>
      <c r="E46" t="s">
        <v>14</v>
      </c>
      <c r="F46" s="4">
        <v>3976</v>
      </c>
      <c r="G46" s="5">
        <v>72</v>
      </c>
      <c r="H46">
        <f>VLOOKUP(data[Product],products[],2,FALSE)</f>
        <v>11.7</v>
      </c>
      <c r="I46">
        <f>data[[#This Row],[Units]]*data[[#This Row],[Cost per unit]]</f>
        <v>842.4</v>
      </c>
    </row>
    <row r="47" spans="3:27" x14ac:dyDescent="0.25">
      <c r="C47" t="s">
        <v>6</v>
      </c>
      <c r="D47" t="s">
        <v>38</v>
      </c>
      <c r="E47" t="s">
        <v>27</v>
      </c>
      <c r="F47" s="4">
        <v>1134</v>
      </c>
      <c r="G47" s="5">
        <v>282</v>
      </c>
      <c r="H47">
        <f>VLOOKUP(data[Product],products[],2,FALSE)</f>
        <v>16.73</v>
      </c>
      <c r="I47">
        <f>data[[#This Row],[Units]]*data[[#This Row],[Cost per unit]]</f>
        <v>4717.8599999999997</v>
      </c>
    </row>
    <row r="48" spans="3:27" x14ac:dyDescent="0.25">
      <c r="C48" t="s">
        <v>2</v>
      </c>
      <c r="D48" t="s">
        <v>39</v>
      </c>
      <c r="E48" t="s">
        <v>28</v>
      </c>
      <c r="F48" s="4">
        <v>6027</v>
      </c>
      <c r="G48" s="5">
        <v>144</v>
      </c>
      <c r="H48">
        <f>VLOOKUP(data[Product],products[],2,FALSE)</f>
        <v>10.38</v>
      </c>
      <c r="I48">
        <f>data[[#This Row],[Units]]*data[[#This Row],[Cost per unit]]</f>
        <v>1494.72</v>
      </c>
    </row>
    <row r="49" spans="3:9" x14ac:dyDescent="0.25">
      <c r="C49" t="s">
        <v>6</v>
      </c>
      <c r="D49" t="s">
        <v>37</v>
      </c>
      <c r="E49" t="s">
        <v>16</v>
      </c>
      <c r="F49" s="4">
        <v>1904</v>
      </c>
      <c r="G49" s="5">
        <v>405</v>
      </c>
      <c r="H49">
        <f>VLOOKUP(data[Product],products[],2,FALSE)</f>
        <v>8.7899999999999991</v>
      </c>
      <c r="I49">
        <f>data[[#This Row],[Units]]*data[[#This Row],[Cost per unit]]</f>
        <v>3559.95</v>
      </c>
    </row>
    <row r="50" spans="3:9" x14ac:dyDescent="0.25">
      <c r="C50" t="s">
        <v>7</v>
      </c>
      <c r="D50" t="s">
        <v>34</v>
      </c>
      <c r="E50" t="s">
        <v>32</v>
      </c>
      <c r="F50" s="4">
        <v>3262</v>
      </c>
      <c r="G50" s="5">
        <v>75</v>
      </c>
      <c r="H50">
        <f>VLOOKUP(data[Product],products[],2,FALSE)</f>
        <v>8.65</v>
      </c>
      <c r="I50">
        <f>data[[#This Row],[Units]]*data[[#This Row],[Cost per unit]]</f>
        <v>648.75</v>
      </c>
    </row>
    <row r="51" spans="3:9" x14ac:dyDescent="0.25">
      <c r="C51" t="s">
        <v>40</v>
      </c>
      <c r="D51" t="s">
        <v>34</v>
      </c>
      <c r="E51" t="s">
        <v>27</v>
      </c>
      <c r="F51" s="4">
        <v>2289</v>
      </c>
      <c r="G51" s="5">
        <v>135</v>
      </c>
      <c r="H51">
        <f>VLOOKUP(data[Product],products[],2,FALSE)</f>
        <v>16.73</v>
      </c>
      <c r="I51">
        <f>data[[#This Row],[Units]]*data[[#This Row],[Cost per unit]]</f>
        <v>2258.5500000000002</v>
      </c>
    </row>
    <row r="52" spans="3:9" x14ac:dyDescent="0.25">
      <c r="C52" t="s">
        <v>5</v>
      </c>
      <c r="D52" t="s">
        <v>34</v>
      </c>
      <c r="E52" t="s">
        <v>27</v>
      </c>
      <c r="F52" s="4">
        <v>6986</v>
      </c>
      <c r="G52" s="5">
        <v>21</v>
      </c>
      <c r="H52">
        <f>VLOOKUP(data[Product],products[],2,FALSE)</f>
        <v>16.73</v>
      </c>
      <c r="I52">
        <f>data[[#This Row],[Units]]*data[[#This Row],[Cost per unit]]</f>
        <v>351.33</v>
      </c>
    </row>
    <row r="53" spans="3:9" x14ac:dyDescent="0.25">
      <c r="C53" t="s">
        <v>2</v>
      </c>
      <c r="D53" t="s">
        <v>38</v>
      </c>
      <c r="E53" t="s">
        <v>23</v>
      </c>
      <c r="F53" s="4">
        <v>4417</v>
      </c>
      <c r="G53" s="5">
        <v>153</v>
      </c>
      <c r="H53">
        <f>VLOOKUP(data[Product],products[],2,FALSE)</f>
        <v>6.49</v>
      </c>
      <c r="I53">
        <f>data[[#This Row],[Units]]*data[[#This Row],[Cost per unit]]</f>
        <v>992.97</v>
      </c>
    </row>
    <row r="54" spans="3:9" x14ac:dyDescent="0.25">
      <c r="C54" t="s">
        <v>6</v>
      </c>
      <c r="D54" t="s">
        <v>34</v>
      </c>
      <c r="E54" t="s">
        <v>15</v>
      </c>
      <c r="F54" s="4">
        <v>1442</v>
      </c>
      <c r="G54" s="5">
        <v>15</v>
      </c>
      <c r="H54">
        <f>VLOOKUP(data[Product],products[],2,FALSE)</f>
        <v>11.73</v>
      </c>
      <c r="I54">
        <f>data[[#This Row],[Units]]*data[[#This Row],[Cost per unit]]</f>
        <v>175.95000000000002</v>
      </c>
    </row>
    <row r="55" spans="3:9" x14ac:dyDescent="0.25">
      <c r="C55" t="s">
        <v>3</v>
      </c>
      <c r="D55" t="s">
        <v>35</v>
      </c>
      <c r="E55" t="s">
        <v>14</v>
      </c>
      <c r="F55" s="4">
        <v>2415</v>
      </c>
      <c r="G55" s="5">
        <v>255</v>
      </c>
      <c r="H55">
        <f>VLOOKUP(data[Product],products[],2,FALSE)</f>
        <v>11.7</v>
      </c>
      <c r="I55">
        <f>data[[#This Row],[Units]]*data[[#This Row],[Cost per unit]]</f>
        <v>2983.5</v>
      </c>
    </row>
    <row r="56" spans="3:9" x14ac:dyDescent="0.25">
      <c r="C56" t="s">
        <v>2</v>
      </c>
      <c r="D56" t="s">
        <v>37</v>
      </c>
      <c r="E56" t="s">
        <v>19</v>
      </c>
      <c r="F56" s="4">
        <v>238</v>
      </c>
      <c r="G56" s="5">
        <v>18</v>
      </c>
      <c r="H56">
        <f>VLOOKUP(data[Product],products[],2,FALSE)</f>
        <v>7.64</v>
      </c>
      <c r="I56">
        <f>data[[#This Row],[Units]]*data[[#This Row],[Cost per unit]]</f>
        <v>137.51999999999998</v>
      </c>
    </row>
    <row r="57" spans="3:9" x14ac:dyDescent="0.25">
      <c r="C57" t="s">
        <v>6</v>
      </c>
      <c r="D57" t="s">
        <v>37</v>
      </c>
      <c r="E57" t="s">
        <v>23</v>
      </c>
      <c r="F57" s="4">
        <v>4949</v>
      </c>
      <c r="G57" s="5">
        <v>189</v>
      </c>
      <c r="H57">
        <f>VLOOKUP(data[Product],products[],2,FALSE)</f>
        <v>6.49</v>
      </c>
      <c r="I57">
        <f>data[[#This Row],[Units]]*data[[#This Row],[Cost per unit]]</f>
        <v>1226.6100000000001</v>
      </c>
    </row>
    <row r="58" spans="3:9" x14ac:dyDescent="0.25">
      <c r="C58" t="s">
        <v>5</v>
      </c>
      <c r="D58" t="s">
        <v>38</v>
      </c>
      <c r="E58" t="s">
        <v>32</v>
      </c>
      <c r="F58" s="4">
        <v>5075</v>
      </c>
      <c r="G58" s="5">
        <v>21</v>
      </c>
      <c r="H58">
        <f>VLOOKUP(data[Product],products[],2,FALSE)</f>
        <v>8.65</v>
      </c>
      <c r="I58">
        <f>data[[#This Row],[Units]]*data[[#This Row],[Cost per unit]]</f>
        <v>181.65</v>
      </c>
    </row>
    <row r="59" spans="3:9" x14ac:dyDescent="0.25">
      <c r="C59" t="s">
        <v>3</v>
      </c>
      <c r="D59" t="s">
        <v>36</v>
      </c>
      <c r="E59" t="s">
        <v>16</v>
      </c>
      <c r="F59" s="4">
        <v>9198</v>
      </c>
      <c r="G59" s="5">
        <v>36</v>
      </c>
      <c r="H59">
        <f>VLOOKUP(data[Product],products[],2,FALSE)</f>
        <v>8.7899999999999991</v>
      </c>
      <c r="I59">
        <f>data[[#This Row],[Units]]*data[[#This Row],[Cost per unit]]</f>
        <v>316.43999999999994</v>
      </c>
    </row>
    <row r="60" spans="3:9" x14ac:dyDescent="0.25">
      <c r="C60" t="s">
        <v>6</v>
      </c>
      <c r="D60" t="s">
        <v>34</v>
      </c>
      <c r="E60" t="s">
        <v>29</v>
      </c>
      <c r="F60" s="4">
        <v>3339</v>
      </c>
      <c r="G60" s="5">
        <v>75</v>
      </c>
      <c r="H60">
        <f>VLOOKUP(data[Product],products[],2,FALSE)</f>
        <v>7.16</v>
      </c>
      <c r="I60">
        <f>data[[#This Row],[Units]]*data[[#This Row],[Cost per unit]]</f>
        <v>537</v>
      </c>
    </row>
    <row r="61" spans="3:9" x14ac:dyDescent="0.25">
      <c r="C61" t="s">
        <v>40</v>
      </c>
      <c r="D61" t="s">
        <v>34</v>
      </c>
      <c r="E61" t="s">
        <v>17</v>
      </c>
      <c r="F61" s="4">
        <v>5019</v>
      </c>
      <c r="G61" s="5">
        <v>156</v>
      </c>
      <c r="H61">
        <f>VLOOKUP(data[Product],products[],2,FALSE)</f>
        <v>3.11</v>
      </c>
      <c r="I61">
        <f>data[[#This Row],[Units]]*data[[#This Row],[Cost per unit]]</f>
        <v>485.15999999999997</v>
      </c>
    </row>
    <row r="62" spans="3:9" x14ac:dyDescent="0.25">
      <c r="C62" t="s">
        <v>5</v>
      </c>
      <c r="D62" t="s">
        <v>36</v>
      </c>
      <c r="E62" t="s">
        <v>16</v>
      </c>
      <c r="F62" s="4">
        <v>16184</v>
      </c>
      <c r="G62" s="5">
        <v>39</v>
      </c>
      <c r="H62">
        <f>VLOOKUP(data[Product],products[],2,FALSE)</f>
        <v>8.7899999999999991</v>
      </c>
      <c r="I62">
        <f>data[[#This Row],[Units]]*data[[#This Row],[Cost per unit]]</f>
        <v>342.80999999999995</v>
      </c>
    </row>
    <row r="63" spans="3:9" x14ac:dyDescent="0.25">
      <c r="C63" t="s">
        <v>6</v>
      </c>
      <c r="D63" t="s">
        <v>36</v>
      </c>
      <c r="E63" t="s">
        <v>21</v>
      </c>
      <c r="F63" s="4">
        <v>497</v>
      </c>
      <c r="G63" s="5">
        <v>63</v>
      </c>
      <c r="H63">
        <f>VLOOKUP(data[Product],products[],2,FALSE)</f>
        <v>9</v>
      </c>
      <c r="I63">
        <f>data[[#This Row],[Units]]*data[[#This Row],[Cost per unit]]</f>
        <v>567</v>
      </c>
    </row>
    <row r="64" spans="3:9" x14ac:dyDescent="0.25">
      <c r="C64" t="s">
        <v>2</v>
      </c>
      <c r="D64" t="s">
        <v>36</v>
      </c>
      <c r="E64" t="s">
        <v>29</v>
      </c>
      <c r="F64" s="4">
        <v>8211</v>
      </c>
      <c r="G64" s="5">
        <v>75</v>
      </c>
      <c r="H64">
        <f>VLOOKUP(data[Product],products[],2,FALSE)</f>
        <v>7.16</v>
      </c>
      <c r="I64">
        <f>data[[#This Row],[Units]]*data[[#This Row],[Cost per unit]]</f>
        <v>537</v>
      </c>
    </row>
    <row r="65" spans="3:9" x14ac:dyDescent="0.25">
      <c r="C65" t="s">
        <v>2</v>
      </c>
      <c r="D65" t="s">
        <v>38</v>
      </c>
      <c r="E65" t="s">
        <v>28</v>
      </c>
      <c r="F65" s="4">
        <v>6580</v>
      </c>
      <c r="G65" s="5">
        <v>183</v>
      </c>
      <c r="H65">
        <f>VLOOKUP(data[Product],products[],2,FALSE)</f>
        <v>10.38</v>
      </c>
      <c r="I65">
        <f>data[[#This Row],[Units]]*data[[#This Row],[Cost per unit]]</f>
        <v>1899.5400000000002</v>
      </c>
    </row>
    <row r="66" spans="3:9" x14ac:dyDescent="0.25">
      <c r="C66" t="s">
        <v>41</v>
      </c>
      <c r="D66" t="s">
        <v>35</v>
      </c>
      <c r="E66" t="s">
        <v>13</v>
      </c>
      <c r="F66" s="4">
        <v>4760</v>
      </c>
      <c r="G66" s="5">
        <v>69</v>
      </c>
      <c r="H66">
        <f>VLOOKUP(data[Product],products[],2,FALSE)</f>
        <v>9.33</v>
      </c>
      <c r="I66">
        <f>data[[#This Row],[Units]]*data[[#This Row],[Cost per unit]]</f>
        <v>643.77</v>
      </c>
    </row>
    <row r="67" spans="3:9" x14ac:dyDescent="0.25">
      <c r="C67" t="s">
        <v>40</v>
      </c>
      <c r="D67" t="s">
        <v>36</v>
      </c>
      <c r="E67" t="s">
        <v>25</v>
      </c>
      <c r="F67" s="4">
        <v>5439</v>
      </c>
      <c r="G67" s="5">
        <v>30</v>
      </c>
      <c r="H67">
        <f>VLOOKUP(data[Product],products[],2,FALSE)</f>
        <v>13.15</v>
      </c>
      <c r="I67">
        <f>data[[#This Row],[Units]]*data[[#This Row],[Cost per unit]]</f>
        <v>394.5</v>
      </c>
    </row>
    <row r="68" spans="3:9" x14ac:dyDescent="0.25">
      <c r="C68" t="s">
        <v>41</v>
      </c>
      <c r="D68" t="s">
        <v>34</v>
      </c>
      <c r="E68" t="s">
        <v>17</v>
      </c>
      <c r="F68" s="4">
        <v>1463</v>
      </c>
      <c r="G68" s="5">
        <v>39</v>
      </c>
      <c r="H68">
        <f>VLOOKUP(data[Product],products[],2,FALSE)</f>
        <v>3.11</v>
      </c>
      <c r="I68">
        <f>data[[#This Row],[Units]]*data[[#This Row],[Cost per unit]]</f>
        <v>121.28999999999999</v>
      </c>
    </row>
    <row r="69" spans="3:9" x14ac:dyDescent="0.25">
      <c r="C69" t="s">
        <v>3</v>
      </c>
      <c r="D69" t="s">
        <v>34</v>
      </c>
      <c r="E69" t="s">
        <v>32</v>
      </c>
      <c r="F69" s="4">
        <v>7777</v>
      </c>
      <c r="G69" s="5">
        <v>504</v>
      </c>
      <c r="H69">
        <f>VLOOKUP(data[Product],products[],2,FALSE)</f>
        <v>8.65</v>
      </c>
      <c r="I69">
        <f>data[[#This Row],[Units]]*data[[#This Row],[Cost per unit]]</f>
        <v>4359.6000000000004</v>
      </c>
    </row>
    <row r="70" spans="3:9" x14ac:dyDescent="0.25">
      <c r="C70" t="s">
        <v>9</v>
      </c>
      <c r="D70" t="s">
        <v>37</v>
      </c>
      <c r="E70" t="s">
        <v>29</v>
      </c>
      <c r="F70" s="4">
        <v>1085</v>
      </c>
      <c r="G70" s="5">
        <v>273</v>
      </c>
      <c r="H70">
        <f>VLOOKUP(data[Product],products[],2,FALSE)</f>
        <v>7.16</v>
      </c>
      <c r="I70">
        <f>data[[#This Row],[Units]]*data[[#This Row],[Cost per unit]]</f>
        <v>1954.68</v>
      </c>
    </row>
    <row r="71" spans="3:9" x14ac:dyDescent="0.25">
      <c r="C71" t="s">
        <v>5</v>
      </c>
      <c r="D71" t="s">
        <v>37</v>
      </c>
      <c r="E71" t="s">
        <v>31</v>
      </c>
      <c r="F71" s="4">
        <v>182</v>
      </c>
      <c r="G71" s="5">
        <v>48</v>
      </c>
      <c r="H71">
        <f>VLOOKUP(data[Product],products[],2,FALSE)</f>
        <v>5.79</v>
      </c>
      <c r="I71">
        <f>data[[#This Row],[Units]]*data[[#This Row],[Cost per unit]]</f>
        <v>277.92</v>
      </c>
    </row>
    <row r="72" spans="3:9" x14ac:dyDescent="0.25">
      <c r="C72" t="s">
        <v>6</v>
      </c>
      <c r="D72" t="s">
        <v>34</v>
      </c>
      <c r="E72" t="s">
        <v>27</v>
      </c>
      <c r="F72" s="4">
        <v>4242</v>
      </c>
      <c r="G72" s="5">
        <v>207</v>
      </c>
      <c r="H72">
        <f>VLOOKUP(data[Product],products[],2,FALSE)</f>
        <v>16.73</v>
      </c>
      <c r="I72">
        <f>data[[#This Row],[Units]]*data[[#This Row],[Cost per unit]]</f>
        <v>3463.11</v>
      </c>
    </row>
    <row r="73" spans="3:9" x14ac:dyDescent="0.25">
      <c r="C73" t="s">
        <v>6</v>
      </c>
      <c r="D73" t="s">
        <v>36</v>
      </c>
      <c r="E73" t="s">
        <v>32</v>
      </c>
      <c r="F73" s="4">
        <v>6118</v>
      </c>
      <c r="G73" s="5">
        <v>9</v>
      </c>
      <c r="H73">
        <f>VLOOKUP(data[Product],products[],2,FALSE)</f>
        <v>8.65</v>
      </c>
      <c r="I73">
        <f>data[[#This Row],[Units]]*data[[#This Row],[Cost per unit]]</f>
        <v>77.850000000000009</v>
      </c>
    </row>
    <row r="74" spans="3:9" x14ac:dyDescent="0.25">
      <c r="C74" t="s">
        <v>10</v>
      </c>
      <c r="D74" t="s">
        <v>36</v>
      </c>
      <c r="E74" t="s">
        <v>23</v>
      </c>
      <c r="F74" s="4">
        <v>2317</v>
      </c>
      <c r="G74" s="5">
        <v>261</v>
      </c>
      <c r="H74">
        <f>VLOOKUP(data[Product],products[],2,FALSE)</f>
        <v>6.49</v>
      </c>
      <c r="I74">
        <f>data[[#This Row],[Units]]*data[[#This Row],[Cost per unit]]</f>
        <v>1693.89</v>
      </c>
    </row>
    <row r="75" spans="3:9" x14ac:dyDescent="0.25">
      <c r="C75" t="s">
        <v>6</v>
      </c>
      <c r="D75" t="s">
        <v>38</v>
      </c>
      <c r="E75" t="s">
        <v>16</v>
      </c>
      <c r="F75" s="4">
        <v>938</v>
      </c>
      <c r="G75" s="5">
        <v>6</v>
      </c>
      <c r="H75">
        <f>VLOOKUP(data[Product],products[],2,FALSE)</f>
        <v>8.7899999999999991</v>
      </c>
      <c r="I75">
        <f>data[[#This Row],[Units]]*data[[#This Row],[Cost per unit]]</f>
        <v>52.739999999999995</v>
      </c>
    </row>
    <row r="76" spans="3:9" x14ac:dyDescent="0.25">
      <c r="C76" t="s">
        <v>8</v>
      </c>
      <c r="D76" t="s">
        <v>37</v>
      </c>
      <c r="E76" t="s">
        <v>15</v>
      </c>
      <c r="F76" s="4">
        <v>9709</v>
      </c>
      <c r="G76" s="5">
        <v>30</v>
      </c>
      <c r="H76">
        <f>VLOOKUP(data[Product],products[],2,FALSE)</f>
        <v>11.73</v>
      </c>
      <c r="I76">
        <f>data[[#This Row],[Units]]*data[[#This Row],[Cost per unit]]</f>
        <v>351.90000000000003</v>
      </c>
    </row>
    <row r="77" spans="3:9" x14ac:dyDescent="0.25">
      <c r="C77" t="s">
        <v>7</v>
      </c>
      <c r="D77" t="s">
        <v>34</v>
      </c>
      <c r="E77" t="s">
        <v>20</v>
      </c>
      <c r="F77" s="4">
        <v>2205</v>
      </c>
      <c r="G77" s="5">
        <v>138</v>
      </c>
      <c r="H77">
        <f>VLOOKUP(data[Product],products[],2,FALSE)</f>
        <v>10.62</v>
      </c>
      <c r="I77">
        <f>data[[#This Row],[Units]]*data[[#This Row],[Cost per unit]]</f>
        <v>1465.56</v>
      </c>
    </row>
    <row r="78" spans="3:9" x14ac:dyDescent="0.25">
      <c r="C78" t="s">
        <v>7</v>
      </c>
      <c r="D78" t="s">
        <v>37</v>
      </c>
      <c r="E78" t="s">
        <v>17</v>
      </c>
      <c r="F78" s="4">
        <v>4487</v>
      </c>
      <c r="G78" s="5">
        <v>111</v>
      </c>
      <c r="H78">
        <f>VLOOKUP(data[Product],products[],2,FALSE)</f>
        <v>3.11</v>
      </c>
      <c r="I78">
        <f>data[[#This Row],[Units]]*data[[#This Row],[Cost per unit]]</f>
        <v>345.21</v>
      </c>
    </row>
    <row r="79" spans="3:9" x14ac:dyDescent="0.25">
      <c r="C79" t="s">
        <v>5</v>
      </c>
      <c r="D79" t="s">
        <v>35</v>
      </c>
      <c r="E79" t="s">
        <v>18</v>
      </c>
      <c r="F79" s="4">
        <v>2415</v>
      </c>
      <c r="G79" s="5">
        <v>15</v>
      </c>
      <c r="H79">
        <f>VLOOKUP(data[Product],products[],2,FALSE)</f>
        <v>6.47</v>
      </c>
      <c r="I79">
        <f>data[[#This Row],[Units]]*data[[#This Row],[Cost per unit]]</f>
        <v>97.05</v>
      </c>
    </row>
    <row r="80" spans="3:9" x14ac:dyDescent="0.25">
      <c r="C80" t="s">
        <v>40</v>
      </c>
      <c r="D80" t="s">
        <v>34</v>
      </c>
      <c r="E80" t="s">
        <v>19</v>
      </c>
      <c r="F80" s="4">
        <v>4018</v>
      </c>
      <c r="G80" s="5">
        <v>162</v>
      </c>
      <c r="H80">
        <f>VLOOKUP(data[Product],products[],2,FALSE)</f>
        <v>7.64</v>
      </c>
      <c r="I80">
        <f>data[[#This Row],[Units]]*data[[#This Row],[Cost per unit]]</f>
        <v>1237.6799999999998</v>
      </c>
    </row>
    <row r="81" spans="3:9" x14ac:dyDescent="0.25">
      <c r="C81" t="s">
        <v>5</v>
      </c>
      <c r="D81" t="s">
        <v>34</v>
      </c>
      <c r="E81" t="s">
        <v>19</v>
      </c>
      <c r="F81" s="4">
        <v>861</v>
      </c>
      <c r="G81" s="5">
        <v>195</v>
      </c>
      <c r="H81">
        <f>VLOOKUP(data[Product],products[],2,FALSE)</f>
        <v>7.64</v>
      </c>
      <c r="I81">
        <f>data[[#This Row],[Units]]*data[[#This Row],[Cost per unit]]</f>
        <v>1489.8</v>
      </c>
    </row>
    <row r="82" spans="3:9" x14ac:dyDescent="0.25">
      <c r="C82" t="s">
        <v>10</v>
      </c>
      <c r="D82" t="s">
        <v>38</v>
      </c>
      <c r="E82" t="s">
        <v>14</v>
      </c>
      <c r="F82" s="4">
        <v>5586</v>
      </c>
      <c r="G82" s="5">
        <v>525</v>
      </c>
      <c r="H82">
        <f>VLOOKUP(data[Product],products[],2,FALSE)</f>
        <v>11.7</v>
      </c>
      <c r="I82">
        <f>data[[#This Row],[Units]]*data[[#This Row],[Cost per unit]]</f>
        <v>6142.5</v>
      </c>
    </row>
    <row r="83" spans="3:9" x14ac:dyDescent="0.25">
      <c r="C83" t="s">
        <v>7</v>
      </c>
      <c r="D83" t="s">
        <v>34</v>
      </c>
      <c r="E83" t="s">
        <v>33</v>
      </c>
      <c r="F83" s="4">
        <v>2226</v>
      </c>
      <c r="G83" s="5">
        <v>48</v>
      </c>
      <c r="H83">
        <f>VLOOKUP(data[Product],products[],2,FALSE)</f>
        <v>12.37</v>
      </c>
      <c r="I83">
        <f>data[[#This Row],[Units]]*data[[#This Row],[Cost per unit]]</f>
        <v>593.76</v>
      </c>
    </row>
    <row r="84" spans="3:9" x14ac:dyDescent="0.25">
      <c r="C84" t="s">
        <v>9</v>
      </c>
      <c r="D84" t="s">
        <v>34</v>
      </c>
      <c r="E84" t="s">
        <v>28</v>
      </c>
      <c r="F84" s="4">
        <v>14329</v>
      </c>
      <c r="G84" s="5">
        <v>150</v>
      </c>
      <c r="H84">
        <f>VLOOKUP(data[Product],products[],2,FALSE)</f>
        <v>10.38</v>
      </c>
      <c r="I84">
        <f>data[[#This Row],[Units]]*data[[#This Row],[Cost per unit]]</f>
        <v>1557.0000000000002</v>
      </c>
    </row>
    <row r="85" spans="3:9" x14ac:dyDescent="0.25">
      <c r="C85" t="s">
        <v>9</v>
      </c>
      <c r="D85" t="s">
        <v>34</v>
      </c>
      <c r="E85" t="s">
        <v>20</v>
      </c>
      <c r="F85" s="4">
        <v>8463</v>
      </c>
      <c r="G85" s="5">
        <v>492</v>
      </c>
      <c r="H85">
        <f>VLOOKUP(data[Product],products[],2,FALSE)</f>
        <v>10.62</v>
      </c>
      <c r="I85">
        <f>data[[#This Row],[Units]]*data[[#This Row],[Cost per unit]]</f>
        <v>5225.04</v>
      </c>
    </row>
    <row r="86" spans="3:9" x14ac:dyDescent="0.25">
      <c r="C86" t="s">
        <v>5</v>
      </c>
      <c r="D86" t="s">
        <v>34</v>
      </c>
      <c r="E86" t="s">
        <v>29</v>
      </c>
      <c r="F86" s="4">
        <v>2891</v>
      </c>
      <c r="G86" s="5">
        <v>102</v>
      </c>
      <c r="H86">
        <f>VLOOKUP(data[Product],products[],2,FALSE)</f>
        <v>7.16</v>
      </c>
      <c r="I86">
        <f>data[[#This Row],[Units]]*data[[#This Row],[Cost per unit]]</f>
        <v>730.32</v>
      </c>
    </row>
    <row r="87" spans="3:9" x14ac:dyDescent="0.25">
      <c r="C87" t="s">
        <v>3</v>
      </c>
      <c r="D87" t="s">
        <v>36</v>
      </c>
      <c r="E87" t="s">
        <v>23</v>
      </c>
      <c r="F87" s="4">
        <v>3773</v>
      </c>
      <c r="G87" s="5">
        <v>165</v>
      </c>
      <c r="H87">
        <f>VLOOKUP(data[Product],products[],2,FALSE)</f>
        <v>6.49</v>
      </c>
      <c r="I87">
        <f>data[[#This Row],[Units]]*data[[#This Row],[Cost per unit]]</f>
        <v>1070.8500000000001</v>
      </c>
    </row>
    <row r="88" spans="3:9" x14ac:dyDescent="0.25">
      <c r="C88" t="s">
        <v>41</v>
      </c>
      <c r="D88" t="s">
        <v>36</v>
      </c>
      <c r="E88" t="s">
        <v>28</v>
      </c>
      <c r="F88" s="4">
        <v>854</v>
      </c>
      <c r="G88" s="5">
        <v>309</v>
      </c>
      <c r="H88">
        <f>VLOOKUP(data[Product],products[],2,FALSE)</f>
        <v>10.38</v>
      </c>
      <c r="I88">
        <f>data[[#This Row],[Units]]*data[[#This Row],[Cost per unit]]</f>
        <v>3207.42</v>
      </c>
    </row>
    <row r="89" spans="3:9" x14ac:dyDescent="0.25">
      <c r="C89" t="s">
        <v>6</v>
      </c>
      <c r="D89" t="s">
        <v>36</v>
      </c>
      <c r="E89" t="s">
        <v>17</v>
      </c>
      <c r="F89" s="4">
        <v>4970</v>
      </c>
      <c r="G89" s="5">
        <v>156</v>
      </c>
      <c r="H89">
        <f>VLOOKUP(data[Product],products[],2,FALSE)</f>
        <v>3.11</v>
      </c>
      <c r="I89">
        <f>data[[#This Row],[Units]]*data[[#This Row],[Cost per unit]]</f>
        <v>485.15999999999997</v>
      </c>
    </row>
    <row r="90" spans="3:9" x14ac:dyDescent="0.25">
      <c r="C90" t="s">
        <v>9</v>
      </c>
      <c r="D90" t="s">
        <v>35</v>
      </c>
      <c r="E90" t="s">
        <v>26</v>
      </c>
      <c r="F90" s="4">
        <v>98</v>
      </c>
      <c r="G90" s="5">
        <v>159</v>
      </c>
      <c r="H90">
        <f>VLOOKUP(data[Product],products[],2,FALSE)</f>
        <v>5.6</v>
      </c>
      <c r="I90">
        <f>data[[#This Row],[Units]]*data[[#This Row],[Cost per unit]]</f>
        <v>890.4</v>
      </c>
    </row>
    <row r="91" spans="3:9" x14ac:dyDescent="0.25">
      <c r="C91" t="s">
        <v>5</v>
      </c>
      <c r="D91" t="s">
        <v>35</v>
      </c>
      <c r="E91" t="s">
        <v>15</v>
      </c>
      <c r="F91" s="4">
        <v>13391</v>
      </c>
      <c r="G91" s="5">
        <v>201</v>
      </c>
      <c r="H91">
        <f>VLOOKUP(data[Product],products[],2,FALSE)</f>
        <v>11.73</v>
      </c>
      <c r="I91">
        <f>data[[#This Row],[Units]]*data[[#This Row],[Cost per unit]]</f>
        <v>2357.73</v>
      </c>
    </row>
    <row r="92" spans="3:9" x14ac:dyDescent="0.25">
      <c r="C92" t="s">
        <v>8</v>
      </c>
      <c r="D92" t="s">
        <v>39</v>
      </c>
      <c r="E92" t="s">
        <v>31</v>
      </c>
      <c r="F92" s="4">
        <v>8890</v>
      </c>
      <c r="G92" s="5">
        <v>210</v>
      </c>
      <c r="H92">
        <f>VLOOKUP(data[Product],products[],2,FALSE)</f>
        <v>5.79</v>
      </c>
      <c r="I92">
        <f>data[[#This Row],[Units]]*data[[#This Row],[Cost per unit]]</f>
        <v>1215.9000000000001</v>
      </c>
    </row>
    <row r="93" spans="3:9" x14ac:dyDescent="0.25">
      <c r="C93" t="s">
        <v>2</v>
      </c>
      <c r="D93" t="s">
        <v>38</v>
      </c>
      <c r="E93" t="s">
        <v>13</v>
      </c>
      <c r="F93" s="4">
        <v>56</v>
      </c>
      <c r="G93" s="5">
        <v>51</v>
      </c>
      <c r="H93">
        <f>VLOOKUP(data[Product],products[],2,FALSE)</f>
        <v>9.33</v>
      </c>
      <c r="I93">
        <f>data[[#This Row],[Units]]*data[[#This Row],[Cost per unit]]</f>
        <v>475.83</v>
      </c>
    </row>
    <row r="94" spans="3:9" x14ac:dyDescent="0.25">
      <c r="C94" t="s">
        <v>3</v>
      </c>
      <c r="D94" t="s">
        <v>36</v>
      </c>
      <c r="E94" t="s">
        <v>25</v>
      </c>
      <c r="F94" s="4">
        <v>3339</v>
      </c>
      <c r="G94" s="5">
        <v>39</v>
      </c>
      <c r="H94">
        <f>VLOOKUP(data[Product],products[],2,FALSE)</f>
        <v>13.15</v>
      </c>
      <c r="I94">
        <f>data[[#This Row],[Units]]*data[[#This Row],[Cost per unit]]</f>
        <v>512.85</v>
      </c>
    </row>
    <row r="95" spans="3:9" x14ac:dyDescent="0.25">
      <c r="C95" t="s">
        <v>10</v>
      </c>
      <c r="D95" t="s">
        <v>35</v>
      </c>
      <c r="E95" t="s">
        <v>18</v>
      </c>
      <c r="F95" s="4">
        <v>3808</v>
      </c>
      <c r="G95" s="5">
        <v>279</v>
      </c>
      <c r="H95">
        <f>VLOOKUP(data[Product],products[],2,FALSE)</f>
        <v>6.47</v>
      </c>
      <c r="I95">
        <f>data[[#This Row],[Units]]*data[[#This Row],[Cost per unit]]</f>
        <v>1805.1299999999999</v>
      </c>
    </row>
    <row r="96" spans="3:9" x14ac:dyDescent="0.25">
      <c r="C96" t="s">
        <v>10</v>
      </c>
      <c r="D96" t="s">
        <v>38</v>
      </c>
      <c r="E96" t="s">
        <v>13</v>
      </c>
      <c r="F96" s="4">
        <v>63</v>
      </c>
      <c r="G96" s="5">
        <v>123</v>
      </c>
      <c r="H96">
        <f>VLOOKUP(data[Product],products[],2,FALSE)</f>
        <v>9.33</v>
      </c>
      <c r="I96">
        <f>data[[#This Row],[Units]]*data[[#This Row],[Cost per unit]]</f>
        <v>1147.5899999999999</v>
      </c>
    </row>
    <row r="97" spans="3:9" x14ac:dyDescent="0.25">
      <c r="C97" t="s">
        <v>2</v>
      </c>
      <c r="D97" t="s">
        <v>39</v>
      </c>
      <c r="E97" t="s">
        <v>27</v>
      </c>
      <c r="F97" s="4">
        <v>7812</v>
      </c>
      <c r="G97" s="5">
        <v>81</v>
      </c>
      <c r="H97">
        <f>VLOOKUP(data[Product],products[],2,FALSE)</f>
        <v>16.73</v>
      </c>
      <c r="I97">
        <f>data[[#This Row],[Units]]*data[[#This Row],[Cost per unit]]</f>
        <v>1355.13</v>
      </c>
    </row>
    <row r="98" spans="3:9" x14ac:dyDescent="0.25">
      <c r="C98" t="s">
        <v>40</v>
      </c>
      <c r="D98" t="s">
        <v>37</v>
      </c>
      <c r="E98" t="s">
        <v>19</v>
      </c>
      <c r="F98" s="4">
        <v>7693</v>
      </c>
      <c r="G98" s="5">
        <v>21</v>
      </c>
      <c r="H98">
        <f>VLOOKUP(data[Product],products[],2,FALSE)</f>
        <v>7.64</v>
      </c>
      <c r="I98">
        <f>data[[#This Row],[Units]]*data[[#This Row],[Cost per unit]]</f>
        <v>160.44</v>
      </c>
    </row>
    <row r="99" spans="3:9" x14ac:dyDescent="0.25">
      <c r="C99" t="s">
        <v>3</v>
      </c>
      <c r="D99" t="s">
        <v>36</v>
      </c>
      <c r="E99" t="s">
        <v>28</v>
      </c>
      <c r="F99" s="4">
        <v>973</v>
      </c>
      <c r="G99" s="5">
        <v>162</v>
      </c>
      <c r="H99">
        <f>VLOOKUP(data[Product],products[],2,FALSE)</f>
        <v>10.38</v>
      </c>
      <c r="I99">
        <f>data[[#This Row],[Units]]*data[[#This Row],[Cost per unit]]</f>
        <v>1681.5600000000002</v>
      </c>
    </row>
    <row r="100" spans="3:9" x14ac:dyDescent="0.25">
      <c r="C100" t="s">
        <v>10</v>
      </c>
      <c r="D100" t="s">
        <v>35</v>
      </c>
      <c r="E100" t="s">
        <v>21</v>
      </c>
      <c r="F100" s="4">
        <v>567</v>
      </c>
      <c r="G100" s="5">
        <v>228</v>
      </c>
      <c r="H100">
        <f>VLOOKUP(data[Product],products[],2,FALSE)</f>
        <v>9</v>
      </c>
      <c r="I100">
        <f>data[[#This Row],[Units]]*data[[#This Row],[Cost per unit]]</f>
        <v>2052</v>
      </c>
    </row>
    <row r="101" spans="3:9" x14ac:dyDescent="0.25">
      <c r="C101" t="s">
        <v>10</v>
      </c>
      <c r="D101" t="s">
        <v>36</v>
      </c>
      <c r="E101" t="s">
        <v>29</v>
      </c>
      <c r="F101" s="4">
        <v>2471</v>
      </c>
      <c r="G101" s="5">
        <v>342</v>
      </c>
      <c r="H101">
        <f>VLOOKUP(data[Product],products[],2,FALSE)</f>
        <v>7.16</v>
      </c>
      <c r="I101">
        <f>data[[#This Row],[Units]]*data[[#This Row],[Cost per unit]]</f>
        <v>2448.7200000000003</v>
      </c>
    </row>
    <row r="102" spans="3:9" x14ac:dyDescent="0.25">
      <c r="C102" t="s">
        <v>5</v>
      </c>
      <c r="D102" t="s">
        <v>38</v>
      </c>
      <c r="E102" t="s">
        <v>13</v>
      </c>
      <c r="F102" s="4">
        <v>7189</v>
      </c>
      <c r="G102" s="5">
        <v>54</v>
      </c>
      <c r="H102">
        <f>VLOOKUP(data[Product],products[],2,FALSE)</f>
        <v>9.33</v>
      </c>
      <c r="I102">
        <f>data[[#This Row],[Units]]*data[[#This Row],[Cost per unit]]</f>
        <v>503.82</v>
      </c>
    </row>
    <row r="103" spans="3:9" x14ac:dyDescent="0.25">
      <c r="C103" t="s">
        <v>41</v>
      </c>
      <c r="D103" t="s">
        <v>35</v>
      </c>
      <c r="E103" t="s">
        <v>28</v>
      </c>
      <c r="F103" s="4">
        <v>7455</v>
      </c>
      <c r="G103" s="5">
        <v>216</v>
      </c>
      <c r="H103">
        <f>VLOOKUP(data[Product],products[],2,FALSE)</f>
        <v>10.38</v>
      </c>
      <c r="I103">
        <f>data[[#This Row],[Units]]*data[[#This Row],[Cost per unit]]</f>
        <v>2242.0800000000004</v>
      </c>
    </row>
    <row r="104" spans="3:9" x14ac:dyDescent="0.25">
      <c r="C104" t="s">
        <v>3</v>
      </c>
      <c r="D104" t="s">
        <v>34</v>
      </c>
      <c r="E104" t="s">
        <v>26</v>
      </c>
      <c r="F104" s="4">
        <v>3108</v>
      </c>
      <c r="G104" s="5">
        <v>54</v>
      </c>
      <c r="H104">
        <f>VLOOKUP(data[Product],products[],2,FALSE)</f>
        <v>5.6</v>
      </c>
      <c r="I104">
        <f>data[[#This Row],[Units]]*data[[#This Row],[Cost per unit]]</f>
        <v>302.39999999999998</v>
      </c>
    </row>
    <row r="105" spans="3:9" x14ac:dyDescent="0.25">
      <c r="C105" t="s">
        <v>6</v>
      </c>
      <c r="D105" t="s">
        <v>38</v>
      </c>
      <c r="E105" t="s">
        <v>25</v>
      </c>
      <c r="F105" s="4">
        <v>469</v>
      </c>
      <c r="G105" s="5">
        <v>75</v>
      </c>
      <c r="H105">
        <f>VLOOKUP(data[Product],products[],2,FALSE)</f>
        <v>13.15</v>
      </c>
      <c r="I105">
        <f>data[[#This Row],[Units]]*data[[#This Row],[Cost per unit]]</f>
        <v>986.25</v>
      </c>
    </row>
    <row r="106" spans="3:9" x14ac:dyDescent="0.25">
      <c r="C106" t="s">
        <v>9</v>
      </c>
      <c r="D106" t="s">
        <v>37</v>
      </c>
      <c r="E106" t="s">
        <v>23</v>
      </c>
      <c r="F106" s="4">
        <v>2737</v>
      </c>
      <c r="G106" s="5">
        <v>93</v>
      </c>
      <c r="H106">
        <f>VLOOKUP(data[Product],products[],2,FALSE)</f>
        <v>6.49</v>
      </c>
      <c r="I106">
        <f>data[[#This Row],[Units]]*data[[#This Row],[Cost per unit]]</f>
        <v>603.57000000000005</v>
      </c>
    </row>
    <row r="107" spans="3:9" x14ac:dyDescent="0.25">
      <c r="C107" t="s">
        <v>9</v>
      </c>
      <c r="D107" t="s">
        <v>37</v>
      </c>
      <c r="E107" t="s">
        <v>25</v>
      </c>
      <c r="F107" s="4">
        <v>4305</v>
      </c>
      <c r="G107" s="5">
        <v>156</v>
      </c>
      <c r="H107">
        <f>VLOOKUP(data[Product],products[],2,FALSE)</f>
        <v>13.15</v>
      </c>
      <c r="I107">
        <f>data[[#This Row],[Units]]*data[[#This Row],[Cost per unit]]</f>
        <v>2051.4</v>
      </c>
    </row>
    <row r="108" spans="3:9" x14ac:dyDescent="0.25">
      <c r="C108" t="s">
        <v>9</v>
      </c>
      <c r="D108" t="s">
        <v>38</v>
      </c>
      <c r="E108" t="s">
        <v>17</v>
      </c>
      <c r="F108" s="4">
        <v>2408</v>
      </c>
      <c r="G108" s="5">
        <v>9</v>
      </c>
      <c r="H108">
        <f>VLOOKUP(data[Product],products[],2,FALSE)</f>
        <v>3.11</v>
      </c>
      <c r="I108">
        <f>data[[#This Row],[Units]]*data[[#This Row],[Cost per unit]]</f>
        <v>27.99</v>
      </c>
    </row>
    <row r="109" spans="3:9" x14ac:dyDescent="0.25">
      <c r="C109" t="s">
        <v>3</v>
      </c>
      <c r="D109" t="s">
        <v>36</v>
      </c>
      <c r="E109" t="s">
        <v>19</v>
      </c>
      <c r="F109" s="4">
        <v>1281</v>
      </c>
      <c r="G109" s="5">
        <v>18</v>
      </c>
      <c r="H109">
        <f>VLOOKUP(data[Product],products[],2,FALSE)</f>
        <v>7.64</v>
      </c>
      <c r="I109">
        <f>data[[#This Row],[Units]]*data[[#This Row],[Cost per unit]]</f>
        <v>137.51999999999998</v>
      </c>
    </row>
    <row r="110" spans="3:9" x14ac:dyDescent="0.25">
      <c r="C110" t="s">
        <v>40</v>
      </c>
      <c r="D110" t="s">
        <v>35</v>
      </c>
      <c r="E110" t="s">
        <v>32</v>
      </c>
      <c r="F110" s="4">
        <v>12348</v>
      </c>
      <c r="G110" s="5">
        <v>234</v>
      </c>
      <c r="H110">
        <f>VLOOKUP(data[Product],products[],2,FALSE)</f>
        <v>8.65</v>
      </c>
      <c r="I110">
        <f>data[[#This Row],[Units]]*data[[#This Row],[Cost per unit]]</f>
        <v>2024.1000000000001</v>
      </c>
    </row>
    <row r="111" spans="3:9" x14ac:dyDescent="0.25">
      <c r="C111" t="s">
        <v>3</v>
      </c>
      <c r="D111" t="s">
        <v>34</v>
      </c>
      <c r="E111" t="s">
        <v>28</v>
      </c>
      <c r="F111" s="4">
        <v>3689</v>
      </c>
      <c r="G111" s="5">
        <v>312</v>
      </c>
      <c r="H111">
        <f>VLOOKUP(data[Product],products[],2,FALSE)</f>
        <v>10.38</v>
      </c>
      <c r="I111">
        <f>data[[#This Row],[Units]]*data[[#This Row],[Cost per unit]]</f>
        <v>3238.5600000000004</v>
      </c>
    </row>
    <row r="112" spans="3:9" x14ac:dyDescent="0.25">
      <c r="C112" t="s">
        <v>7</v>
      </c>
      <c r="D112" t="s">
        <v>36</v>
      </c>
      <c r="E112" t="s">
        <v>19</v>
      </c>
      <c r="F112" s="4">
        <v>2870</v>
      </c>
      <c r="G112" s="5">
        <v>300</v>
      </c>
      <c r="H112">
        <f>VLOOKUP(data[Product],products[],2,FALSE)</f>
        <v>7.64</v>
      </c>
      <c r="I112">
        <f>data[[#This Row],[Units]]*data[[#This Row],[Cost per unit]]</f>
        <v>2292</v>
      </c>
    </row>
    <row r="113" spans="3:9" x14ac:dyDescent="0.25">
      <c r="C113" t="s">
        <v>2</v>
      </c>
      <c r="D113" t="s">
        <v>36</v>
      </c>
      <c r="E113" t="s">
        <v>27</v>
      </c>
      <c r="F113" s="4">
        <v>798</v>
      </c>
      <c r="G113" s="5">
        <v>519</v>
      </c>
      <c r="H113">
        <f>VLOOKUP(data[Product],products[],2,FALSE)</f>
        <v>16.73</v>
      </c>
      <c r="I113">
        <f>data[[#This Row],[Units]]*data[[#This Row],[Cost per unit]]</f>
        <v>8682.8700000000008</v>
      </c>
    </row>
    <row r="114" spans="3:9" x14ac:dyDescent="0.25">
      <c r="C114" t="s">
        <v>41</v>
      </c>
      <c r="D114" t="s">
        <v>37</v>
      </c>
      <c r="E114" t="s">
        <v>21</v>
      </c>
      <c r="F114" s="4">
        <v>2933</v>
      </c>
      <c r="G114" s="5">
        <v>9</v>
      </c>
      <c r="H114">
        <f>VLOOKUP(data[Product],products[],2,FALSE)</f>
        <v>9</v>
      </c>
      <c r="I114">
        <f>data[[#This Row],[Units]]*data[[#This Row],[Cost per unit]]</f>
        <v>81</v>
      </c>
    </row>
    <row r="115" spans="3:9" x14ac:dyDescent="0.25">
      <c r="C115" t="s">
        <v>5</v>
      </c>
      <c r="D115" t="s">
        <v>35</v>
      </c>
      <c r="E115" t="s">
        <v>4</v>
      </c>
      <c r="F115" s="4">
        <v>2744</v>
      </c>
      <c r="G115" s="5">
        <v>9</v>
      </c>
      <c r="H115">
        <f>VLOOKUP(data[Product],products[],2,FALSE)</f>
        <v>11.88</v>
      </c>
      <c r="I115">
        <f>data[[#This Row],[Units]]*data[[#This Row],[Cost per unit]]</f>
        <v>106.92</v>
      </c>
    </row>
    <row r="116" spans="3:9" x14ac:dyDescent="0.25">
      <c r="C116" t="s">
        <v>40</v>
      </c>
      <c r="D116" t="s">
        <v>36</v>
      </c>
      <c r="E116" t="s">
        <v>33</v>
      </c>
      <c r="F116" s="4">
        <v>9772</v>
      </c>
      <c r="G116" s="5">
        <v>90</v>
      </c>
      <c r="H116">
        <f>VLOOKUP(data[Product],products[],2,FALSE)</f>
        <v>12.37</v>
      </c>
      <c r="I116">
        <f>data[[#This Row],[Units]]*data[[#This Row],[Cost per unit]]</f>
        <v>1113.3</v>
      </c>
    </row>
    <row r="117" spans="3:9" x14ac:dyDescent="0.25">
      <c r="C117" t="s">
        <v>7</v>
      </c>
      <c r="D117" t="s">
        <v>34</v>
      </c>
      <c r="E117" t="s">
        <v>25</v>
      </c>
      <c r="F117" s="4">
        <v>1568</v>
      </c>
      <c r="G117" s="5">
        <v>96</v>
      </c>
      <c r="H117">
        <f>VLOOKUP(data[Product],products[],2,FALSE)</f>
        <v>13.15</v>
      </c>
      <c r="I117">
        <f>data[[#This Row],[Units]]*data[[#This Row],[Cost per unit]]</f>
        <v>1262.4000000000001</v>
      </c>
    </row>
    <row r="118" spans="3:9" x14ac:dyDescent="0.25">
      <c r="C118" t="s">
        <v>2</v>
      </c>
      <c r="D118" t="s">
        <v>36</v>
      </c>
      <c r="E118" t="s">
        <v>16</v>
      </c>
      <c r="F118" s="4">
        <v>11417</v>
      </c>
      <c r="G118" s="5">
        <v>21</v>
      </c>
      <c r="H118">
        <f>VLOOKUP(data[Product],products[],2,FALSE)</f>
        <v>8.7899999999999991</v>
      </c>
      <c r="I118">
        <f>data[[#This Row],[Units]]*data[[#This Row],[Cost per unit]]</f>
        <v>184.58999999999997</v>
      </c>
    </row>
    <row r="119" spans="3:9" x14ac:dyDescent="0.25">
      <c r="C119" t="s">
        <v>40</v>
      </c>
      <c r="D119" t="s">
        <v>34</v>
      </c>
      <c r="E119" t="s">
        <v>26</v>
      </c>
      <c r="F119" s="4">
        <v>6748</v>
      </c>
      <c r="G119" s="5">
        <v>48</v>
      </c>
      <c r="H119">
        <f>VLOOKUP(data[Product],products[],2,FALSE)</f>
        <v>5.6</v>
      </c>
      <c r="I119">
        <f>data[[#This Row],[Units]]*data[[#This Row],[Cost per unit]]</f>
        <v>268.79999999999995</v>
      </c>
    </row>
    <row r="120" spans="3:9" x14ac:dyDescent="0.25">
      <c r="C120" t="s">
        <v>10</v>
      </c>
      <c r="D120" t="s">
        <v>36</v>
      </c>
      <c r="E120" t="s">
        <v>27</v>
      </c>
      <c r="F120" s="4">
        <v>1407</v>
      </c>
      <c r="G120" s="5">
        <v>72</v>
      </c>
      <c r="H120">
        <f>VLOOKUP(data[Product],products[],2,FALSE)</f>
        <v>16.73</v>
      </c>
      <c r="I120">
        <f>data[[#This Row],[Units]]*data[[#This Row],[Cost per unit]]</f>
        <v>1204.56</v>
      </c>
    </row>
    <row r="121" spans="3:9" x14ac:dyDescent="0.25">
      <c r="C121" t="s">
        <v>8</v>
      </c>
      <c r="D121" t="s">
        <v>35</v>
      </c>
      <c r="E121" t="s">
        <v>29</v>
      </c>
      <c r="F121" s="4">
        <v>2023</v>
      </c>
      <c r="G121" s="5">
        <v>168</v>
      </c>
      <c r="H121">
        <f>VLOOKUP(data[Product],products[],2,FALSE)</f>
        <v>7.16</v>
      </c>
      <c r="I121">
        <f>data[[#This Row],[Units]]*data[[#This Row],[Cost per unit]]</f>
        <v>1202.8800000000001</v>
      </c>
    </row>
    <row r="122" spans="3:9" x14ac:dyDescent="0.25">
      <c r="C122" t="s">
        <v>5</v>
      </c>
      <c r="D122" t="s">
        <v>39</v>
      </c>
      <c r="E122" t="s">
        <v>26</v>
      </c>
      <c r="F122" s="4">
        <v>5236</v>
      </c>
      <c r="G122" s="5">
        <v>51</v>
      </c>
      <c r="H122">
        <f>VLOOKUP(data[Product],products[],2,FALSE)</f>
        <v>5.6</v>
      </c>
      <c r="I122">
        <f>data[[#This Row],[Units]]*data[[#This Row],[Cost per unit]]</f>
        <v>285.59999999999997</v>
      </c>
    </row>
    <row r="123" spans="3:9" x14ac:dyDescent="0.25">
      <c r="C123" t="s">
        <v>41</v>
      </c>
      <c r="D123" t="s">
        <v>36</v>
      </c>
      <c r="E123" t="s">
        <v>19</v>
      </c>
      <c r="F123" s="4">
        <v>1925</v>
      </c>
      <c r="G123" s="5">
        <v>192</v>
      </c>
      <c r="H123">
        <f>VLOOKUP(data[Product],products[],2,FALSE)</f>
        <v>7.64</v>
      </c>
      <c r="I123">
        <f>data[[#This Row],[Units]]*data[[#This Row],[Cost per unit]]</f>
        <v>1466.8799999999999</v>
      </c>
    </row>
    <row r="124" spans="3:9" x14ac:dyDescent="0.25">
      <c r="C124" t="s">
        <v>7</v>
      </c>
      <c r="D124" t="s">
        <v>37</v>
      </c>
      <c r="E124" t="s">
        <v>14</v>
      </c>
      <c r="F124" s="4">
        <v>6608</v>
      </c>
      <c r="G124" s="5">
        <v>225</v>
      </c>
      <c r="H124">
        <f>VLOOKUP(data[Product],products[],2,FALSE)</f>
        <v>11.7</v>
      </c>
      <c r="I124">
        <f>data[[#This Row],[Units]]*data[[#This Row],[Cost per unit]]</f>
        <v>2632.5</v>
      </c>
    </row>
    <row r="125" spans="3:9" x14ac:dyDescent="0.25">
      <c r="C125" t="s">
        <v>6</v>
      </c>
      <c r="D125" t="s">
        <v>34</v>
      </c>
      <c r="E125" t="s">
        <v>26</v>
      </c>
      <c r="F125" s="4">
        <v>8008</v>
      </c>
      <c r="G125" s="5">
        <v>456</v>
      </c>
      <c r="H125">
        <f>VLOOKUP(data[Product],products[],2,FALSE)</f>
        <v>5.6</v>
      </c>
      <c r="I125">
        <f>data[[#This Row],[Units]]*data[[#This Row],[Cost per unit]]</f>
        <v>2553.6</v>
      </c>
    </row>
    <row r="126" spans="3:9" x14ac:dyDescent="0.25">
      <c r="C126" t="s">
        <v>10</v>
      </c>
      <c r="D126" t="s">
        <v>34</v>
      </c>
      <c r="E126" t="s">
        <v>25</v>
      </c>
      <c r="F126" s="4">
        <v>1428</v>
      </c>
      <c r="G126" s="5">
        <v>93</v>
      </c>
      <c r="H126">
        <f>VLOOKUP(data[Product],products[],2,FALSE)</f>
        <v>13.15</v>
      </c>
      <c r="I126">
        <f>data[[#This Row],[Units]]*data[[#This Row],[Cost per unit]]</f>
        <v>1222.95</v>
      </c>
    </row>
    <row r="127" spans="3:9" x14ac:dyDescent="0.25">
      <c r="C127" t="s">
        <v>6</v>
      </c>
      <c r="D127" t="s">
        <v>34</v>
      </c>
      <c r="E127" t="s">
        <v>4</v>
      </c>
      <c r="F127" s="4">
        <v>525</v>
      </c>
      <c r="G127" s="5">
        <v>48</v>
      </c>
      <c r="H127">
        <f>VLOOKUP(data[Product],products[],2,FALSE)</f>
        <v>11.88</v>
      </c>
      <c r="I127">
        <f>data[[#This Row],[Units]]*data[[#This Row],[Cost per unit]]</f>
        <v>570.24</v>
      </c>
    </row>
    <row r="128" spans="3:9" x14ac:dyDescent="0.25">
      <c r="C128" t="s">
        <v>6</v>
      </c>
      <c r="D128" t="s">
        <v>37</v>
      </c>
      <c r="E128" t="s">
        <v>18</v>
      </c>
      <c r="F128" s="4">
        <v>1505</v>
      </c>
      <c r="G128" s="5">
        <v>102</v>
      </c>
      <c r="H128">
        <f>VLOOKUP(data[Product],products[],2,FALSE)</f>
        <v>6.47</v>
      </c>
      <c r="I128">
        <f>data[[#This Row],[Units]]*data[[#This Row],[Cost per unit]]</f>
        <v>659.93999999999994</v>
      </c>
    </row>
    <row r="129" spans="3:9" x14ac:dyDescent="0.25">
      <c r="C129" t="s">
        <v>7</v>
      </c>
      <c r="D129" t="s">
        <v>35</v>
      </c>
      <c r="E129" t="s">
        <v>30</v>
      </c>
      <c r="F129" s="4">
        <v>6755</v>
      </c>
      <c r="G129" s="5">
        <v>252</v>
      </c>
      <c r="H129">
        <f>VLOOKUP(data[Product],products[],2,FALSE)</f>
        <v>14.49</v>
      </c>
      <c r="I129">
        <f>data[[#This Row],[Units]]*data[[#This Row],[Cost per unit]]</f>
        <v>3651.48</v>
      </c>
    </row>
    <row r="130" spans="3:9" x14ac:dyDescent="0.25">
      <c r="C130" t="s">
        <v>2</v>
      </c>
      <c r="D130" t="s">
        <v>37</v>
      </c>
      <c r="E130" t="s">
        <v>18</v>
      </c>
      <c r="F130" s="4">
        <v>11571</v>
      </c>
      <c r="G130" s="5">
        <v>138</v>
      </c>
      <c r="H130">
        <f>VLOOKUP(data[Product],products[],2,FALSE)</f>
        <v>6.47</v>
      </c>
      <c r="I130">
        <f>data[[#This Row],[Units]]*data[[#This Row],[Cost per unit]]</f>
        <v>892.86</v>
      </c>
    </row>
    <row r="131" spans="3:9" x14ac:dyDescent="0.25">
      <c r="C131" t="s">
        <v>40</v>
      </c>
      <c r="D131" t="s">
        <v>38</v>
      </c>
      <c r="E131" t="s">
        <v>25</v>
      </c>
      <c r="F131" s="4">
        <v>2541</v>
      </c>
      <c r="G131" s="5">
        <v>90</v>
      </c>
      <c r="H131">
        <f>VLOOKUP(data[Product],products[],2,FALSE)</f>
        <v>13.15</v>
      </c>
      <c r="I131">
        <f>data[[#This Row],[Units]]*data[[#This Row],[Cost per unit]]</f>
        <v>1183.5</v>
      </c>
    </row>
    <row r="132" spans="3:9" x14ac:dyDescent="0.25">
      <c r="C132" t="s">
        <v>41</v>
      </c>
      <c r="D132" t="s">
        <v>37</v>
      </c>
      <c r="E132" t="s">
        <v>30</v>
      </c>
      <c r="F132" s="4">
        <v>1526</v>
      </c>
      <c r="G132" s="5">
        <v>240</v>
      </c>
      <c r="H132">
        <f>VLOOKUP(data[Product],products[],2,FALSE)</f>
        <v>14.49</v>
      </c>
      <c r="I132">
        <f>data[[#This Row],[Units]]*data[[#This Row],[Cost per unit]]</f>
        <v>3477.6</v>
      </c>
    </row>
    <row r="133" spans="3:9" x14ac:dyDescent="0.25">
      <c r="C133" t="s">
        <v>40</v>
      </c>
      <c r="D133" t="s">
        <v>38</v>
      </c>
      <c r="E133" t="s">
        <v>4</v>
      </c>
      <c r="F133" s="4">
        <v>6125</v>
      </c>
      <c r="G133" s="5">
        <v>102</v>
      </c>
      <c r="H133">
        <f>VLOOKUP(data[Product],products[],2,FALSE)</f>
        <v>11.88</v>
      </c>
      <c r="I133">
        <f>data[[#This Row],[Units]]*data[[#This Row],[Cost per unit]]</f>
        <v>1211.76</v>
      </c>
    </row>
    <row r="134" spans="3:9" x14ac:dyDescent="0.25">
      <c r="C134" t="s">
        <v>41</v>
      </c>
      <c r="D134" t="s">
        <v>35</v>
      </c>
      <c r="E134" t="s">
        <v>27</v>
      </c>
      <c r="F134" s="4">
        <v>847</v>
      </c>
      <c r="G134" s="5">
        <v>129</v>
      </c>
      <c r="H134">
        <f>VLOOKUP(data[Product],products[],2,FALSE)</f>
        <v>16.73</v>
      </c>
      <c r="I134">
        <f>data[[#This Row],[Units]]*data[[#This Row],[Cost per unit]]</f>
        <v>2158.17</v>
      </c>
    </row>
    <row r="135" spans="3:9" x14ac:dyDescent="0.25">
      <c r="C135" t="s">
        <v>8</v>
      </c>
      <c r="D135" t="s">
        <v>35</v>
      </c>
      <c r="E135" t="s">
        <v>27</v>
      </c>
      <c r="F135" s="4">
        <v>4753</v>
      </c>
      <c r="G135" s="5">
        <v>300</v>
      </c>
      <c r="H135">
        <f>VLOOKUP(data[Product],products[],2,FALSE)</f>
        <v>16.73</v>
      </c>
      <c r="I135">
        <f>data[[#This Row],[Units]]*data[[#This Row],[Cost per unit]]</f>
        <v>5019</v>
      </c>
    </row>
    <row r="136" spans="3:9" x14ac:dyDescent="0.25">
      <c r="C136" t="s">
        <v>6</v>
      </c>
      <c r="D136" t="s">
        <v>38</v>
      </c>
      <c r="E136" t="s">
        <v>33</v>
      </c>
      <c r="F136" s="4">
        <v>959</v>
      </c>
      <c r="G136" s="5">
        <v>135</v>
      </c>
      <c r="H136">
        <f>VLOOKUP(data[Product],products[],2,FALSE)</f>
        <v>12.37</v>
      </c>
      <c r="I136">
        <f>data[[#This Row],[Units]]*data[[#This Row],[Cost per unit]]</f>
        <v>1669.9499999999998</v>
      </c>
    </row>
    <row r="137" spans="3:9" x14ac:dyDescent="0.25">
      <c r="C137" t="s">
        <v>7</v>
      </c>
      <c r="D137" t="s">
        <v>35</v>
      </c>
      <c r="E137" t="s">
        <v>24</v>
      </c>
      <c r="F137" s="4">
        <v>2793</v>
      </c>
      <c r="G137" s="5">
        <v>114</v>
      </c>
      <c r="H137">
        <f>VLOOKUP(data[Product],products[],2,FALSE)</f>
        <v>4.97</v>
      </c>
      <c r="I137">
        <f>data[[#This Row],[Units]]*data[[#This Row],[Cost per unit]]</f>
        <v>566.57999999999993</v>
      </c>
    </row>
    <row r="138" spans="3:9" x14ac:dyDescent="0.25">
      <c r="C138" t="s">
        <v>7</v>
      </c>
      <c r="D138" t="s">
        <v>35</v>
      </c>
      <c r="E138" t="s">
        <v>14</v>
      </c>
      <c r="F138" s="4">
        <v>4606</v>
      </c>
      <c r="G138" s="5">
        <v>63</v>
      </c>
      <c r="H138">
        <f>VLOOKUP(data[Product],products[],2,FALSE)</f>
        <v>11.7</v>
      </c>
      <c r="I138">
        <f>data[[#This Row],[Units]]*data[[#This Row],[Cost per unit]]</f>
        <v>737.09999999999991</v>
      </c>
    </row>
    <row r="139" spans="3:9" x14ac:dyDescent="0.25">
      <c r="C139" t="s">
        <v>7</v>
      </c>
      <c r="D139" t="s">
        <v>36</v>
      </c>
      <c r="E139" t="s">
        <v>29</v>
      </c>
      <c r="F139" s="4">
        <v>5551</v>
      </c>
      <c r="G139" s="5">
        <v>252</v>
      </c>
      <c r="H139">
        <f>VLOOKUP(data[Product],products[],2,FALSE)</f>
        <v>7.16</v>
      </c>
      <c r="I139">
        <f>data[[#This Row],[Units]]*data[[#This Row],[Cost per unit]]</f>
        <v>1804.32</v>
      </c>
    </row>
    <row r="140" spans="3:9" x14ac:dyDescent="0.25">
      <c r="C140" t="s">
        <v>10</v>
      </c>
      <c r="D140" t="s">
        <v>36</v>
      </c>
      <c r="E140" t="s">
        <v>32</v>
      </c>
      <c r="F140" s="4">
        <v>6657</v>
      </c>
      <c r="G140" s="5">
        <v>303</v>
      </c>
      <c r="H140">
        <f>VLOOKUP(data[Product],products[],2,FALSE)</f>
        <v>8.65</v>
      </c>
      <c r="I140">
        <f>data[[#This Row],[Units]]*data[[#This Row],[Cost per unit]]</f>
        <v>2620.9500000000003</v>
      </c>
    </row>
    <row r="141" spans="3:9" x14ac:dyDescent="0.25">
      <c r="C141" t="s">
        <v>7</v>
      </c>
      <c r="D141" t="s">
        <v>39</v>
      </c>
      <c r="E141" t="s">
        <v>17</v>
      </c>
      <c r="F141" s="4">
        <v>4438</v>
      </c>
      <c r="G141" s="5">
        <v>246</v>
      </c>
      <c r="H141">
        <f>VLOOKUP(data[Product],products[],2,FALSE)</f>
        <v>3.11</v>
      </c>
      <c r="I141">
        <f>data[[#This Row],[Units]]*data[[#This Row],[Cost per unit]]</f>
        <v>765.06</v>
      </c>
    </row>
    <row r="142" spans="3:9" x14ac:dyDescent="0.25">
      <c r="C142" t="s">
        <v>8</v>
      </c>
      <c r="D142" t="s">
        <v>38</v>
      </c>
      <c r="E142" t="s">
        <v>22</v>
      </c>
      <c r="F142" s="4">
        <v>168</v>
      </c>
      <c r="G142" s="5">
        <v>84</v>
      </c>
      <c r="H142">
        <f>VLOOKUP(data[Product],products[],2,FALSE)</f>
        <v>9.77</v>
      </c>
      <c r="I142">
        <f>data[[#This Row],[Units]]*data[[#This Row],[Cost per unit]]</f>
        <v>820.68</v>
      </c>
    </row>
    <row r="143" spans="3:9" x14ac:dyDescent="0.25">
      <c r="C143" t="s">
        <v>7</v>
      </c>
      <c r="D143" t="s">
        <v>34</v>
      </c>
      <c r="E143" t="s">
        <v>17</v>
      </c>
      <c r="F143" s="4">
        <v>7777</v>
      </c>
      <c r="G143" s="5">
        <v>39</v>
      </c>
      <c r="H143">
        <f>VLOOKUP(data[Product],products[],2,FALSE)</f>
        <v>3.11</v>
      </c>
      <c r="I143">
        <f>data[[#This Row],[Units]]*data[[#This Row],[Cost per unit]]</f>
        <v>121.28999999999999</v>
      </c>
    </row>
    <row r="144" spans="3:9" x14ac:dyDescent="0.25">
      <c r="C144" t="s">
        <v>5</v>
      </c>
      <c r="D144" t="s">
        <v>36</v>
      </c>
      <c r="E144" t="s">
        <v>17</v>
      </c>
      <c r="F144" s="4">
        <v>3339</v>
      </c>
      <c r="G144" s="5">
        <v>348</v>
      </c>
      <c r="H144">
        <f>VLOOKUP(data[Product],products[],2,FALSE)</f>
        <v>3.11</v>
      </c>
      <c r="I144">
        <f>data[[#This Row],[Units]]*data[[#This Row],[Cost per unit]]</f>
        <v>1082.28</v>
      </c>
    </row>
    <row r="145" spans="3:9" x14ac:dyDescent="0.25">
      <c r="C145" t="s">
        <v>7</v>
      </c>
      <c r="D145" t="s">
        <v>37</v>
      </c>
      <c r="E145" t="s">
        <v>33</v>
      </c>
      <c r="F145" s="4">
        <v>6391</v>
      </c>
      <c r="G145" s="5">
        <v>48</v>
      </c>
      <c r="H145">
        <f>VLOOKUP(data[Product],products[],2,FALSE)</f>
        <v>12.37</v>
      </c>
      <c r="I145">
        <f>data[[#This Row],[Units]]*data[[#This Row],[Cost per unit]]</f>
        <v>593.76</v>
      </c>
    </row>
    <row r="146" spans="3:9" x14ac:dyDescent="0.25">
      <c r="C146" t="s">
        <v>5</v>
      </c>
      <c r="D146" t="s">
        <v>37</v>
      </c>
      <c r="E146" t="s">
        <v>22</v>
      </c>
      <c r="F146" s="4">
        <v>518</v>
      </c>
      <c r="G146" s="5">
        <v>75</v>
      </c>
      <c r="H146">
        <f>VLOOKUP(data[Product],products[],2,FALSE)</f>
        <v>9.77</v>
      </c>
      <c r="I146">
        <f>data[[#This Row],[Units]]*data[[#This Row],[Cost per unit]]</f>
        <v>732.75</v>
      </c>
    </row>
    <row r="147" spans="3:9" x14ac:dyDescent="0.25">
      <c r="C147" t="s">
        <v>7</v>
      </c>
      <c r="D147" t="s">
        <v>38</v>
      </c>
      <c r="E147" t="s">
        <v>28</v>
      </c>
      <c r="F147" s="4">
        <v>5677</v>
      </c>
      <c r="G147" s="5">
        <v>258</v>
      </c>
      <c r="H147">
        <f>VLOOKUP(data[Product],products[],2,FALSE)</f>
        <v>10.38</v>
      </c>
      <c r="I147">
        <f>data[[#This Row],[Units]]*data[[#This Row],[Cost per unit]]</f>
        <v>2678.0400000000004</v>
      </c>
    </row>
    <row r="148" spans="3:9" x14ac:dyDescent="0.25">
      <c r="C148" t="s">
        <v>6</v>
      </c>
      <c r="D148" t="s">
        <v>39</v>
      </c>
      <c r="E148" t="s">
        <v>17</v>
      </c>
      <c r="F148" s="4">
        <v>6048</v>
      </c>
      <c r="G148" s="5">
        <v>27</v>
      </c>
      <c r="H148">
        <f>VLOOKUP(data[Product],products[],2,FALSE)</f>
        <v>3.11</v>
      </c>
      <c r="I148">
        <f>data[[#This Row],[Units]]*data[[#This Row],[Cost per unit]]</f>
        <v>83.97</v>
      </c>
    </row>
    <row r="149" spans="3:9" x14ac:dyDescent="0.25">
      <c r="C149" t="s">
        <v>8</v>
      </c>
      <c r="D149" t="s">
        <v>38</v>
      </c>
      <c r="E149" t="s">
        <v>32</v>
      </c>
      <c r="F149" s="4">
        <v>3752</v>
      </c>
      <c r="G149" s="5">
        <v>213</v>
      </c>
      <c r="H149">
        <f>VLOOKUP(data[Product],products[],2,FALSE)</f>
        <v>8.65</v>
      </c>
      <c r="I149">
        <f>data[[#This Row],[Units]]*data[[#This Row],[Cost per unit]]</f>
        <v>1842.45</v>
      </c>
    </row>
    <row r="150" spans="3:9" x14ac:dyDescent="0.25">
      <c r="C150" t="s">
        <v>5</v>
      </c>
      <c r="D150" t="s">
        <v>35</v>
      </c>
      <c r="E150" t="s">
        <v>29</v>
      </c>
      <c r="F150" s="4">
        <v>4480</v>
      </c>
      <c r="G150" s="5">
        <v>357</v>
      </c>
      <c r="H150">
        <f>VLOOKUP(data[Product],products[],2,FALSE)</f>
        <v>7.16</v>
      </c>
      <c r="I150">
        <f>data[[#This Row],[Units]]*data[[#This Row],[Cost per unit]]</f>
        <v>2556.12</v>
      </c>
    </row>
    <row r="151" spans="3:9" x14ac:dyDescent="0.25">
      <c r="C151" t="s">
        <v>9</v>
      </c>
      <c r="D151" t="s">
        <v>37</v>
      </c>
      <c r="E151" t="s">
        <v>4</v>
      </c>
      <c r="F151" s="4">
        <v>259</v>
      </c>
      <c r="G151" s="5">
        <v>207</v>
      </c>
      <c r="H151">
        <f>VLOOKUP(data[Product],products[],2,FALSE)</f>
        <v>11.88</v>
      </c>
      <c r="I151">
        <f>data[[#This Row],[Units]]*data[[#This Row],[Cost per unit]]</f>
        <v>2459.1600000000003</v>
      </c>
    </row>
    <row r="152" spans="3:9" x14ac:dyDescent="0.25">
      <c r="C152" t="s">
        <v>8</v>
      </c>
      <c r="D152" t="s">
        <v>37</v>
      </c>
      <c r="E152" t="s">
        <v>30</v>
      </c>
      <c r="F152" s="4">
        <v>42</v>
      </c>
      <c r="G152" s="5">
        <v>150</v>
      </c>
      <c r="H152">
        <f>VLOOKUP(data[Product],products[],2,FALSE)</f>
        <v>14.49</v>
      </c>
      <c r="I152">
        <f>data[[#This Row],[Units]]*data[[#This Row],[Cost per unit]]</f>
        <v>2173.5</v>
      </c>
    </row>
    <row r="153" spans="3:9" x14ac:dyDescent="0.25">
      <c r="C153" t="s">
        <v>41</v>
      </c>
      <c r="D153" t="s">
        <v>36</v>
      </c>
      <c r="E153" t="s">
        <v>26</v>
      </c>
      <c r="F153" s="4">
        <v>98</v>
      </c>
      <c r="G153" s="5">
        <v>204</v>
      </c>
      <c r="H153">
        <f>VLOOKUP(data[Product],products[],2,FALSE)</f>
        <v>5.6</v>
      </c>
      <c r="I153">
        <f>data[[#This Row],[Units]]*data[[#This Row],[Cost per unit]]</f>
        <v>1142.3999999999999</v>
      </c>
    </row>
    <row r="154" spans="3:9" x14ac:dyDescent="0.25">
      <c r="C154" t="s">
        <v>7</v>
      </c>
      <c r="D154" t="s">
        <v>35</v>
      </c>
      <c r="E154" t="s">
        <v>27</v>
      </c>
      <c r="F154" s="4">
        <v>2478</v>
      </c>
      <c r="G154" s="5">
        <v>21</v>
      </c>
      <c r="H154">
        <f>VLOOKUP(data[Product],products[],2,FALSE)</f>
        <v>16.73</v>
      </c>
      <c r="I154">
        <f>data[[#This Row],[Units]]*data[[#This Row],[Cost per unit]]</f>
        <v>351.33</v>
      </c>
    </row>
    <row r="155" spans="3:9" x14ac:dyDescent="0.25">
      <c r="C155" t="s">
        <v>41</v>
      </c>
      <c r="D155" t="s">
        <v>34</v>
      </c>
      <c r="E155" t="s">
        <v>33</v>
      </c>
      <c r="F155" s="4">
        <v>7847</v>
      </c>
      <c r="G155" s="5">
        <v>174</v>
      </c>
      <c r="H155">
        <f>VLOOKUP(data[Product],products[],2,FALSE)</f>
        <v>12.37</v>
      </c>
      <c r="I155">
        <f>data[[#This Row],[Units]]*data[[#This Row],[Cost per unit]]</f>
        <v>2152.3799999999997</v>
      </c>
    </row>
    <row r="156" spans="3:9" x14ac:dyDescent="0.25">
      <c r="C156" t="s">
        <v>2</v>
      </c>
      <c r="D156" t="s">
        <v>37</v>
      </c>
      <c r="E156" t="s">
        <v>17</v>
      </c>
      <c r="F156" s="4">
        <v>9926</v>
      </c>
      <c r="G156" s="5">
        <v>201</v>
      </c>
      <c r="H156">
        <f>VLOOKUP(data[Product],products[],2,FALSE)</f>
        <v>3.11</v>
      </c>
      <c r="I156">
        <f>data[[#This Row],[Units]]*data[[#This Row],[Cost per unit]]</f>
        <v>625.11</v>
      </c>
    </row>
    <row r="157" spans="3:9" x14ac:dyDescent="0.25">
      <c r="C157" t="s">
        <v>8</v>
      </c>
      <c r="D157" t="s">
        <v>38</v>
      </c>
      <c r="E157" t="s">
        <v>13</v>
      </c>
      <c r="F157" s="4">
        <v>819</v>
      </c>
      <c r="G157" s="5">
        <v>510</v>
      </c>
      <c r="H157">
        <f>VLOOKUP(data[Product],products[],2,FALSE)</f>
        <v>9.33</v>
      </c>
      <c r="I157">
        <f>data[[#This Row],[Units]]*data[[#This Row],[Cost per unit]]</f>
        <v>4758.3</v>
      </c>
    </row>
    <row r="158" spans="3:9" x14ac:dyDescent="0.25">
      <c r="C158" t="s">
        <v>6</v>
      </c>
      <c r="D158" t="s">
        <v>39</v>
      </c>
      <c r="E158" t="s">
        <v>29</v>
      </c>
      <c r="F158" s="4">
        <v>3052</v>
      </c>
      <c r="G158" s="5">
        <v>378</v>
      </c>
      <c r="H158">
        <f>VLOOKUP(data[Product],products[],2,FALSE)</f>
        <v>7.16</v>
      </c>
      <c r="I158">
        <f>data[[#This Row],[Units]]*data[[#This Row],[Cost per unit]]</f>
        <v>2706.48</v>
      </c>
    </row>
    <row r="159" spans="3:9" x14ac:dyDescent="0.25">
      <c r="C159" t="s">
        <v>9</v>
      </c>
      <c r="D159" t="s">
        <v>34</v>
      </c>
      <c r="E159" t="s">
        <v>21</v>
      </c>
      <c r="F159" s="4">
        <v>6832</v>
      </c>
      <c r="G159" s="5">
        <v>27</v>
      </c>
      <c r="H159">
        <f>VLOOKUP(data[Product],products[],2,FALSE)</f>
        <v>9</v>
      </c>
      <c r="I159">
        <f>data[[#This Row],[Units]]*data[[#This Row],[Cost per unit]]</f>
        <v>243</v>
      </c>
    </row>
    <row r="160" spans="3:9" x14ac:dyDescent="0.25">
      <c r="C160" t="s">
        <v>2</v>
      </c>
      <c r="D160" t="s">
        <v>39</v>
      </c>
      <c r="E160" t="s">
        <v>16</v>
      </c>
      <c r="F160" s="4">
        <v>2016</v>
      </c>
      <c r="G160" s="5">
        <v>117</v>
      </c>
      <c r="H160">
        <f>VLOOKUP(data[Product],products[],2,FALSE)</f>
        <v>8.7899999999999991</v>
      </c>
      <c r="I160">
        <f>data[[#This Row],[Units]]*data[[#This Row],[Cost per unit]]</f>
        <v>1028.4299999999998</v>
      </c>
    </row>
    <row r="161" spans="3:9" x14ac:dyDescent="0.25">
      <c r="C161" t="s">
        <v>6</v>
      </c>
      <c r="D161" t="s">
        <v>38</v>
      </c>
      <c r="E161" t="s">
        <v>21</v>
      </c>
      <c r="F161" s="4">
        <v>7322</v>
      </c>
      <c r="G161" s="5">
        <v>36</v>
      </c>
      <c r="H161">
        <f>VLOOKUP(data[Product],products[],2,FALSE)</f>
        <v>9</v>
      </c>
      <c r="I161">
        <f>data[[#This Row],[Units]]*data[[#This Row],[Cost per unit]]</f>
        <v>324</v>
      </c>
    </row>
    <row r="162" spans="3:9" x14ac:dyDescent="0.25">
      <c r="C162" t="s">
        <v>8</v>
      </c>
      <c r="D162" t="s">
        <v>35</v>
      </c>
      <c r="E162" t="s">
        <v>33</v>
      </c>
      <c r="F162" s="4">
        <v>357</v>
      </c>
      <c r="G162" s="5">
        <v>126</v>
      </c>
      <c r="H162">
        <f>VLOOKUP(data[Product],products[],2,FALSE)</f>
        <v>12.37</v>
      </c>
      <c r="I162">
        <f>data[[#This Row],[Units]]*data[[#This Row],[Cost per unit]]</f>
        <v>1558.62</v>
      </c>
    </row>
    <row r="163" spans="3:9" x14ac:dyDescent="0.25">
      <c r="C163" t="s">
        <v>9</v>
      </c>
      <c r="D163" t="s">
        <v>39</v>
      </c>
      <c r="E163" t="s">
        <v>25</v>
      </c>
      <c r="F163" s="4">
        <v>3192</v>
      </c>
      <c r="G163" s="5">
        <v>72</v>
      </c>
      <c r="H163">
        <f>VLOOKUP(data[Product],products[],2,FALSE)</f>
        <v>13.15</v>
      </c>
      <c r="I163">
        <f>data[[#This Row],[Units]]*data[[#This Row],[Cost per unit]]</f>
        <v>946.80000000000007</v>
      </c>
    </row>
    <row r="164" spans="3:9" x14ac:dyDescent="0.25">
      <c r="C164" t="s">
        <v>7</v>
      </c>
      <c r="D164" t="s">
        <v>36</v>
      </c>
      <c r="E164" t="s">
        <v>22</v>
      </c>
      <c r="F164" s="4">
        <v>8435</v>
      </c>
      <c r="G164" s="5">
        <v>42</v>
      </c>
      <c r="H164">
        <f>VLOOKUP(data[Product],products[],2,FALSE)</f>
        <v>9.77</v>
      </c>
      <c r="I164">
        <f>data[[#This Row],[Units]]*data[[#This Row],[Cost per unit]]</f>
        <v>410.34</v>
      </c>
    </row>
    <row r="165" spans="3:9" x14ac:dyDescent="0.25">
      <c r="C165" t="s">
        <v>40</v>
      </c>
      <c r="D165" t="s">
        <v>39</v>
      </c>
      <c r="E165" t="s">
        <v>29</v>
      </c>
      <c r="F165" s="4">
        <v>0</v>
      </c>
      <c r="G165" s="5">
        <v>135</v>
      </c>
      <c r="H165">
        <f>VLOOKUP(data[Product],products[],2,FALSE)</f>
        <v>7.16</v>
      </c>
      <c r="I165">
        <f>data[[#This Row],[Units]]*data[[#This Row],[Cost per unit]]</f>
        <v>966.6</v>
      </c>
    </row>
    <row r="166" spans="3:9" x14ac:dyDescent="0.25">
      <c r="C166" t="s">
        <v>7</v>
      </c>
      <c r="D166" t="s">
        <v>34</v>
      </c>
      <c r="E166" t="s">
        <v>24</v>
      </c>
      <c r="F166" s="4">
        <v>8862</v>
      </c>
      <c r="G166" s="5">
        <v>189</v>
      </c>
      <c r="H166">
        <f>VLOOKUP(data[Product],products[],2,FALSE)</f>
        <v>4.97</v>
      </c>
      <c r="I166">
        <f>data[[#This Row],[Units]]*data[[#This Row],[Cost per unit]]</f>
        <v>939.32999999999993</v>
      </c>
    </row>
    <row r="167" spans="3:9" x14ac:dyDescent="0.25">
      <c r="C167" t="s">
        <v>6</v>
      </c>
      <c r="D167" t="s">
        <v>37</v>
      </c>
      <c r="E167" t="s">
        <v>28</v>
      </c>
      <c r="F167" s="4">
        <v>3556</v>
      </c>
      <c r="G167" s="5">
        <v>459</v>
      </c>
      <c r="H167">
        <f>VLOOKUP(data[Product],products[],2,FALSE)</f>
        <v>10.38</v>
      </c>
      <c r="I167">
        <f>data[[#This Row],[Units]]*data[[#This Row],[Cost per unit]]</f>
        <v>4764.42</v>
      </c>
    </row>
    <row r="168" spans="3:9" x14ac:dyDescent="0.25">
      <c r="C168" t="s">
        <v>5</v>
      </c>
      <c r="D168" t="s">
        <v>34</v>
      </c>
      <c r="E168" t="s">
        <v>15</v>
      </c>
      <c r="F168" s="4">
        <v>7280</v>
      </c>
      <c r="G168" s="5">
        <v>201</v>
      </c>
      <c r="H168">
        <f>VLOOKUP(data[Product],products[],2,FALSE)</f>
        <v>11.73</v>
      </c>
      <c r="I168">
        <f>data[[#This Row],[Units]]*data[[#This Row],[Cost per unit]]</f>
        <v>2357.73</v>
      </c>
    </row>
    <row r="169" spans="3:9" x14ac:dyDescent="0.25">
      <c r="C169" t="s">
        <v>6</v>
      </c>
      <c r="D169" t="s">
        <v>34</v>
      </c>
      <c r="E169" t="s">
        <v>30</v>
      </c>
      <c r="F169" s="4">
        <v>3402</v>
      </c>
      <c r="G169" s="5">
        <v>366</v>
      </c>
      <c r="H169">
        <f>VLOOKUP(data[Product],products[],2,FALSE)</f>
        <v>14.49</v>
      </c>
      <c r="I169">
        <f>data[[#This Row],[Units]]*data[[#This Row],[Cost per unit]]</f>
        <v>5303.34</v>
      </c>
    </row>
    <row r="170" spans="3:9" x14ac:dyDescent="0.25">
      <c r="C170" t="s">
        <v>3</v>
      </c>
      <c r="D170" t="s">
        <v>37</v>
      </c>
      <c r="E170" t="s">
        <v>29</v>
      </c>
      <c r="F170" s="4">
        <v>4592</v>
      </c>
      <c r="G170" s="5">
        <v>324</v>
      </c>
      <c r="H170">
        <f>VLOOKUP(data[Product],products[],2,FALSE)</f>
        <v>7.16</v>
      </c>
      <c r="I170">
        <f>data[[#This Row],[Units]]*data[[#This Row],[Cost per unit]]</f>
        <v>2319.84</v>
      </c>
    </row>
    <row r="171" spans="3:9" x14ac:dyDescent="0.25">
      <c r="C171" t="s">
        <v>9</v>
      </c>
      <c r="D171" t="s">
        <v>35</v>
      </c>
      <c r="E171" t="s">
        <v>15</v>
      </c>
      <c r="F171" s="4">
        <v>7833</v>
      </c>
      <c r="G171" s="5">
        <v>243</v>
      </c>
      <c r="H171">
        <f>VLOOKUP(data[Product],products[],2,FALSE)</f>
        <v>11.73</v>
      </c>
      <c r="I171">
        <f>data[[#This Row],[Units]]*data[[#This Row],[Cost per unit]]</f>
        <v>2850.3900000000003</v>
      </c>
    </row>
    <row r="172" spans="3:9" x14ac:dyDescent="0.25">
      <c r="C172" t="s">
        <v>2</v>
      </c>
      <c r="D172" t="s">
        <v>39</v>
      </c>
      <c r="E172" t="s">
        <v>21</v>
      </c>
      <c r="F172" s="4">
        <v>7651</v>
      </c>
      <c r="G172" s="5">
        <v>213</v>
      </c>
      <c r="H172">
        <f>VLOOKUP(data[Product],products[],2,FALSE)</f>
        <v>9</v>
      </c>
      <c r="I172">
        <f>data[[#This Row],[Units]]*data[[#This Row],[Cost per unit]]</f>
        <v>1917</v>
      </c>
    </row>
    <row r="173" spans="3:9" x14ac:dyDescent="0.25">
      <c r="C173" t="s">
        <v>40</v>
      </c>
      <c r="D173" t="s">
        <v>35</v>
      </c>
      <c r="E173" t="s">
        <v>30</v>
      </c>
      <c r="F173" s="4">
        <v>2275</v>
      </c>
      <c r="G173" s="5">
        <v>447</v>
      </c>
      <c r="H173">
        <f>VLOOKUP(data[Product],products[],2,FALSE)</f>
        <v>14.49</v>
      </c>
      <c r="I173">
        <f>data[[#This Row],[Units]]*data[[#This Row],[Cost per unit]]</f>
        <v>6477.03</v>
      </c>
    </row>
    <row r="174" spans="3:9" x14ac:dyDescent="0.25">
      <c r="C174" t="s">
        <v>40</v>
      </c>
      <c r="D174" t="s">
        <v>38</v>
      </c>
      <c r="E174" t="s">
        <v>13</v>
      </c>
      <c r="F174" s="4">
        <v>5670</v>
      </c>
      <c r="G174" s="5">
        <v>297</v>
      </c>
      <c r="H174">
        <f>VLOOKUP(data[Product],products[],2,FALSE)</f>
        <v>9.33</v>
      </c>
      <c r="I174">
        <f>data[[#This Row],[Units]]*data[[#This Row],[Cost per unit]]</f>
        <v>2771.01</v>
      </c>
    </row>
    <row r="175" spans="3:9" x14ac:dyDescent="0.25">
      <c r="C175" t="s">
        <v>7</v>
      </c>
      <c r="D175" t="s">
        <v>35</v>
      </c>
      <c r="E175" t="s">
        <v>16</v>
      </c>
      <c r="F175" s="4">
        <v>2135</v>
      </c>
      <c r="G175" s="5">
        <v>27</v>
      </c>
      <c r="H175">
        <f>VLOOKUP(data[Product],products[],2,FALSE)</f>
        <v>8.7899999999999991</v>
      </c>
      <c r="I175">
        <f>data[[#This Row],[Units]]*data[[#This Row],[Cost per unit]]</f>
        <v>237.32999999999998</v>
      </c>
    </row>
    <row r="176" spans="3:9" x14ac:dyDescent="0.25">
      <c r="C176" t="s">
        <v>40</v>
      </c>
      <c r="D176" t="s">
        <v>34</v>
      </c>
      <c r="E176" t="s">
        <v>23</v>
      </c>
      <c r="F176" s="4">
        <v>2779</v>
      </c>
      <c r="G176" s="5">
        <v>75</v>
      </c>
      <c r="H176">
        <f>VLOOKUP(data[Product],products[],2,FALSE)</f>
        <v>6.49</v>
      </c>
      <c r="I176">
        <f>data[[#This Row],[Units]]*data[[#This Row],[Cost per unit]]</f>
        <v>486.75</v>
      </c>
    </row>
    <row r="177" spans="3:9" x14ac:dyDescent="0.25">
      <c r="C177" t="s">
        <v>10</v>
      </c>
      <c r="D177" t="s">
        <v>39</v>
      </c>
      <c r="E177" t="s">
        <v>33</v>
      </c>
      <c r="F177" s="4">
        <v>12950</v>
      </c>
      <c r="G177" s="5">
        <v>30</v>
      </c>
      <c r="H177">
        <f>VLOOKUP(data[Product],products[],2,FALSE)</f>
        <v>12.37</v>
      </c>
      <c r="I177">
        <f>data[[#This Row],[Units]]*data[[#This Row],[Cost per unit]]</f>
        <v>371.09999999999997</v>
      </c>
    </row>
    <row r="178" spans="3:9" x14ac:dyDescent="0.25">
      <c r="C178" t="s">
        <v>7</v>
      </c>
      <c r="D178" t="s">
        <v>36</v>
      </c>
      <c r="E178" t="s">
        <v>18</v>
      </c>
      <c r="F178" s="4">
        <v>2646</v>
      </c>
      <c r="G178" s="5">
        <v>177</v>
      </c>
      <c r="H178">
        <f>VLOOKUP(data[Product],products[],2,FALSE)</f>
        <v>6.47</v>
      </c>
      <c r="I178">
        <f>data[[#This Row],[Units]]*data[[#This Row],[Cost per unit]]</f>
        <v>1145.19</v>
      </c>
    </row>
    <row r="179" spans="3:9" x14ac:dyDescent="0.25">
      <c r="C179" t="s">
        <v>40</v>
      </c>
      <c r="D179" t="s">
        <v>34</v>
      </c>
      <c r="E179" t="s">
        <v>33</v>
      </c>
      <c r="F179" s="4">
        <v>3794</v>
      </c>
      <c r="G179" s="5">
        <v>159</v>
      </c>
      <c r="H179">
        <f>VLOOKUP(data[Product],products[],2,FALSE)</f>
        <v>12.37</v>
      </c>
      <c r="I179">
        <f>data[[#This Row],[Units]]*data[[#This Row],[Cost per unit]]</f>
        <v>1966.83</v>
      </c>
    </row>
    <row r="180" spans="3:9" x14ac:dyDescent="0.25">
      <c r="C180" t="s">
        <v>3</v>
      </c>
      <c r="D180" t="s">
        <v>35</v>
      </c>
      <c r="E180" t="s">
        <v>33</v>
      </c>
      <c r="F180" s="4">
        <v>819</v>
      </c>
      <c r="G180" s="5">
        <v>306</v>
      </c>
      <c r="H180">
        <f>VLOOKUP(data[Product],products[],2,FALSE)</f>
        <v>12.37</v>
      </c>
      <c r="I180">
        <f>data[[#This Row],[Units]]*data[[#This Row],[Cost per unit]]</f>
        <v>3785.22</v>
      </c>
    </row>
    <row r="181" spans="3:9" x14ac:dyDescent="0.25">
      <c r="C181" t="s">
        <v>3</v>
      </c>
      <c r="D181" t="s">
        <v>34</v>
      </c>
      <c r="E181" t="s">
        <v>20</v>
      </c>
      <c r="F181" s="4">
        <v>2583</v>
      </c>
      <c r="G181" s="5">
        <v>18</v>
      </c>
      <c r="H181">
        <f>VLOOKUP(data[Product],products[],2,FALSE)</f>
        <v>10.62</v>
      </c>
      <c r="I181">
        <f>data[[#This Row],[Units]]*data[[#This Row],[Cost per unit]]</f>
        <v>191.16</v>
      </c>
    </row>
    <row r="182" spans="3:9" x14ac:dyDescent="0.25">
      <c r="C182" t="s">
        <v>7</v>
      </c>
      <c r="D182" t="s">
        <v>35</v>
      </c>
      <c r="E182" t="s">
        <v>19</v>
      </c>
      <c r="F182" s="4">
        <v>4585</v>
      </c>
      <c r="G182" s="5">
        <v>240</v>
      </c>
      <c r="H182">
        <f>VLOOKUP(data[Product],products[],2,FALSE)</f>
        <v>7.64</v>
      </c>
      <c r="I182">
        <f>data[[#This Row],[Units]]*data[[#This Row],[Cost per unit]]</f>
        <v>1833.6</v>
      </c>
    </row>
    <row r="183" spans="3:9" x14ac:dyDescent="0.25">
      <c r="C183" t="s">
        <v>5</v>
      </c>
      <c r="D183" t="s">
        <v>34</v>
      </c>
      <c r="E183" t="s">
        <v>33</v>
      </c>
      <c r="F183" s="4">
        <v>1652</v>
      </c>
      <c r="G183" s="5">
        <v>93</v>
      </c>
      <c r="H183">
        <f>VLOOKUP(data[Product],products[],2,FALSE)</f>
        <v>12.37</v>
      </c>
      <c r="I183">
        <f>data[[#This Row],[Units]]*data[[#This Row],[Cost per unit]]</f>
        <v>1150.4099999999999</v>
      </c>
    </row>
    <row r="184" spans="3:9" x14ac:dyDescent="0.25">
      <c r="C184" t="s">
        <v>10</v>
      </c>
      <c r="D184" t="s">
        <v>34</v>
      </c>
      <c r="E184" t="s">
        <v>26</v>
      </c>
      <c r="F184" s="4">
        <v>4991</v>
      </c>
      <c r="G184" s="5">
        <v>9</v>
      </c>
      <c r="H184">
        <f>VLOOKUP(data[Product],products[],2,FALSE)</f>
        <v>5.6</v>
      </c>
      <c r="I184">
        <f>data[[#This Row],[Units]]*data[[#This Row],[Cost per unit]]</f>
        <v>50.4</v>
      </c>
    </row>
    <row r="185" spans="3:9" x14ac:dyDescent="0.25">
      <c r="C185" t="s">
        <v>8</v>
      </c>
      <c r="D185" t="s">
        <v>34</v>
      </c>
      <c r="E185" t="s">
        <v>16</v>
      </c>
      <c r="F185" s="4">
        <v>2009</v>
      </c>
      <c r="G185" s="5">
        <v>219</v>
      </c>
      <c r="H185">
        <f>VLOOKUP(data[Product],products[],2,FALSE)</f>
        <v>8.7899999999999991</v>
      </c>
      <c r="I185">
        <f>data[[#This Row],[Units]]*data[[#This Row],[Cost per unit]]</f>
        <v>1925.0099999999998</v>
      </c>
    </row>
    <row r="186" spans="3:9" x14ac:dyDescent="0.25">
      <c r="C186" t="s">
        <v>2</v>
      </c>
      <c r="D186" t="s">
        <v>39</v>
      </c>
      <c r="E186" t="s">
        <v>22</v>
      </c>
      <c r="F186" s="4">
        <v>1568</v>
      </c>
      <c r="G186" s="5">
        <v>141</v>
      </c>
      <c r="H186">
        <f>VLOOKUP(data[Product],products[],2,FALSE)</f>
        <v>9.77</v>
      </c>
      <c r="I186">
        <f>data[[#This Row],[Units]]*data[[#This Row],[Cost per unit]]</f>
        <v>1377.57</v>
      </c>
    </row>
    <row r="187" spans="3:9" x14ac:dyDescent="0.25">
      <c r="C187" t="s">
        <v>41</v>
      </c>
      <c r="D187" t="s">
        <v>37</v>
      </c>
      <c r="E187" t="s">
        <v>20</v>
      </c>
      <c r="F187" s="4">
        <v>3388</v>
      </c>
      <c r="G187" s="5">
        <v>123</v>
      </c>
      <c r="H187">
        <f>VLOOKUP(data[Product],products[],2,FALSE)</f>
        <v>10.62</v>
      </c>
      <c r="I187">
        <f>data[[#This Row],[Units]]*data[[#This Row],[Cost per unit]]</f>
        <v>1306.26</v>
      </c>
    </row>
    <row r="188" spans="3:9" x14ac:dyDescent="0.25">
      <c r="C188" t="s">
        <v>40</v>
      </c>
      <c r="D188" t="s">
        <v>38</v>
      </c>
      <c r="E188" t="s">
        <v>24</v>
      </c>
      <c r="F188" s="4">
        <v>623</v>
      </c>
      <c r="G188" s="5">
        <v>51</v>
      </c>
      <c r="H188">
        <f>VLOOKUP(data[Product],products[],2,FALSE)</f>
        <v>4.97</v>
      </c>
      <c r="I188">
        <f>data[[#This Row],[Units]]*data[[#This Row],[Cost per unit]]</f>
        <v>253.47</v>
      </c>
    </row>
    <row r="189" spans="3:9" x14ac:dyDescent="0.25">
      <c r="C189" t="s">
        <v>6</v>
      </c>
      <c r="D189" t="s">
        <v>36</v>
      </c>
      <c r="E189" t="s">
        <v>4</v>
      </c>
      <c r="F189" s="4">
        <v>10073</v>
      </c>
      <c r="G189" s="5">
        <v>120</v>
      </c>
      <c r="H189">
        <f>VLOOKUP(data[Product],products[],2,FALSE)</f>
        <v>11.88</v>
      </c>
      <c r="I189">
        <f>data[[#This Row],[Units]]*data[[#This Row],[Cost per unit]]</f>
        <v>1425.6000000000001</v>
      </c>
    </row>
    <row r="190" spans="3:9" x14ac:dyDescent="0.25">
      <c r="C190" t="s">
        <v>8</v>
      </c>
      <c r="D190" t="s">
        <v>39</v>
      </c>
      <c r="E190" t="s">
        <v>26</v>
      </c>
      <c r="F190" s="4">
        <v>1561</v>
      </c>
      <c r="G190" s="5">
        <v>27</v>
      </c>
      <c r="H190">
        <f>VLOOKUP(data[Product],products[],2,FALSE)</f>
        <v>5.6</v>
      </c>
      <c r="I190">
        <f>data[[#This Row],[Units]]*data[[#This Row],[Cost per unit]]</f>
        <v>151.19999999999999</v>
      </c>
    </row>
    <row r="191" spans="3:9" x14ac:dyDescent="0.25">
      <c r="C191" t="s">
        <v>9</v>
      </c>
      <c r="D191" t="s">
        <v>36</v>
      </c>
      <c r="E191" t="s">
        <v>27</v>
      </c>
      <c r="F191" s="4">
        <v>11522</v>
      </c>
      <c r="G191" s="5">
        <v>204</v>
      </c>
      <c r="H191">
        <f>VLOOKUP(data[Product],products[],2,FALSE)</f>
        <v>16.73</v>
      </c>
      <c r="I191">
        <f>data[[#This Row],[Units]]*data[[#This Row],[Cost per unit]]</f>
        <v>3412.92</v>
      </c>
    </row>
    <row r="192" spans="3:9" x14ac:dyDescent="0.25">
      <c r="C192" t="s">
        <v>6</v>
      </c>
      <c r="D192" t="s">
        <v>38</v>
      </c>
      <c r="E192" t="s">
        <v>13</v>
      </c>
      <c r="F192" s="4">
        <v>2317</v>
      </c>
      <c r="G192" s="5">
        <v>123</v>
      </c>
      <c r="H192">
        <f>VLOOKUP(data[Product],products[],2,FALSE)</f>
        <v>9.33</v>
      </c>
      <c r="I192">
        <f>data[[#This Row],[Units]]*data[[#This Row],[Cost per unit]]</f>
        <v>1147.5899999999999</v>
      </c>
    </row>
    <row r="193" spans="3:9" x14ac:dyDescent="0.25">
      <c r="C193" t="s">
        <v>10</v>
      </c>
      <c r="D193" t="s">
        <v>37</v>
      </c>
      <c r="E193" t="s">
        <v>28</v>
      </c>
      <c r="F193" s="4">
        <v>3059</v>
      </c>
      <c r="G193" s="5">
        <v>27</v>
      </c>
      <c r="H193">
        <f>VLOOKUP(data[Product],products[],2,FALSE)</f>
        <v>10.38</v>
      </c>
      <c r="I193">
        <f>data[[#This Row],[Units]]*data[[#This Row],[Cost per unit]]</f>
        <v>280.26000000000005</v>
      </c>
    </row>
    <row r="194" spans="3:9" x14ac:dyDescent="0.25">
      <c r="C194" t="s">
        <v>41</v>
      </c>
      <c r="D194" t="s">
        <v>37</v>
      </c>
      <c r="E194" t="s">
        <v>26</v>
      </c>
      <c r="F194" s="4">
        <v>2324</v>
      </c>
      <c r="G194" s="5">
        <v>177</v>
      </c>
      <c r="H194">
        <f>VLOOKUP(data[Product],products[],2,FALSE)</f>
        <v>5.6</v>
      </c>
      <c r="I194">
        <f>data[[#This Row],[Units]]*data[[#This Row],[Cost per unit]]</f>
        <v>991.19999999999993</v>
      </c>
    </row>
    <row r="195" spans="3:9" x14ac:dyDescent="0.25">
      <c r="C195" t="s">
        <v>3</v>
      </c>
      <c r="D195" t="s">
        <v>39</v>
      </c>
      <c r="E195" t="s">
        <v>26</v>
      </c>
      <c r="F195" s="4">
        <v>4956</v>
      </c>
      <c r="G195" s="5">
        <v>171</v>
      </c>
      <c r="H195">
        <f>VLOOKUP(data[Product],products[],2,FALSE)</f>
        <v>5.6</v>
      </c>
      <c r="I195">
        <f>data[[#This Row],[Units]]*data[[#This Row],[Cost per unit]]</f>
        <v>957.59999999999991</v>
      </c>
    </row>
    <row r="196" spans="3:9" x14ac:dyDescent="0.25">
      <c r="C196" t="s">
        <v>10</v>
      </c>
      <c r="D196" t="s">
        <v>34</v>
      </c>
      <c r="E196" t="s">
        <v>19</v>
      </c>
      <c r="F196" s="4">
        <v>5355</v>
      </c>
      <c r="G196" s="5">
        <v>204</v>
      </c>
      <c r="H196">
        <f>VLOOKUP(data[Product],products[],2,FALSE)</f>
        <v>7.64</v>
      </c>
      <c r="I196">
        <f>data[[#This Row],[Units]]*data[[#This Row],[Cost per unit]]</f>
        <v>1558.56</v>
      </c>
    </row>
    <row r="197" spans="3:9" x14ac:dyDescent="0.25">
      <c r="C197" t="s">
        <v>3</v>
      </c>
      <c r="D197" t="s">
        <v>34</v>
      </c>
      <c r="E197" t="s">
        <v>14</v>
      </c>
      <c r="F197" s="4">
        <v>7259</v>
      </c>
      <c r="G197" s="5">
        <v>276</v>
      </c>
      <c r="H197">
        <f>VLOOKUP(data[Product],products[],2,FALSE)</f>
        <v>11.7</v>
      </c>
      <c r="I197">
        <f>data[[#This Row],[Units]]*data[[#This Row],[Cost per unit]]</f>
        <v>3229.2</v>
      </c>
    </row>
    <row r="198" spans="3:9" x14ac:dyDescent="0.25">
      <c r="C198" t="s">
        <v>8</v>
      </c>
      <c r="D198" t="s">
        <v>37</v>
      </c>
      <c r="E198" t="s">
        <v>26</v>
      </c>
      <c r="F198" s="4">
        <v>6279</v>
      </c>
      <c r="G198" s="5">
        <v>45</v>
      </c>
      <c r="H198">
        <f>VLOOKUP(data[Product],products[],2,FALSE)</f>
        <v>5.6</v>
      </c>
      <c r="I198">
        <f>data[[#This Row],[Units]]*data[[#This Row],[Cost per unit]]</f>
        <v>251.99999999999997</v>
      </c>
    </row>
    <row r="199" spans="3:9" x14ac:dyDescent="0.25">
      <c r="C199" t="s">
        <v>40</v>
      </c>
      <c r="D199" t="s">
        <v>38</v>
      </c>
      <c r="E199" t="s">
        <v>29</v>
      </c>
      <c r="F199" s="4">
        <v>2541</v>
      </c>
      <c r="G199" s="5">
        <v>45</v>
      </c>
      <c r="H199">
        <f>VLOOKUP(data[Product],products[],2,FALSE)</f>
        <v>7.16</v>
      </c>
      <c r="I199">
        <f>data[[#This Row],[Units]]*data[[#This Row],[Cost per unit]]</f>
        <v>322.2</v>
      </c>
    </row>
    <row r="200" spans="3:9" x14ac:dyDescent="0.25">
      <c r="C200" t="s">
        <v>6</v>
      </c>
      <c r="D200" t="s">
        <v>35</v>
      </c>
      <c r="E200" t="s">
        <v>27</v>
      </c>
      <c r="F200" s="4">
        <v>3864</v>
      </c>
      <c r="G200" s="5">
        <v>177</v>
      </c>
      <c r="H200">
        <f>VLOOKUP(data[Product],products[],2,FALSE)</f>
        <v>16.73</v>
      </c>
      <c r="I200">
        <f>data[[#This Row],[Units]]*data[[#This Row],[Cost per unit]]</f>
        <v>2961.21</v>
      </c>
    </row>
    <row r="201" spans="3:9" x14ac:dyDescent="0.25">
      <c r="C201" t="s">
        <v>5</v>
      </c>
      <c r="D201" t="s">
        <v>36</v>
      </c>
      <c r="E201" t="s">
        <v>13</v>
      </c>
      <c r="F201" s="4">
        <v>6146</v>
      </c>
      <c r="G201" s="5">
        <v>63</v>
      </c>
      <c r="H201">
        <f>VLOOKUP(data[Product],products[],2,FALSE)</f>
        <v>9.33</v>
      </c>
      <c r="I201">
        <f>data[[#This Row],[Units]]*data[[#This Row],[Cost per unit]]</f>
        <v>587.79</v>
      </c>
    </row>
    <row r="202" spans="3:9" x14ac:dyDescent="0.25">
      <c r="C202" t="s">
        <v>9</v>
      </c>
      <c r="D202" t="s">
        <v>39</v>
      </c>
      <c r="E202" t="s">
        <v>18</v>
      </c>
      <c r="F202" s="4">
        <v>2639</v>
      </c>
      <c r="G202" s="5">
        <v>204</v>
      </c>
      <c r="H202">
        <f>VLOOKUP(data[Product],products[],2,FALSE)</f>
        <v>6.47</v>
      </c>
      <c r="I202">
        <f>data[[#This Row],[Units]]*data[[#This Row],[Cost per unit]]</f>
        <v>1319.8799999999999</v>
      </c>
    </row>
    <row r="203" spans="3:9" x14ac:dyDescent="0.25">
      <c r="C203" t="s">
        <v>8</v>
      </c>
      <c r="D203" t="s">
        <v>37</v>
      </c>
      <c r="E203" t="s">
        <v>22</v>
      </c>
      <c r="F203" s="4">
        <v>1890</v>
      </c>
      <c r="G203" s="5">
        <v>195</v>
      </c>
      <c r="H203">
        <f>VLOOKUP(data[Product],products[],2,FALSE)</f>
        <v>9.77</v>
      </c>
      <c r="I203">
        <f>data[[#This Row],[Units]]*data[[#This Row],[Cost per unit]]</f>
        <v>1905.1499999999999</v>
      </c>
    </row>
    <row r="204" spans="3:9" x14ac:dyDescent="0.25">
      <c r="C204" t="s">
        <v>7</v>
      </c>
      <c r="D204" t="s">
        <v>34</v>
      </c>
      <c r="E204" t="s">
        <v>14</v>
      </c>
      <c r="F204" s="4">
        <v>1932</v>
      </c>
      <c r="G204" s="5">
        <v>369</v>
      </c>
      <c r="H204">
        <f>VLOOKUP(data[Product],products[],2,FALSE)</f>
        <v>11.7</v>
      </c>
      <c r="I204">
        <f>data[[#This Row],[Units]]*data[[#This Row],[Cost per unit]]</f>
        <v>4317.3</v>
      </c>
    </row>
    <row r="205" spans="3:9" x14ac:dyDescent="0.25">
      <c r="C205" t="s">
        <v>3</v>
      </c>
      <c r="D205" t="s">
        <v>34</v>
      </c>
      <c r="E205" t="s">
        <v>25</v>
      </c>
      <c r="F205" s="4">
        <v>6300</v>
      </c>
      <c r="G205" s="5">
        <v>42</v>
      </c>
      <c r="H205">
        <f>VLOOKUP(data[Product],products[],2,FALSE)</f>
        <v>13.15</v>
      </c>
      <c r="I205">
        <f>data[[#This Row],[Units]]*data[[#This Row],[Cost per unit]]</f>
        <v>552.30000000000007</v>
      </c>
    </row>
    <row r="206" spans="3:9" x14ac:dyDescent="0.25">
      <c r="C206" t="s">
        <v>6</v>
      </c>
      <c r="D206" t="s">
        <v>37</v>
      </c>
      <c r="E206" t="s">
        <v>30</v>
      </c>
      <c r="F206" s="4">
        <v>560</v>
      </c>
      <c r="G206" s="5">
        <v>81</v>
      </c>
      <c r="H206">
        <f>VLOOKUP(data[Product],products[],2,FALSE)</f>
        <v>14.49</v>
      </c>
      <c r="I206">
        <f>data[[#This Row],[Units]]*data[[#This Row],[Cost per unit]]</f>
        <v>1173.69</v>
      </c>
    </row>
    <row r="207" spans="3:9" x14ac:dyDescent="0.25">
      <c r="C207" t="s">
        <v>9</v>
      </c>
      <c r="D207" t="s">
        <v>37</v>
      </c>
      <c r="E207" t="s">
        <v>26</v>
      </c>
      <c r="F207" s="4">
        <v>2856</v>
      </c>
      <c r="G207" s="5">
        <v>246</v>
      </c>
      <c r="H207">
        <f>VLOOKUP(data[Product],products[],2,FALSE)</f>
        <v>5.6</v>
      </c>
      <c r="I207">
        <f>data[[#This Row],[Units]]*data[[#This Row],[Cost per unit]]</f>
        <v>1377.6</v>
      </c>
    </row>
    <row r="208" spans="3:9" x14ac:dyDescent="0.25">
      <c r="C208" t="s">
        <v>9</v>
      </c>
      <c r="D208" t="s">
        <v>34</v>
      </c>
      <c r="E208" t="s">
        <v>17</v>
      </c>
      <c r="F208" s="4">
        <v>707</v>
      </c>
      <c r="G208" s="5">
        <v>174</v>
      </c>
      <c r="H208">
        <f>VLOOKUP(data[Product],products[],2,FALSE)</f>
        <v>3.11</v>
      </c>
      <c r="I208">
        <f>data[[#This Row],[Units]]*data[[#This Row],[Cost per unit]]</f>
        <v>541.14</v>
      </c>
    </row>
    <row r="209" spans="3:9" x14ac:dyDescent="0.25">
      <c r="C209" t="s">
        <v>8</v>
      </c>
      <c r="D209" t="s">
        <v>35</v>
      </c>
      <c r="E209" t="s">
        <v>30</v>
      </c>
      <c r="F209" s="4">
        <v>3598</v>
      </c>
      <c r="G209" s="5">
        <v>81</v>
      </c>
      <c r="H209">
        <f>VLOOKUP(data[Product],products[],2,FALSE)</f>
        <v>14.49</v>
      </c>
      <c r="I209">
        <f>data[[#This Row],[Units]]*data[[#This Row],[Cost per unit]]</f>
        <v>1173.69</v>
      </c>
    </row>
    <row r="210" spans="3:9" x14ac:dyDescent="0.25">
      <c r="C210" t="s">
        <v>40</v>
      </c>
      <c r="D210" t="s">
        <v>35</v>
      </c>
      <c r="E210" t="s">
        <v>22</v>
      </c>
      <c r="F210" s="4">
        <v>6853</v>
      </c>
      <c r="G210" s="5">
        <v>372</v>
      </c>
      <c r="H210">
        <f>VLOOKUP(data[Product],products[],2,FALSE)</f>
        <v>9.77</v>
      </c>
      <c r="I210">
        <f>data[[#This Row],[Units]]*data[[#This Row],[Cost per unit]]</f>
        <v>3634.44</v>
      </c>
    </row>
    <row r="211" spans="3:9" x14ac:dyDescent="0.25">
      <c r="C211" t="s">
        <v>40</v>
      </c>
      <c r="D211" t="s">
        <v>35</v>
      </c>
      <c r="E211" t="s">
        <v>16</v>
      </c>
      <c r="F211" s="4">
        <v>4725</v>
      </c>
      <c r="G211" s="5">
        <v>174</v>
      </c>
      <c r="H211">
        <f>VLOOKUP(data[Product],products[],2,FALSE)</f>
        <v>8.7899999999999991</v>
      </c>
      <c r="I211">
        <f>data[[#This Row],[Units]]*data[[#This Row],[Cost per unit]]</f>
        <v>1529.4599999999998</v>
      </c>
    </row>
    <row r="212" spans="3:9" x14ac:dyDescent="0.25">
      <c r="C212" t="s">
        <v>41</v>
      </c>
      <c r="D212" t="s">
        <v>36</v>
      </c>
      <c r="E212" t="s">
        <v>32</v>
      </c>
      <c r="F212" s="4">
        <v>10304</v>
      </c>
      <c r="G212" s="5">
        <v>84</v>
      </c>
      <c r="H212">
        <f>VLOOKUP(data[Product],products[],2,FALSE)</f>
        <v>8.65</v>
      </c>
      <c r="I212">
        <f>data[[#This Row],[Units]]*data[[#This Row],[Cost per unit]]</f>
        <v>726.6</v>
      </c>
    </row>
    <row r="213" spans="3:9" x14ac:dyDescent="0.25">
      <c r="C213" t="s">
        <v>41</v>
      </c>
      <c r="D213" t="s">
        <v>34</v>
      </c>
      <c r="E213" t="s">
        <v>16</v>
      </c>
      <c r="F213" s="4">
        <v>1274</v>
      </c>
      <c r="G213" s="5">
        <v>225</v>
      </c>
      <c r="H213">
        <f>VLOOKUP(data[Product],products[],2,FALSE)</f>
        <v>8.7899999999999991</v>
      </c>
      <c r="I213">
        <f>data[[#This Row],[Units]]*data[[#This Row],[Cost per unit]]</f>
        <v>1977.7499999999998</v>
      </c>
    </row>
    <row r="214" spans="3:9" x14ac:dyDescent="0.25">
      <c r="C214" t="s">
        <v>5</v>
      </c>
      <c r="D214" t="s">
        <v>36</v>
      </c>
      <c r="E214" t="s">
        <v>30</v>
      </c>
      <c r="F214" s="4">
        <v>1526</v>
      </c>
      <c r="G214" s="5">
        <v>105</v>
      </c>
      <c r="H214">
        <f>VLOOKUP(data[Product],products[],2,FALSE)</f>
        <v>14.49</v>
      </c>
      <c r="I214">
        <f>data[[#This Row],[Units]]*data[[#This Row],[Cost per unit]]</f>
        <v>1521.45</v>
      </c>
    </row>
    <row r="215" spans="3:9" x14ac:dyDescent="0.25">
      <c r="C215" t="s">
        <v>40</v>
      </c>
      <c r="D215" t="s">
        <v>39</v>
      </c>
      <c r="E215" t="s">
        <v>28</v>
      </c>
      <c r="F215" s="4">
        <v>3101</v>
      </c>
      <c r="G215" s="5">
        <v>225</v>
      </c>
      <c r="H215">
        <f>VLOOKUP(data[Product],products[],2,FALSE)</f>
        <v>10.38</v>
      </c>
      <c r="I215">
        <f>data[[#This Row],[Units]]*data[[#This Row],[Cost per unit]]</f>
        <v>2335.5</v>
      </c>
    </row>
    <row r="216" spans="3:9" x14ac:dyDescent="0.25">
      <c r="C216" t="s">
        <v>2</v>
      </c>
      <c r="D216" t="s">
        <v>37</v>
      </c>
      <c r="E216" t="s">
        <v>14</v>
      </c>
      <c r="F216" s="4">
        <v>1057</v>
      </c>
      <c r="G216" s="5">
        <v>54</v>
      </c>
      <c r="H216">
        <f>VLOOKUP(data[Product],products[],2,FALSE)</f>
        <v>11.7</v>
      </c>
      <c r="I216">
        <f>data[[#This Row],[Units]]*data[[#This Row],[Cost per unit]]</f>
        <v>631.79999999999995</v>
      </c>
    </row>
    <row r="217" spans="3:9" x14ac:dyDescent="0.25">
      <c r="C217" t="s">
        <v>7</v>
      </c>
      <c r="D217" t="s">
        <v>37</v>
      </c>
      <c r="E217" t="s">
        <v>26</v>
      </c>
      <c r="F217" s="4">
        <v>5306</v>
      </c>
      <c r="G217" s="5">
        <v>0</v>
      </c>
      <c r="H217">
        <f>VLOOKUP(data[Product],products[],2,FALSE)</f>
        <v>5.6</v>
      </c>
      <c r="I217">
        <f>data[[#This Row],[Units]]*data[[#This Row],[Cost per unit]]</f>
        <v>0</v>
      </c>
    </row>
    <row r="218" spans="3:9" x14ac:dyDescent="0.25">
      <c r="C218" t="s">
        <v>5</v>
      </c>
      <c r="D218" t="s">
        <v>39</v>
      </c>
      <c r="E218" t="s">
        <v>24</v>
      </c>
      <c r="F218" s="4">
        <v>4018</v>
      </c>
      <c r="G218" s="5">
        <v>171</v>
      </c>
      <c r="H218">
        <f>VLOOKUP(data[Product],products[],2,FALSE)</f>
        <v>4.97</v>
      </c>
      <c r="I218">
        <f>data[[#This Row],[Units]]*data[[#This Row],[Cost per unit]]</f>
        <v>849.87</v>
      </c>
    </row>
    <row r="219" spans="3:9" x14ac:dyDescent="0.25">
      <c r="C219" t="s">
        <v>9</v>
      </c>
      <c r="D219" t="s">
        <v>34</v>
      </c>
      <c r="E219" t="s">
        <v>16</v>
      </c>
      <c r="F219" s="4">
        <v>938</v>
      </c>
      <c r="G219" s="5">
        <v>189</v>
      </c>
      <c r="H219">
        <f>VLOOKUP(data[Product],products[],2,FALSE)</f>
        <v>8.7899999999999991</v>
      </c>
      <c r="I219">
        <f>data[[#This Row],[Units]]*data[[#This Row],[Cost per unit]]</f>
        <v>1661.31</v>
      </c>
    </row>
    <row r="220" spans="3:9" x14ac:dyDescent="0.25">
      <c r="C220" t="s">
        <v>7</v>
      </c>
      <c r="D220" t="s">
        <v>38</v>
      </c>
      <c r="E220" t="s">
        <v>18</v>
      </c>
      <c r="F220" s="4">
        <v>1778</v>
      </c>
      <c r="G220" s="5">
        <v>270</v>
      </c>
      <c r="H220">
        <f>VLOOKUP(data[Product],products[],2,FALSE)</f>
        <v>6.47</v>
      </c>
      <c r="I220">
        <f>data[[#This Row],[Units]]*data[[#This Row],[Cost per unit]]</f>
        <v>1746.8999999999999</v>
      </c>
    </row>
    <row r="221" spans="3:9" x14ac:dyDescent="0.25">
      <c r="C221" t="s">
        <v>6</v>
      </c>
      <c r="D221" t="s">
        <v>39</v>
      </c>
      <c r="E221" t="s">
        <v>30</v>
      </c>
      <c r="F221" s="4">
        <v>1638</v>
      </c>
      <c r="G221" s="5">
        <v>63</v>
      </c>
      <c r="H221">
        <f>VLOOKUP(data[Product],products[],2,FALSE)</f>
        <v>14.49</v>
      </c>
      <c r="I221">
        <f>data[[#This Row],[Units]]*data[[#This Row],[Cost per unit]]</f>
        <v>912.87</v>
      </c>
    </row>
    <row r="222" spans="3:9" x14ac:dyDescent="0.25">
      <c r="C222" t="s">
        <v>41</v>
      </c>
      <c r="D222" t="s">
        <v>38</v>
      </c>
      <c r="E222" t="s">
        <v>25</v>
      </c>
      <c r="F222" s="4">
        <v>154</v>
      </c>
      <c r="G222" s="5">
        <v>21</v>
      </c>
      <c r="H222">
        <f>VLOOKUP(data[Product],products[],2,FALSE)</f>
        <v>13.15</v>
      </c>
      <c r="I222">
        <f>data[[#This Row],[Units]]*data[[#This Row],[Cost per unit]]</f>
        <v>276.15000000000003</v>
      </c>
    </row>
    <row r="223" spans="3:9" x14ac:dyDescent="0.25">
      <c r="C223" t="s">
        <v>7</v>
      </c>
      <c r="D223" t="s">
        <v>37</v>
      </c>
      <c r="E223" t="s">
        <v>22</v>
      </c>
      <c r="F223" s="4">
        <v>9835</v>
      </c>
      <c r="G223" s="5">
        <v>207</v>
      </c>
      <c r="H223">
        <f>VLOOKUP(data[Product],products[],2,FALSE)</f>
        <v>9.77</v>
      </c>
      <c r="I223">
        <f>data[[#This Row],[Units]]*data[[#This Row],[Cost per unit]]</f>
        <v>2022.3899999999999</v>
      </c>
    </row>
    <row r="224" spans="3:9" x14ac:dyDescent="0.25">
      <c r="C224" t="s">
        <v>9</v>
      </c>
      <c r="D224" t="s">
        <v>37</v>
      </c>
      <c r="E224" t="s">
        <v>20</v>
      </c>
      <c r="F224" s="4">
        <v>7273</v>
      </c>
      <c r="G224" s="5">
        <v>96</v>
      </c>
      <c r="H224">
        <f>VLOOKUP(data[Product],products[],2,FALSE)</f>
        <v>10.62</v>
      </c>
      <c r="I224">
        <f>data[[#This Row],[Units]]*data[[#This Row],[Cost per unit]]</f>
        <v>1019.52</v>
      </c>
    </row>
    <row r="225" spans="3:9" x14ac:dyDescent="0.25">
      <c r="C225" t="s">
        <v>5</v>
      </c>
      <c r="D225" t="s">
        <v>39</v>
      </c>
      <c r="E225" t="s">
        <v>22</v>
      </c>
      <c r="F225" s="4">
        <v>6909</v>
      </c>
      <c r="G225" s="5">
        <v>81</v>
      </c>
      <c r="H225">
        <f>VLOOKUP(data[Product],products[],2,FALSE)</f>
        <v>9.77</v>
      </c>
      <c r="I225">
        <f>data[[#This Row],[Units]]*data[[#This Row],[Cost per unit]]</f>
        <v>791.37</v>
      </c>
    </row>
    <row r="226" spans="3:9" x14ac:dyDescent="0.25">
      <c r="C226" t="s">
        <v>9</v>
      </c>
      <c r="D226" t="s">
        <v>39</v>
      </c>
      <c r="E226" t="s">
        <v>24</v>
      </c>
      <c r="F226" s="4">
        <v>3920</v>
      </c>
      <c r="G226" s="5">
        <v>306</v>
      </c>
      <c r="H226">
        <f>VLOOKUP(data[Product],products[],2,FALSE)</f>
        <v>4.97</v>
      </c>
      <c r="I226">
        <f>data[[#This Row],[Units]]*data[[#This Row],[Cost per unit]]</f>
        <v>1520.82</v>
      </c>
    </row>
    <row r="227" spans="3:9" x14ac:dyDescent="0.25">
      <c r="C227" t="s">
        <v>10</v>
      </c>
      <c r="D227" t="s">
        <v>39</v>
      </c>
      <c r="E227" t="s">
        <v>21</v>
      </c>
      <c r="F227" s="4">
        <v>4858</v>
      </c>
      <c r="G227" s="5">
        <v>279</v>
      </c>
      <c r="H227">
        <f>VLOOKUP(data[Product],products[],2,FALSE)</f>
        <v>9</v>
      </c>
      <c r="I227">
        <f>data[[#This Row],[Units]]*data[[#This Row],[Cost per unit]]</f>
        <v>2511</v>
      </c>
    </row>
    <row r="228" spans="3:9" x14ac:dyDescent="0.25">
      <c r="C228" t="s">
        <v>2</v>
      </c>
      <c r="D228" t="s">
        <v>38</v>
      </c>
      <c r="E228" t="s">
        <v>4</v>
      </c>
      <c r="F228" s="4">
        <v>3549</v>
      </c>
      <c r="G228" s="5">
        <v>3</v>
      </c>
      <c r="H228">
        <f>VLOOKUP(data[Product],products[],2,FALSE)</f>
        <v>11.88</v>
      </c>
      <c r="I228">
        <f>data[[#This Row],[Units]]*data[[#This Row],[Cost per unit]]</f>
        <v>35.64</v>
      </c>
    </row>
    <row r="229" spans="3:9" x14ac:dyDescent="0.25">
      <c r="C229" t="s">
        <v>7</v>
      </c>
      <c r="D229" t="s">
        <v>39</v>
      </c>
      <c r="E229" t="s">
        <v>27</v>
      </c>
      <c r="F229" s="4">
        <v>966</v>
      </c>
      <c r="G229" s="5">
        <v>198</v>
      </c>
      <c r="H229">
        <f>VLOOKUP(data[Product],products[],2,FALSE)</f>
        <v>16.73</v>
      </c>
      <c r="I229">
        <f>data[[#This Row],[Units]]*data[[#This Row],[Cost per unit]]</f>
        <v>3312.54</v>
      </c>
    </row>
    <row r="230" spans="3:9" x14ac:dyDescent="0.25">
      <c r="C230" t="s">
        <v>5</v>
      </c>
      <c r="D230" t="s">
        <v>39</v>
      </c>
      <c r="E230" t="s">
        <v>18</v>
      </c>
      <c r="F230" s="4">
        <v>385</v>
      </c>
      <c r="G230" s="5">
        <v>249</v>
      </c>
      <c r="H230">
        <f>VLOOKUP(data[Product],products[],2,FALSE)</f>
        <v>6.47</v>
      </c>
      <c r="I230">
        <f>data[[#This Row],[Units]]*data[[#This Row],[Cost per unit]]</f>
        <v>1611.03</v>
      </c>
    </row>
    <row r="231" spans="3:9" x14ac:dyDescent="0.25">
      <c r="C231" t="s">
        <v>6</v>
      </c>
      <c r="D231" t="s">
        <v>34</v>
      </c>
      <c r="E231" t="s">
        <v>16</v>
      </c>
      <c r="F231" s="4">
        <v>2219</v>
      </c>
      <c r="G231" s="5">
        <v>75</v>
      </c>
      <c r="H231">
        <f>VLOOKUP(data[Product],products[],2,FALSE)</f>
        <v>8.7899999999999991</v>
      </c>
      <c r="I231">
        <f>data[[#This Row],[Units]]*data[[#This Row],[Cost per unit]]</f>
        <v>659.24999999999989</v>
      </c>
    </row>
    <row r="232" spans="3:9" x14ac:dyDescent="0.25">
      <c r="C232" t="s">
        <v>9</v>
      </c>
      <c r="D232" t="s">
        <v>36</v>
      </c>
      <c r="E232" t="s">
        <v>32</v>
      </c>
      <c r="F232" s="4">
        <v>2954</v>
      </c>
      <c r="G232" s="5">
        <v>189</v>
      </c>
      <c r="H232">
        <f>VLOOKUP(data[Product],products[],2,FALSE)</f>
        <v>8.65</v>
      </c>
      <c r="I232">
        <f>data[[#This Row],[Units]]*data[[#This Row],[Cost per unit]]</f>
        <v>1634.8500000000001</v>
      </c>
    </row>
    <row r="233" spans="3:9" x14ac:dyDescent="0.25">
      <c r="C233" t="s">
        <v>7</v>
      </c>
      <c r="D233" t="s">
        <v>36</v>
      </c>
      <c r="E233" t="s">
        <v>32</v>
      </c>
      <c r="F233" s="4">
        <v>280</v>
      </c>
      <c r="G233" s="5">
        <v>87</v>
      </c>
      <c r="H233">
        <f>VLOOKUP(data[Product],products[],2,FALSE)</f>
        <v>8.65</v>
      </c>
      <c r="I233">
        <f>data[[#This Row],[Units]]*data[[#This Row],[Cost per unit]]</f>
        <v>752.55000000000007</v>
      </c>
    </row>
    <row r="234" spans="3:9" x14ac:dyDescent="0.25">
      <c r="C234" t="s">
        <v>41</v>
      </c>
      <c r="D234" t="s">
        <v>36</v>
      </c>
      <c r="E234" t="s">
        <v>30</v>
      </c>
      <c r="F234" s="4">
        <v>6118</v>
      </c>
      <c r="G234" s="5">
        <v>174</v>
      </c>
      <c r="H234">
        <f>VLOOKUP(data[Product],products[],2,FALSE)</f>
        <v>14.49</v>
      </c>
      <c r="I234">
        <f>data[[#This Row],[Units]]*data[[#This Row],[Cost per unit]]</f>
        <v>2521.2600000000002</v>
      </c>
    </row>
    <row r="235" spans="3:9" x14ac:dyDescent="0.25">
      <c r="C235" t="s">
        <v>2</v>
      </c>
      <c r="D235" t="s">
        <v>39</v>
      </c>
      <c r="E235" t="s">
        <v>15</v>
      </c>
      <c r="F235" s="4">
        <v>4802</v>
      </c>
      <c r="G235" s="5">
        <v>36</v>
      </c>
      <c r="H235">
        <f>VLOOKUP(data[Product],products[],2,FALSE)</f>
        <v>11.73</v>
      </c>
      <c r="I235">
        <f>data[[#This Row],[Units]]*data[[#This Row],[Cost per unit]]</f>
        <v>422.28000000000003</v>
      </c>
    </row>
    <row r="236" spans="3:9" x14ac:dyDescent="0.25">
      <c r="C236" t="s">
        <v>9</v>
      </c>
      <c r="D236" t="s">
        <v>38</v>
      </c>
      <c r="E236" t="s">
        <v>24</v>
      </c>
      <c r="F236" s="4">
        <v>4137</v>
      </c>
      <c r="G236" s="5">
        <v>60</v>
      </c>
      <c r="H236">
        <f>VLOOKUP(data[Product],products[],2,FALSE)</f>
        <v>4.97</v>
      </c>
      <c r="I236">
        <f>data[[#This Row],[Units]]*data[[#This Row],[Cost per unit]]</f>
        <v>298.2</v>
      </c>
    </row>
    <row r="237" spans="3:9" x14ac:dyDescent="0.25">
      <c r="C237" t="s">
        <v>3</v>
      </c>
      <c r="D237" t="s">
        <v>35</v>
      </c>
      <c r="E237" t="s">
        <v>23</v>
      </c>
      <c r="F237" s="4">
        <v>2023</v>
      </c>
      <c r="G237" s="5">
        <v>78</v>
      </c>
      <c r="H237">
        <f>VLOOKUP(data[Product],products[],2,FALSE)</f>
        <v>6.49</v>
      </c>
      <c r="I237">
        <f>data[[#This Row],[Units]]*data[[#This Row],[Cost per unit]]</f>
        <v>506.22</v>
      </c>
    </row>
    <row r="238" spans="3:9" x14ac:dyDescent="0.25">
      <c r="C238" t="s">
        <v>9</v>
      </c>
      <c r="D238" t="s">
        <v>36</v>
      </c>
      <c r="E238" t="s">
        <v>30</v>
      </c>
      <c r="F238" s="4">
        <v>9051</v>
      </c>
      <c r="G238" s="5">
        <v>57</v>
      </c>
      <c r="H238">
        <f>VLOOKUP(data[Product],products[],2,FALSE)</f>
        <v>14.49</v>
      </c>
      <c r="I238">
        <f>data[[#This Row],[Units]]*data[[#This Row],[Cost per unit]]</f>
        <v>825.93000000000006</v>
      </c>
    </row>
    <row r="239" spans="3:9" x14ac:dyDescent="0.25">
      <c r="C239" t="s">
        <v>9</v>
      </c>
      <c r="D239" t="s">
        <v>37</v>
      </c>
      <c r="E239" t="s">
        <v>28</v>
      </c>
      <c r="F239" s="4">
        <v>2919</v>
      </c>
      <c r="G239" s="5">
        <v>45</v>
      </c>
      <c r="H239">
        <f>VLOOKUP(data[Product],products[],2,FALSE)</f>
        <v>10.38</v>
      </c>
      <c r="I239">
        <f>data[[#This Row],[Units]]*data[[#This Row],[Cost per unit]]</f>
        <v>467.1</v>
      </c>
    </row>
    <row r="240" spans="3:9" x14ac:dyDescent="0.25">
      <c r="C240" t="s">
        <v>41</v>
      </c>
      <c r="D240" t="s">
        <v>38</v>
      </c>
      <c r="E240" t="s">
        <v>22</v>
      </c>
      <c r="F240" s="4">
        <v>5915</v>
      </c>
      <c r="G240" s="5">
        <v>3</v>
      </c>
      <c r="H240">
        <f>VLOOKUP(data[Product],products[],2,FALSE)</f>
        <v>9.77</v>
      </c>
      <c r="I240">
        <f>data[[#This Row],[Units]]*data[[#This Row],[Cost per unit]]</f>
        <v>29.31</v>
      </c>
    </row>
    <row r="241" spans="3:9" x14ac:dyDescent="0.25">
      <c r="C241" t="s">
        <v>10</v>
      </c>
      <c r="D241" t="s">
        <v>35</v>
      </c>
      <c r="E241" t="s">
        <v>15</v>
      </c>
      <c r="F241" s="4">
        <v>2562</v>
      </c>
      <c r="G241" s="5">
        <v>6</v>
      </c>
      <c r="H241">
        <f>VLOOKUP(data[Product],products[],2,FALSE)</f>
        <v>11.73</v>
      </c>
      <c r="I241">
        <f>data[[#This Row],[Units]]*data[[#This Row],[Cost per unit]]</f>
        <v>70.38</v>
      </c>
    </row>
    <row r="242" spans="3:9" x14ac:dyDescent="0.25">
      <c r="C242" t="s">
        <v>5</v>
      </c>
      <c r="D242" t="s">
        <v>37</v>
      </c>
      <c r="E242" t="s">
        <v>25</v>
      </c>
      <c r="F242" s="4">
        <v>8813</v>
      </c>
      <c r="G242" s="5">
        <v>21</v>
      </c>
      <c r="H242">
        <f>VLOOKUP(data[Product],products[],2,FALSE)</f>
        <v>13.15</v>
      </c>
      <c r="I242">
        <f>data[[#This Row],[Units]]*data[[#This Row],[Cost per unit]]</f>
        <v>276.15000000000003</v>
      </c>
    </row>
    <row r="243" spans="3:9" x14ac:dyDescent="0.25">
      <c r="C243" t="s">
        <v>5</v>
      </c>
      <c r="D243" t="s">
        <v>36</v>
      </c>
      <c r="E243" t="s">
        <v>18</v>
      </c>
      <c r="F243" s="4">
        <v>6111</v>
      </c>
      <c r="G243" s="5">
        <v>3</v>
      </c>
      <c r="H243">
        <f>VLOOKUP(data[Product],products[],2,FALSE)</f>
        <v>6.47</v>
      </c>
      <c r="I243">
        <f>data[[#This Row],[Units]]*data[[#This Row],[Cost per unit]]</f>
        <v>19.41</v>
      </c>
    </row>
    <row r="244" spans="3:9" x14ac:dyDescent="0.25">
      <c r="C244" t="s">
        <v>8</v>
      </c>
      <c r="D244" t="s">
        <v>34</v>
      </c>
      <c r="E244" t="s">
        <v>31</v>
      </c>
      <c r="F244" s="4">
        <v>3507</v>
      </c>
      <c r="G244" s="5">
        <v>288</v>
      </c>
      <c r="H244">
        <f>VLOOKUP(data[Product],products[],2,FALSE)</f>
        <v>5.79</v>
      </c>
      <c r="I244">
        <f>data[[#This Row],[Units]]*data[[#This Row],[Cost per unit]]</f>
        <v>1667.52</v>
      </c>
    </row>
    <row r="245" spans="3:9" x14ac:dyDescent="0.25">
      <c r="C245" t="s">
        <v>6</v>
      </c>
      <c r="D245" t="s">
        <v>36</v>
      </c>
      <c r="E245" t="s">
        <v>13</v>
      </c>
      <c r="F245" s="4">
        <v>4319</v>
      </c>
      <c r="G245" s="5">
        <v>30</v>
      </c>
      <c r="H245">
        <f>VLOOKUP(data[Product],products[],2,FALSE)</f>
        <v>9.33</v>
      </c>
      <c r="I245">
        <f>data[[#This Row],[Units]]*data[[#This Row],[Cost per unit]]</f>
        <v>279.89999999999998</v>
      </c>
    </row>
    <row r="246" spans="3:9" x14ac:dyDescent="0.25">
      <c r="C246" t="s">
        <v>40</v>
      </c>
      <c r="D246" t="s">
        <v>38</v>
      </c>
      <c r="E246" t="s">
        <v>26</v>
      </c>
      <c r="F246" s="4">
        <v>609</v>
      </c>
      <c r="G246" s="5">
        <v>87</v>
      </c>
      <c r="H246">
        <f>VLOOKUP(data[Product],products[],2,FALSE)</f>
        <v>5.6</v>
      </c>
      <c r="I246">
        <f>data[[#This Row],[Units]]*data[[#This Row],[Cost per unit]]</f>
        <v>487.2</v>
      </c>
    </row>
    <row r="247" spans="3:9" x14ac:dyDescent="0.25">
      <c r="C247" t="s">
        <v>40</v>
      </c>
      <c r="D247" t="s">
        <v>39</v>
      </c>
      <c r="E247" t="s">
        <v>27</v>
      </c>
      <c r="F247" s="4">
        <v>6370</v>
      </c>
      <c r="G247" s="5">
        <v>30</v>
      </c>
      <c r="H247">
        <f>VLOOKUP(data[Product],products[],2,FALSE)</f>
        <v>16.73</v>
      </c>
      <c r="I247">
        <f>data[[#This Row],[Units]]*data[[#This Row],[Cost per unit]]</f>
        <v>501.90000000000003</v>
      </c>
    </row>
    <row r="248" spans="3:9" x14ac:dyDescent="0.25">
      <c r="C248" t="s">
        <v>5</v>
      </c>
      <c r="D248" t="s">
        <v>38</v>
      </c>
      <c r="E248" t="s">
        <v>19</v>
      </c>
      <c r="F248" s="4">
        <v>5474</v>
      </c>
      <c r="G248" s="5">
        <v>168</v>
      </c>
      <c r="H248">
        <f>VLOOKUP(data[Product],products[],2,FALSE)</f>
        <v>7.64</v>
      </c>
      <c r="I248">
        <f>data[[#This Row],[Units]]*data[[#This Row],[Cost per unit]]</f>
        <v>1283.52</v>
      </c>
    </row>
    <row r="249" spans="3:9" x14ac:dyDescent="0.25">
      <c r="C249" t="s">
        <v>40</v>
      </c>
      <c r="D249" t="s">
        <v>36</v>
      </c>
      <c r="E249" t="s">
        <v>27</v>
      </c>
      <c r="F249" s="4">
        <v>3164</v>
      </c>
      <c r="G249" s="5">
        <v>306</v>
      </c>
      <c r="H249">
        <f>VLOOKUP(data[Product],products[],2,FALSE)</f>
        <v>16.73</v>
      </c>
      <c r="I249">
        <f>data[[#This Row],[Units]]*data[[#This Row],[Cost per unit]]</f>
        <v>5119.38</v>
      </c>
    </row>
    <row r="250" spans="3:9" x14ac:dyDescent="0.25">
      <c r="C250" t="s">
        <v>6</v>
      </c>
      <c r="D250" t="s">
        <v>35</v>
      </c>
      <c r="E250" t="s">
        <v>4</v>
      </c>
      <c r="F250" s="4">
        <v>1302</v>
      </c>
      <c r="G250" s="5">
        <v>402</v>
      </c>
      <c r="H250">
        <f>VLOOKUP(data[Product],products[],2,FALSE)</f>
        <v>11.88</v>
      </c>
      <c r="I250">
        <f>data[[#This Row],[Units]]*data[[#This Row],[Cost per unit]]</f>
        <v>4775.76</v>
      </c>
    </row>
    <row r="251" spans="3:9" x14ac:dyDescent="0.25">
      <c r="C251" t="s">
        <v>3</v>
      </c>
      <c r="D251" t="s">
        <v>37</v>
      </c>
      <c r="E251" t="s">
        <v>28</v>
      </c>
      <c r="F251" s="4">
        <v>7308</v>
      </c>
      <c r="G251" s="5">
        <v>327</v>
      </c>
      <c r="H251">
        <f>VLOOKUP(data[Product],products[],2,FALSE)</f>
        <v>10.38</v>
      </c>
      <c r="I251">
        <f>data[[#This Row],[Units]]*data[[#This Row],[Cost per unit]]</f>
        <v>3394.26</v>
      </c>
    </row>
    <row r="252" spans="3:9" x14ac:dyDescent="0.25">
      <c r="C252" t="s">
        <v>40</v>
      </c>
      <c r="D252" t="s">
        <v>37</v>
      </c>
      <c r="E252" t="s">
        <v>27</v>
      </c>
      <c r="F252" s="4">
        <v>6132</v>
      </c>
      <c r="G252" s="5">
        <v>93</v>
      </c>
      <c r="H252">
        <f>VLOOKUP(data[Product],products[],2,FALSE)</f>
        <v>16.73</v>
      </c>
      <c r="I252">
        <f>data[[#This Row],[Units]]*data[[#This Row],[Cost per unit]]</f>
        <v>1555.89</v>
      </c>
    </row>
    <row r="253" spans="3:9" x14ac:dyDescent="0.25">
      <c r="C253" t="s">
        <v>10</v>
      </c>
      <c r="D253" t="s">
        <v>35</v>
      </c>
      <c r="E253" t="s">
        <v>14</v>
      </c>
      <c r="F253" s="4">
        <v>3472</v>
      </c>
      <c r="G253" s="5">
        <v>96</v>
      </c>
      <c r="H253">
        <f>VLOOKUP(data[Product],products[],2,FALSE)</f>
        <v>11.7</v>
      </c>
      <c r="I253">
        <f>data[[#This Row],[Units]]*data[[#This Row],[Cost per unit]]</f>
        <v>1123.1999999999998</v>
      </c>
    </row>
    <row r="254" spans="3:9" x14ac:dyDescent="0.25">
      <c r="C254" t="s">
        <v>8</v>
      </c>
      <c r="D254" t="s">
        <v>39</v>
      </c>
      <c r="E254" t="s">
        <v>18</v>
      </c>
      <c r="F254" s="4">
        <v>9660</v>
      </c>
      <c r="G254" s="5">
        <v>27</v>
      </c>
      <c r="H254">
        <f>VLOOKUP(data[Product],products[],2,FALSE)</f>
        <v>6.47</v>
      </c>
      <c r="I254">
        <f>data[[#This Row],[Units]]*data[[#This Row],[Cost per unit]]</f>
        <v>174.69</v>
      </c>
    </row>
    <row r="255" spans="3:9" x14ac:dyDescent="0.25">
      <c r="C255" t="s">
        <v>9</v>
      </c>
      <c r="D255" t="s">
        <v>38</v>
      </c>
      <c r="E255" t="s">
        <v>26</v>
      </c>
      <c r="F255" s="4">
        <v>2436</v>
      </c>
      <c r="G255" s="5">
        <v>99</v>
      </c>
      <c r="H255">
        <f>VLOOKUP(data[Product],products[],2,FALSE)</f>
        <v>5.6</v>
      </c>
      <c r="I255">
        <f>data[[#This Row],[Units]]*data[[#This Row],[Cost per unit]]</f>
        <v>554.4</v>
      </c>
    </row>
    <row r="256" spans="3:9" x14ac:dyDescent="0.25">
      <c r="C256" t="s">
        <v>9</v>
      </c>
      <c r="D256" t="s">
        <v>38</v>
      </c>
      <c r="E256" t="s">
        <v>33</v>
      </c>
      <c r="F256" s="4">
        <v>9506</v>
      </c>
      <c r="G256" s="5">
        <v>87</v>
      </c>
      <c r="H256">
        <f>VLOOKUP(data[Product],products[],2,FALSE)</f>
        <v>12.37</v>
      </c>
      <c r="I256">
        <f>data[[#This Row],[Units]]*data[[#This Row],[Cost per unit]]</f>
        <v>1076.1899999999998</v>
      </c>
    </row>
    <row r="257" spans="3:9" x14ac:dyDescent="0.25">
      <c r="C257" t="s">
        <v>10</v>
      </c>
      <c r="D257" t="s">
        <v>37</v>
      </c>
      <c r="E257" t="s">
        <v>21</v>
      </c>
      <c r="F257" s="4">
        <v>245</v>
      </c>
      <c r="G257" s="5">
        <v>288</v>
      </c>
      <c r="H257">
        <f>VLOOKUP(data[Product],products[],2,FALSE)</f>
        <v>9</v>
      </c>
      <c r="I257">
        <f>data[[#This Row],[Units]]*data[[#This Row],[Cost per unit]]</f>
        <v>2592</v>
      </c>
    </row>
    <row r="258" spans="3:9" x14ac:dyDescent="0.25">
      <c r="C258" t="s">
        <v>8</v>
      </c>
      <c r="D258" t="s">
        <v>35</v>
      </c>
      <c r="E258" t="s">
        <v>20</v>
      </c>
      <c r="F258" s="4">
        <v>2702</v>
      </c>
      <c r="G258" s="5">
        <v>363</v>
      </c>
      <c r="H258">
        <f>VLOOKUP(data[Product],products[],2,FALSE)</f>
        <v>10.62</v>
      </c>
      <c r="I258">
        <f>data[[#This Row],[Units]]*data[[#This Row],[Cost per unit]]</f>
        <v>3855.0599999999995</v>
      </c>
    </row>
    <row r="259" spans="3:9" x14ac:dyDescent="0.25">
      <c r="C259" t="s">
        <v>10</v>
      </c>
      <c r="D259" t="s">
        <v>34</v>
      </c>
      <c r="E259" t="s">
        <v>17</v>
      </c>
      <c r="F259" s="4">
        <v>700</v>
      </c>
      <c r="G259" s="5">
        <v>87</v>
      </c>
      <c r="H259">
        <f>VLOOKUP(data[Product],products[],2,FALSE)</f>
        <v>3.11</v>
      </c>
      <c r="I259">
        <f>data[[#This Row],[Units]]*data[[#This Row],[Cost per unit]]</f>
        <v>270.57</v>
      </c>
    </row>
    <row r="260" spans="3:9" x14ac:dyDescent="0.25">
      <c r="C260" t="s">
        <v>6</v>
      </c>
      <c r="D260" t="s">
        <v>34</v>
      </c>
      <c r="E260" t="s">
        <v>17</v>
      </c>
      <c r="F260" s="4">
        <v>3759</v>
      </c>
      <c r="G260" s="5">
        <v>150</v>
      </c>
      <c r="H260">
        <f>VLOOKUP(data[Product],products[],2,FALSE)</f>
        <v>3.11</v>
      </c>
      <c r="I260">
        <f>data[[#This Row],[Units]]*data[[#This Row],[Cost per unit]]</f>
        <v>466.5</v>
      </c>
    </row>
    <row r="261" spans="3:9" x14ac:dyDescent="0.25">
      <c r="C261" t="s">
        <v>2</v>
      </c>
      <c r="D261" t="s">
        <v>35</v>
      </c>
      <c r="E261" t="s">
        <v>17</v>
      </c>
      <c r="F261" s="4">
        <v>1589</v>
      </c>
      <c r="G261" s="5">
        <v>303</v>
      </c>
      <c r="H261">
        <f>VLOOKUP(data[Product],products[],2,FALSE)</f>
        <v>3.11</v>
      </c>
      <c r="I261">
        <f>data[[#This Row],[Units]]*data[[#This Row],[Cost per unit]]</f>
        <v>942.32999999999993</v>
      </c>
    </row>
    <row r="262" spans="3:9" x14ac:dyDescent="0.25">
      <c r="C262" t="s">
        <v>7</v>
      </c>
      <c r="D262" t="s">
        <v>35</v>
      </c>
      <c r="E262" t="s">
        <v>28</v>
      </c>
      <c r="F262" s="4">
        <v>5194</v>
      </c>
      <c r="G262" s="5">
        <v>288</v>
      </c>
      <c r="H262">
        <f>VLOOKUP(data[Product],products[],2,FALSE)</f>
        <v>10.38</v>
      </c>
      <c r="I262">
        <f>data[[#This Row],[Units]]*data[[#This Row],[Cost per unit]]</f>
        <v>2989.44</v>
      </c>
    </row>
    <row r="263" spans="3:9" x14ac:dyDescent="0.25">
      <c r="C263" t="s">
        <v>10</v>
      </c>
      <c r="D263" t="s">
        <v>36</v>
      </c>
      <c r="E263" t="s">
        <v>13</v>
      </c>
      <c r="F263" s="4">
        <v>945</v>
      </c>
      <c r="G263" s="5">
        <v>75</v>
      </c>
      <c r="H263">
        <f>VLOOKUP(data[Product],products[],2,FALSE)</f>
        <v>9.33</v>
      </c>
      <c r="I263">
        <f>data[[#This Row],[Units]]*data[[#This Row],[Cost per unit]]</f>
        <v>699.75</v>
      </c>
    </row>
    <row r="264" spans="3:9" x14ac:dyDescent="0.25">
      <c r="C264" t="s">
        <v>40</v>
      </c>
      <c r="D264" t="s">
        <v>38</v>
      </c>
      <c r="E264" t="s">
        <v>31</v>
      </c>
      <c r="F264" s="4">
        <v>1988</v>
      </c>
      <c r="G264" s="5">
        <v>39</v>
      </c>
      <c r="H264">
        <f>VLOOKUP(data[Product],products[],2,FALSE)</f>
        <v>5.79</v>
      </c>
      <c r="I264">
        <f>data[[#This Row],[Units]]*data[[#This Row],[Cost per unit]]</f>
        <v>225.81</v>
      </c>
    </row>
    <row r="265" spans="3:9" x14ac:dyDescent="0.25">
      <c r="C265" t="s">
        <v>6</v>
      </c>
      <c r="D265" t="s">
        <v>34</v>
      </c>
      <c r="E265" t="s">
        <v>32</v>
      </c>
      <c r="F265" s="4">
        <v>6734</v>
      </c>
      <c r="G265" s="5">
        <v>123</v>
      </c>
      <c r="H265">
        <f>VLOOKUP(data[Product],products[],2,FALSE)</f>
        <v>8.65</v>
      </c>
      <c r="I265">
        <f>data[[#This Row],[Units]]*data[[#This Row],[Cost per unit]]</f>
        <v>1063.95</v>
      </c>
    </row>
    <row r="266" spans="3:9" x14ac:dyDescent="0.25">
      <c r="C266" t="s">
        <v>40</v>
      </c>
      <c r="D266" t="s">
        <v>36</v>
      </c>
      <c r="E266" t="s">
        <v>4</v>
      </c>
      <c r="F266" s="4">
        <v>217</v>
      </c>
      <c r="G266" s="5">
        <v>36</v>
      </c>
      <c r="H266">
        <f>VLOOKUP(data[Product],products[],2,FALSE)</f>
        <v>11.88</v>
      </c>
      <c r="I266">
        <f>data[[#This Row],[Units]]*data[[#This Row],[Cost per unit]]</f>
        <v>427.68</v>
      </c>
    </row>
    <row r="267" spans="3:9" x14ac:dyDescent="0.25">
      <c r="C267" t="s">
        <v>5</v>
      </c>
      <c r="D267" t="s">
        <v>34</v>
      </c>
      <c r="E267" t="s">
        <v>22</v>
      </c>
      <c r="F267" s="4">
        <v>6279</v>
      </c>
      <c r="G267" s="5">
        <v>237</v>
      </c>
      <c r="H267">
        <f>VLOOKUP(data[Product],products[],2,FALSE)</f>
        <v>9.77</v>
      </c>
      <c r="I267">
        <f>data[[#This Row],[Units]]*data[[#This Row],[Cost per unit]]</f>
        <v>2315.4899999999998</v>
      </c>
    </row>
    <row r="268" spans="3:9" x14ac:dyDescent="0.25">
      <c r="C268" t="s">
        <v>40</v>
      </c>
      <c r="D268" t="s">
        <v>36</v>
      </c>
      <c r="E268" t="s">
        <v>13</v>
      </c>
      <c r="F268" s="4">
        <v>4424</v>
      </c>
      <c r="G268" s="5">
        <v>201</v>
      </c>
      <c r="H268">
        <f>VLOOKUP(data[Product],products[],2,FALSE)</f>
        <v>9.33</v>
      </c>
      <c r="I268">
        <f>data[[#This Row],[Units]]*data[[#This Row],[Cost per unit]]</f>
        <v>1875.33</v>
      </c>
    </row>
    <row r="269" spans="3:9" x14ac:dyDescent="0.25">
      <c r="C269" t="s">
        <v>2</v>
      </c>
      <c r="D269" t="s">
        <v>36</v>
      </c>
      <c r="E269" t="s">
        <v>17</v>
      </c>
      <c r="F269" s="4">
        <v>189</v>
      </c>
      <c r="G269" s="5">
        <v>48</v>
      </c>
      <c r="H269">
        <f>VLOOKUP(data[Product],products[],2,FALSE)</f>
        <v>3.11</v>
      </c>
      <c r="I269">
        <f>data[[#This Row],[Units]]*data[[#This Row],[Cost per unit]]</f>
        <v>149.28</v>
      </c>
    </row>
    <row r="270" spans="3:9" x14ac:dyDescent="0.25">
      <c r="C270" t="s">
        <v>5</v>
      </c>
      <c r="D270" t="s">
        <v>35</v>
      </c>
      <c r="E270" t="s">
        <v>22</v>
      </c>
      <c r="F270" s="4">
        <v>490</v>
      </c>
      <c r="G270" s="5">
        <v>84</v>
      </c>
      <c r="H270">
        <f>VLOOKUP(data[Product],products[],2,FALSE)</f>
        <v>9.77</v>
      </c>
      <c r="I270">
        <f>data[[#This Row],[Units]]*data[[#This Row],[Cost per unit]]</f>
        <v>820.68</v>
      </c>
    </row>
    <row r="271" spans="3:9" x14ac:dyDescent="0.25">
      <c r="C271" t="s">
        <v>8</v>
      </c>
      <c r="D271" t="s">
        <v>37</v>
      </c>
      <c r="E271" t="s">
        <v>21</v>
      </c>
      <c r="F271" s="4">
        <v>434</v>
      </c>
      <c r="G271" s="5">
        <v>87</v>
      </c>
      <c r="H271">
        <f>VLOOKUP(data[Product],products[],2,FALSE)</f>
        <v>9</v>
      </c>
      <c r="I271">
        <f>data[[#This Row],[Units]]*data[[#This Row],[Cost per unit]]</f>
        <v>783</v>
      </c>
    </row>
    <row r="272" spans="3:9" x14ac:dyDescent="0.25">
      <c r="C272" t="s">
        <v>7</v>
      </c>
      <c r="D272" t="s">
        <v>38</v>
      </c>
      <c r="E272" t="s">
        <v>30</v>
      </c>
      <c r="F272" s="4">
        <v>10129</v>
      </c>
      <c r="G272" s="5">
        <v>312</v>
      </c>
      <c r="H272">
        <f>VLOOKUP(data[Product],products[],2,FALSE)</f>
        <v>14.49</v>
      </c>
      <c r="I272">
        <f>data[[#This Row],[Units]]*data[[#This Row],[Cost per unit]]</f>
        <v>4520.88</v>
      </c>
    </row>
    <row r="273" spans="3:9" x14ac:dyDescent="0.25">
      <c r="C273" t="s">
        <v>3</v>
      </c>
      <c r="D273" t="s">
        <v>39</v>
      </c>
      <c r="E273" t="s">
        <v>28</v>
      </c>
      <c r="F273" s="4">
        <v>1652</v>
      </c>
      <c r="G273" s="5">
        <v>102</v>
      </c>
      <c r="H273">
        <f>VLOOKUP(data[Product],products[],2,FALSE)</f>
        <v>10.38</v>
      </c>
      <c r="I273">
        <f>data[[#This Row],[Units]]*data[[#This Row],[Cost per unit]]</f>
        <v>1058.76</v>
      </c>
    </row>
    <row r="274" spans="3:9" x14ac:dyDescent="0.25">
      <c r="C274" t="s">
        <v>8</v>
      </c>
      <c r="D274" t="s">
        <v>38</v>
      </c>
      <c r="E274" t="s">
        <v>21</v>
      </c>
      <c r="F274" s="4">
        <v>6433</v>
      </c>
      <c r="G274" s="5">
        <v>78</v>
      </c>
      <c r="H274">
        <f>VLOOKUP(data[Product],products[],2,FALSE)</f>
        <v>9</v>
      </c>
      <c r="I274">
        <f>data[[#This Row],[Units]]*data[[#This Row],[Cost per unit]]</f>
        <v>702</v>
      </c>
    </row>
    <row r="275" spans="3:9" x14ac:dyDescent="0.25">
      <c r="C275" t="s">
        <v>3</v>
      </c>
      <c r="D275" t="s">
        <v>34</v>
      </c>
      <c r="E275" t="s">
        <v>23</v>
      </c>
      <c r="F275" s="4">
        <v>2212</v>
      </c>
      <c r="G275" s="5">
        <v>117</v>
      </c>
      <c r="H275">
        <f>VLOOKUP(data[Product],products[],2,FALSE)</f>
        <v>6.49</v>
      </c>
      <c r="I275">
        <f>data[[#This Row],[Units]]*data[[#This Row],[Cost per unit]]</f>
        <v>759.33</v>
      </c>
    </row>
    <row r="276" spans="3:9" x14ac:dyDescent="0.25">
      <c r="C276" t="s">
        <v>41</v>
      </c>
      <c r="D276" t="s">
        <v>35</v>
      </c>
      <c r="E276" t="s">
        <v>19</v>
      </c>
      <c r="F276" s="4">
        <v>609</v>
      </c>
      <c r="G276" s="5">
        <v>99</v>
      </c>
      <c r="H276">
        <f>VLOOKUP(data[Product],products[],2,FALSE)</f>
        <v>7.64</v>
      </c>
      <c r="I276">
        <f>data[[#This Row],[Units]]*data[[#This Row],[Cost per unit]]</f>
        <v>756.36</v>
      </c>
    </row>
    <row r="277" spans="3:9" x14ac:dyDescent="0.25">
      <c r="C277" t="s">
        <v>40</v>
      </c>
      <c r="D277" t="s">
        <v>35</v>
      </c>
      <c r="E277" t="s">
        <v>24</v>
      </c>
      <c r="F277" s="4">
        <v>1638</v>
      </c>
      <c r="G277" s="5">
        <v>48</v>
      </c>
      <c r="H277">
        <f>VLOOKUP(data[Product],products[],2,FALSE)</f>
        <v>4.97</v>
      </c>
      <c r="I277">
        <f>data[[#This Row],[Units]]*data[[#This Row],[Cost per unit]]</f>
        <v>238.56</v>
      </c>
    </row>
    <row r="278" spans="3:9" x14ac:dyDescent="0.25">
      <c r="C278" t="s">
        <v>7</v>
      </c>
      <c r="D278" t="s">
        <v>34</v>
      </c>
      <c r="E278" t="s">
        <v>15</v>
      </c>
      <c r="F278" s="4">
        <v>3829</v>
      </c>
      <c r="G278" s="5">
        <v>24</v>
      </c>
      <c r="H278">
        <f>VLOOKUP(data[Product],products[],2,FALSE)</f>
        <v>11.73</v>
      </c>
      <c r="I278">
        <f>data[[#This Row],[Units]]*data[[#This Row],[Cost per unit]]</f>
        <v>281.52</v>
      </c>
    </row>
    <row r="279" spans="3:9" x14ac:dyDescent="0.25">
      <c r="C279" t="s">
        <v>40</v>
      </c>
      <c r="D279" t="s">
        <v>39</v>
      </c>
      <c r="E279" t="s">
        <v>15</v>
      </c>
      <c r="F279" s="4">
        <v>5775</v>
      </c>
      <c r="G279" s="5">
        <v>42</v>
      </c>
      <c r="H279">
        <f>VLOOKUP(data[Product],products[],2,FALSE)</f>
        <v>11.73</v>
      </c>
      <c r="I279">
        <f>data[[#This Row],[Units]]*data[[#This Row],[Cost per unit]]</f>
        <v>492.66</v>
      </c>
    </row>
    <row r="280" spans="3:9" x14ac:dyDescent="0.25">
      <c r="C280" t="s">
        <v>6</v>
      </c>
      <c r="D280" t="s">
        <v>35</v>
      </c>
      <c r="E280" t="s">
        <v>20</v>
      </c>
      <c r="F280" s="4">
        <v>1071</v>
      </c>
      <c r="G280" s="5">
        <v>270</v>
      </c>
      <c r="H280">
        <f>VLOOKUP(data[Product],products[],2,FALSE)</f>
        <v>10.62</v>
      </c>
      <c r="I280">
        <f>data[[#This Row],[Units]]*data[[#This Row],[Cost per unit]]</f>
        <v>2867.3999999999996</v>
      </c>
    </row>
    <row r="281" spans="3:9" x14ac:dyDescent="0.25">
      <c r="C281" t="s">
        <v>8</v>
      </c>
      <c r="D281" t="s">
        <v>36</v>
      </c>
      <c r="E281" t="s">
        <v>23</v>
      </c>
      <c r="F281" s="4">
        <v>5019</v>
      </c>
      <c r="G281" s="5">
        <v>150</v>
      </c>
      <c r="H281">
        <f>VLOOKUP(data[Product],products[],2,FALSE)</f>
        <v>6.49</v>
      </c>
      <c r="I281">
        <f>data[[#This Row],[Units]]*data[[#This Row],[Cost per unit]]</f>
        <v>973.5</v>
      </c>
    </row>
    <row r="282" spans="3:9" x14ac:dyDescent="0.25">
      <c r="C282" t="s">
        <v>2</v>
      </c>
      <c r="D282" t="s">
        <v>37</v>
      </c>
      <c r="E282" t="s">
        <v>15</v>
      </c>
      <c r="F282" s="4">
        <v>2863</v>
      </c>
      <c r="G282" s="5">
        <v>42</v>
      </c>
      <c r="H282">
        <f>VLOOKUP(data[Product],products[],2,FALSE)</f>
        <v>11.73</v>
      </c>
      <c r="I282">
        <f>data[[#This Row],[Units]]*data[[#This Row],[Cost per unit]]</f>
        <v>492.66</v>
      </c>
    </row>
    <row r="283" spans="3:9" x14ac:dyDescent="0.25">
      <c r="C283" t="s">
        <v>40</v>
      </c>
      <c r="D283" t="s">
        <v>35</v>
      </c>
      <c r="E283" t="s">
        <v>29</v>
      </c>
      <c r="F283" s="4">
        <v>1617</v>
      </c>
      <c r="G283" s="5">
        <v>126</v>
      </c>
      <c r="H283">
        <f>VLOOKUP(data[Product],products[],2,FALSE)</f>
        <v>7.16</v>
      </c>
      <c r="I283">
        <f>data[[#This Row],[Units]]*data[[#This Row],[Cost per unit]]</f>
        <v>902.16</v>
      </c>
    </row>
    <row r="284" spans="3:9" x14ac:dyDescent="0.25">
      <c r="C284" t="s">
        <v>6</v>
      </c>
      <c r="D284" t="s">
        <v>37</v>
      </c>
      <c r="E284" t="s">
        <v>26</v>
      </c>
      <c r="F284" s="4">
        <v>6818</v>
      </c>
      <c r="G284" s="5">
        <v>6</v>
      </c>
      <c r="H284">
        <f>VLOOKUP(data[Product],products[],2,FALSE)</f>
        <v>5.6</v>
      </c>
      <c r="I284">
        <f>data[[#This Row],[Units]]*data[[#This Row],[Cost per unit]]</f>
        <v>33.599999999999994</v>
      </c>
    </row>
    <row r="285" spans="3:9" x14ac:dyDescent="0.25">
      <c r="C285" t="s">
        <v>3</v>
      </c>
      <c r="D285" t="s">
        <v>35</v>
      </c>
      <c r="E285" t="s">
        <v>15</v>
      </c>
      <c r="F285" s="4">
        <v>6657</v>
      </c>
      <c r="G285" s="5">
        <v>276</v>
      </c>
      <c r="H285">
        <f>VLOOKUP(data[Product],products[],2,FALSE)</f>
        <v>11.73</v>
      </c>
      <c r="I285">
        <f>data[[#This Row],[Units]]*data[[#This Row],[Cost per unit]]</f>
        <v>3237.48</v>
      </c>
    </row>
    <row r="286" spans="3:9" x14ac:dyDescent="0.25">
      <c r="C286" t="s">
        <v>3</v>
      </c>
      <c r="D286" t="s">
        <v>34</v>
      </c>
      <c r="E286" t="s">
        <v>17</v>
      </c>
      <c r="F286" s="4">
        <v>2919</v>
      </c>
      <c r="G286" s="5">
        <v>93</v>
      </c>
      <c r="H286">
        <f>VLOOKUP(data[Product],products[],2,FALSE)</f>
        <v>3.11</v>
      </c>
      <c r="I286">
        <f>data[[#This Row],[Units]]*data[[#This Row],[Cost per unit]]</f>
        <v>289.22999999999996</v>
      </c>
    </row>
    <row r="287" spans="3:9" x14ac:dyDescent="0.25">
      <c r="C287" t="s">
        <v>2</v>
      </c>
      <c r="D287" t="s">
        <v>36</v>
      </c>
      <c r="E287" t="s">
        <v>31</v>
      </c>
      <c r="F287" s="4">
        <v>3094</v>
      </c>
      <c r="G287" s="5">
        <v>246</v>
      </c>
      <c r="H287">
        <f>VLOOKUP(data[Product],products[],2,FALSE)</f>
        <v>5.79</v>
      </c>
      <c r="I287">
        <f>data[[#This Row],[Units]]*data[[#This Row],[Cost per unit]]</f>
        <v>1424.34</v>
      </c>
    </row>
    <row r="288" spans="3:9" x14ac:dyDescent="0.25">
      <c r="C288" t="s">
        <v>6</v>
      </c>
      <c r="D288" t="s">
        <v>39</v>
      </c>
      <c r="E288" t="s">
        <v>24</v>
      </c>
      <c r="F288" s="4">
        <v>2989</v>
      </c>
      <c r="G288" s="5">
        <v>3</v>
      </c>
      <c r="H288">
        <f>VLOOKUP(data[Product],products[],2,FALSE)</f>
        <v>4.97</v>
      </c>
      <c r="I288">
        <f>data[[#This Row],[Units]]*data[[#This Row],[Cost per unit]]</f>
        <v>14.91</v>
      </c>
    </row>
    <row r="289" spans="3:9" x14ac:dyDescent="0.25">
      <c r="C289" t="s">
        <v>8</v>
      </c>
      <c r="D289" t="s">
        <v>38</v>
      </c>
      <c r="E289" t="s">
        <v>27</v>
      </c>
      <c r="F289" s="4">
        <v>2268</v>
      </c>
      <c r="G289" s="5">
        <v>63</v>
      </c>
      <c r="H289">
        <f>VLOOKUP(data[Product],products[],2,FALSE)</f>
        <v>16.73</v>
      </c>
      <c r="I289">
        <f>data[[#This Row],[Units]]*data[[#This Row],[Cost per unit]]</f>
        <v>1053.99</v>
      </c>
    </row>
    <row r="290" spans="3:9" x14ac:dyDescent="0.25">
      <c r="C290" t="s">
        <v>5</v>
      </c>
      <c r="D290" t="s">
        <v>35</v>
      </c>
      <c r="E290" t="s">
        <v>31</v>
      </c>
      <c r="F290" s="4">
        <v>4753</v>
      </c>
      <c r="G290" s="5">
        <v>246</v>
      </c>
      <c r="H290">
        <f>VLOOKUP(data[Product],products[],2,FALSE)</f>
        <v>5.79</v>
      </c>
      <c r="I290">
        <f>data[[#This Row],[Units]]*data[[#This Row],[Cost per unit]]</f>
        <v>1424.34</v>
      </c>
    </row>
    <row r="291" spans="3:9" x14ac:dyDescent="0.25">
      <c r="C291" t="s">
        <v>2</v>
      </c>
      <c r="D291" t="s">
        <v>34</v>
      </c>
      <c r="E291" t="s">
        <v>19</v>
      </c>
      <c r="F291" s="4">
        <v>7511</v>
      </c>
      <c r="G291" s="5">
        <v>120</v>
      </c>
      <c r="H291">
        <f>VLOOKUP(data[Product],products[],2,FALSE)</f>
        <v>7.64</v>
      </c>
      <c r="I291">
        <f>data[[#This Row],[Units]]*data[[#This Row],[Cost per unit]]</f>
        <v>916.8</v>
      </c>
    </row>
    <row r="292" spans="3:9" x14ac:dyDescent="0.25">
      <c r="C292" t="s">
        <v>2</v>
      </c>
      <c r="D292" t="s">
        <v>38</v>
      </c>
      <c r="E292" t="s">
        <v>31</v>
      </c>
      <c r="F292" s="4">
        <v>4326</v>
      </c>
      <c r="G292" s="5">
        <v>348</v>
      </c>
      <c r="H292">
        <f>VLOOKUP(data[Product],products[],2,FALSE)</f>
        <v>5.79</v>
      </c>
      <c r="I292">
        <f>data[[#This Row],[Units]]*data[[#This Row],[Cost per unit]]</f>
        <v>2014.92</v>
      </c>
    </row>
    <row r="293" spans="3:9" x14ac:dyDescent="0.25">
      <c r="C293" t="s">
        <v>41</v>
      </c>
      <c r="D293" t="s">
        <v>34</v>
      </c>
      <c r="E293" t="s">
        <v>23</v>
      </c>
      <c r="F293" s="4">
        <v>4935</v>
      </c>
      <c r="G293" s="5">
        <v>126</v>
      </c>
      <c r="H293">
        <f>VLOOKUP(data[Product],products[],2,FALSE)</f>
        <v>6.49</v>
      </c>
      <c r="I293">
        <f>data[[#This Row],[Units]]*data[[#This Row],[Cost per unit]]</f>
        <v>817.74</v>
      </c>
    </row>
    <row r="294" spans="3:9" x14ac:dyDescent="0.25">
      <c r="C294" t="s">
        <v>6</v>
      </c>
      <c r="D294" t="s">
        <v>35</v>
      </c>
      <c r="E294" t="s">
        <v>30</v>
      </c>
      <c r="F294" s="4">
        <v>4781</v>
      </c>
      <c r="G294" s="5">
        <v>123</v>
      </c>
      <c r="H294">
        <f>VLOOKUP(data[Product],products[],2,FALSE)</f>
        <v>14.49</v>
      </c>
      <c r="I294">
        <f>data[[#This Row],[Units]]*data[[#This Row],[Cost per unit]]</f>
        <v>1782.27</v>
      </c>
    </row>
    <row r="295" spans="3:9" x14ac:dyDescent="0.25">
      <c r="C295" t="s">
        <v>5</v>
      </c>
      <c r="D295" t="s">
        <v>38</v>
      </c>
      <c r="E295" t="s">
        <v>25</v>
      </c>
      <c r="F295" s="4">
        <v>7483</v>
      </c>
      <c r="G295" s="5">
        <v>45</v>
      </c>
      <c r="H295">
        <f>VLOOKUP(data[Product],products[],2,FALSE)</f>
        <v>13.15</v>
      </c>
      <c r="I295">
        <f>data[[#This Row],[Units]]*data[[#This Row],[Cost per unit]]</f>
        <v>591.75</v>
      </c>
    </row>
    <row r="296" spans="3:9" x14ac:dyDescent="0.25">
      <c r="C296" t="s">
        <v>10</v>
      </c>
      <c r="D296" t="s">
        <v>38</v>
      </c>
      <c r="E296" t="s">
        <v>4</v>
      </c>
      <c r="F296" s="4">
        <v>6860</v>
      </c>
      <c r="G296" s="5">
        <v>126</v>
      </c>
      <c r="H296">
        <f>VLOOKUP(data[Product],products[],2,FALSE)</f>
        <v>11.88</v>
      </c>
      <c r="I296">
        <f>data[[#This Row],[Units]]*data[[#This Row],[Cost per unit]]</f>
        <v>1496.88</v>
      </c>
    </row>
    <row r="297" spans="3:9" x14ac:dyDescent="0.25">
      <c r="C297" t="s">
        <v>40</v>
      </c>
      <c r="D297" t="s">
        <v>37</v>
      </c>
      <c r="E297" t="s">
        <v>29</v>
      </c>
      <c r="F297" s="4">
        <v>9002</v>
      </c>
      <c r="G297" s="5">
        <v>72</v>
      </c>
      <c r="H297">
        <f>VLOOKUP(data[Product],products[],2,FALSE)</f>
        <v>7.16</v>
      </c>
      <c r="I297">
        <f>data[[#This Row],[Units]]*data[[#This Row],[Cost per unit]]</f>
        <v>515.52</v>
      </c>
    </row>
    <row r="298" spans="3:9" x14ac:dyDescent="0.25">
      <c r="C298" t="s">
        <v>6</v>
      </c>
      <c r="D298" t="s">
        <v>36</v>
      </c>
      <c r="E298" t="s">
        <v>29</v>
      </c>
      <c r="F298" s="4">
        <v>1400</v>
      </c>
      <c r="G298" s="5">
        <v>135</v>
      </c>
      <c r="H298">
        <f>VLOOKUP(data[Product],products[],2,FALSE)</f>
        <v>7.16</v>
      </c>
      <c r="I298">
        <f>data[[#This Row],[Units]]*data[[#This Row],[Cost per unit]]</f>
        <v>966.6</v>
      </c>
    </row>
    <row r="299" spans="3:9" x14ac:dyDescent="0.25">
      <c r="C299" t="s">
        <v>10</v>
      </c>
      <c r="D299" t="s">
        <v>34</v>
      </c>
      <c r="E299" t="s">
        <v>22</v>
      </c>
      <c r="F299" s="4">
        <v>4053</v>
      </c>
      <c r="G299" s="5">
        <v>24</v>
      </c>
      <c r="H299">
        <f>VLOOKUP(data[Product],products[],2,FALSE)</f>
        <v>9.77</v>
      </c>
      <c r="I299">
        <f>data[[#This Row],[Units]]*data[[#This Row],[Cost per unit]]</f>
        <v>234.48</v>
      </c>
    </row>
    <row r="300" spans="3:9" x14ac:dyDescent="0.25">
      <c r="C300" t="s">
        <v>7</v>
      </c>
      <c r="D300" t="s">
        <v>36</v>
      </c>
      <c r="E300" t="s">
        <v>31</v>
      </c>
      <c r="F300" s="4">
        <v>2149</v>
      </c>
      <c r="G300" s="5">
        <v>117</v>
      </c>
      <c r="H300">
        <f>VLOOKUP(data[Product],products[],2,FALSE)</f>
        <v>5.79</v>
      </c>
      <c r="I300">
        <f>data[[#This Row],[Units]]*data[[#This Row],[Cost per unit]]</f>
        <v>677.43</v>
      </c>
    </row>
    <row r="301" spans="3:9" x14ac:dyDescent="0.25">
      <c r="C301" t="s">
        <v>3</v>
      </c>
      <c r="D301" t="s">
        <v>39</v>
      </c>
      <c r="E301" t="s">
        <v>29</v>
      </c>
      <c r="F301" s="4">
        <v>3640</v>
      </c>
      <c r="G301" s="5">
        <v>51</v>
      </c>
      <c r="H301">
        <f>VLOOKUP(data[Product],products[],2,FALSE)</f>
        <v>7.16</v>
      </c>
      <c r="I301">
        <f>data[[#This Row],[Units]]*data[[#This Row],[Cost per unit]]</f>
        <v>365.16</v>
      </c>
    </row>
    <row r="302" spans="3:9" x14ac:dyDescent="0.25">
      <c r="C302" t="s">
        <v>2</v>
      </c>
      <c r="D302" t="s">
        <v>39</v>
      </c>
      <c r="E302" t="s">
        <v>23</v>
      </c>
      <c r="F302" s="4">
        <v>630</v>
      </c>
      <c r="G302" s="5">
        <v>36</v>
      </c>
      <c r="H302">
        <f>VLOOKUP(data[Product],products[],2,FALSE)</f>
        <v>6.49</v>
      </c>
      <c r="I302">
        <f>data[[#This Row],[Units]]*data[[#This Row],[Cost per unit]]</f>
        <v>233.64000000000001</v>
      </c>
    </row>
    <row r="303" spans="3:9" x14ac:dyDescent="0.25">
      <c r="C303" t="s">
        <v>9</v>
      </c>
      <c r="D303" t="s">
        <v>35</v>
      </c>
      <c r="E303" t="s">
        <v>27</v>
      </c>
      <c r="F303" s="4">
        <v>2429</v>
      </c>
      <c r="G303" s="5">
        <v>144</v>
      </c>
      <c r="H303">
        <f>VLOOKUP(data[Product],products[],2,FALSE)</f>
        <v>16.73</v>
      </c>
      <c r="I303">
        <f>data[[#This Row],[Units]]*data[[#This Row],[Cost per unit]]</f>
        <v>2409.12</v>
      </c>
    </row>
    <row r="304" spans="3:9" x14ac:dyDescent="0.25">
      <c r="C304" t="s">
        <v>9</v>
      </c>
      <c r="D304" t="s">
        <v>36</v>
      </c>
      <c r="E304" t="s">
        <v>25</v>
      </c>
      <c r="F304" s="4">
        <v>2142</v>
      </c>
      <c r="G304" s="5">
        <v>114</v>
      </c>
      <c r="H304">
        <f>VLOOKUP(data[Product],products[],2,FALSE)</f>
        <v>13.15</v>
      </c>
      <c r="I304">
        <f>data[[#This Row],[Units]]*data[[#This Row],[Cost per unit]]</f>
        <v>1499.1000000000001</v>
      </c>
    </row>
    <row r="305" spans="3:9" x14ac:dyDescent="0.25">
      <c r="C305" t="s">
        <v>7</v>
      </c>
      <c r="D305" t="s">
        <v>37</v>
      </c>
      <c r="E305" t="s">
        <v>30</v>
      </c>
      <c r="F305" s="4">
        <v>6454</v>
      </c>
      <c r="G305" s="5">
        <v>54</v>
      </c>
      <c r="H305">
        <f>VLOOKUP(data[Product],products[],2,FALSE)</f>
        <v>14.49</v>
      </c>
      <c r="I305">
        <f>data[[#This Row],[Units]]*data[[#This Row],[Cost per unit]]</f>
        <v>782.46</v>
      </c>
    </row>
    <row r="306" spans="3:9" x14ac:dyDescent="0.25">
      <c r="C306" t="s">
        <v>7</v>
      </c>
      <c r="D306" t="s">
        <v>37</v>
      </c>
      <c r="E306" t="s">
        <v>16</v>
      </c>
      <c r="F306" s="4">
        <v>4487</v>
      </c>
      <c r="G306" s="5">
        <v>333</v>
      </c>
      <c r="H306">
        <f>VLOOKUP(data[Product],products[],2,FALSE)</f>
        <v>8.7899999999999991</v>
      </c>
      <c r="I306">
        <f>data[[#This Row],[Units]]*data[[#This Row],[Cost per unit]]</f>
        <v>2927.0699999999997</v>
      </c>
    </row>
    <row r="307" spans="3:9" x14ac:dyDescent="0.25">
      <c r="C307" t="s">
        <v>3</v>
      </c>
      <c r="D307" t="s">
        <v>37</v>
      </c>
      <c r="E307" t="s">
        <v>4</v>
      </c>
      <c r="F307" s="4">
        <v>938</v>
      </c>
      <c r="G307" s="5">
        <v>366</v>
      </c>
      <c r="H307">
        <f>VLOOKUP(data[Product],products[],2,FALSE)</f>
        <v>11.88</v>
      </c>
      <c r="I307">
        <f>data[[#This Row],[Units]]*data[[#This Row],[Cost per unit]]</f>
        <v>4348.08</v>
      </c>
    </row>
    <row r="308" spans="3:9" x14ac:dyDescent="0.25">
      <c r="C308" t="s">
        <v>3</v>
      </c>
      <c r="D308" t="s">
        <v>38</v>
      </c>
      <c r="E308" t="s">
        <v>26</v>
      </c>
      <c r="F308" s="4">
        <v>8841</v>
      </c>
      <c r="G308" s="5">
        <v>303</v>
      </c>
      <c r="H308">
        <f>VLOOKUP(data[Product],products[],2,FALSE)</f>
        <v>5.6</v>
      </c>
      <c r="I308">
        <f>data[[#This Row],[Units]]*data[[#This Row],[Cost per unit]]</f>
        <v>1696.8</v>
      </c>
    </row>
    <row r="309" spans="3:9" x14ac:dyDescent="0.25">
      <c r="C309" t="s">
        <v>2</v>
      </c>
      <c r="D309" t="s">
        <v>39</v>
      </c>
      <c r="E309" t="s">
        <v>33</v>
      </c>
      <c r="F309" s="4">
        <v>4018</v>
      </c>
      <c r="G309" s="5">
        <v>126</v>
      </c>
      <c r="H309">
        <f>VLOOKUP(data[Product],products[],2,FALSE)</f>
        <v>12.37</v>
      </c>
      <c r="I309">
        <f>data[[#This Row],[Units]]*data[[#This Row],[Cost per unit]]</f>
        <v>1558.62</v>
      </c>
    </row>
    <row r="310" spans="3:9" x14ac:dyDescent="0.25">
      <c r="C310" t="s">
        <v>41</v>
      </c>
      <c r="D310" t="s">
        <v>37</v>
      </c>
      <c r="E310" t="s">
        <v>15</v>
      </c>
      <c r="F310" s="4">
        <v>714</v>
      </c>
      <c r="G310" s="5">
        <v>231</v>
      </c>
      <c r="H310">
        <f>VLOOKUP(data[Product],products[],2,FALSE)</f>
        <v>11.73</v>
      </c>
      <c r="I310">
        <f>data[[#This Row],[Units]]*data[[#This Row],[Cost per unit]]</f>
        <v>2709.63</v>
      </c>
    </row>
    <row r="311" spans="3:9" x14ac:dyDescent="0.25">
      <c r="C311" t="s">
        <v>9</v>
      </c>
      <c r="D311" t="s">
        <v>38</v>
      </c>
      <c r="E311" t="s">
        <v>25</v>
      </c>
      <c r="F311" s="4">
        <v>3850</v>
      </c>
      <c r="G311" s="5">
        <v>102</v>
      </c>
      <c r="H311">
        <f>VLOOKUP(data[Product],products[],2,FALSE)</f>
        <v>13.15</v>
      </c>
      <c r="I311">
        <f>data[[#This Row],[Units]]*data[[#This Row],[Cost per unit]]</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FBDB0-7C11-4B7F-9D67-E47A15D28F6C}">
  <dimension ref="B2:L18"/>
  <sheetViews>
    <sheetView workbookViewId="0">
      <selection activeCell="P8" sqref="P8"/>
    </sheetView>
  </sheetViews>
  <sheetFormatPr defaultRowHeight="15" x14ac:dyDescent="0.25"/>
  <sheetData>
    <row r="2" spans="2:12" x14ac:dyDescent="0.25">
      <c r="B2" t="s">
        <v>84</v>
      </c>
    </row>
    <row r="4" spans="2:12" x14ac:dyDescent="0.25">
      <c r="B4" s="6" t="s">
        <v>85</v>
      </c>
      <c r="D4" s="39" t="s">
        <v>36</v>
      </c>
    </row>
    <row r="6" spans="2:12" x14ac:dyDescent="0.25">
      <c r="B6" s="40" t="s">
        <v>86</v>
      </c>
      <c r="C6" s="41"/>
      <c r="D6" s="41"/>
      <c r="E6" s="41"/>
      <c r="H6" s="40" t="s">
        <v>91</v>
      </c>
      <c r="I6" s="41"/>
      <c r="J6" s="41"/>
      <c r="K6" s="41"/>
      <c r="L6" s="41"/>
    </row>
    <row r="8" spans="2:12" x14ac:dyDescent="0.25">
      <c r="C8" t="s">
        <v>87</v>
      </c>
      <c r="F8">
        <f>COUNTIF(data[Geography],D4)</f>
        <v>50</v>
      </c>
      <c r="H8" s="42"/>
      <c r="I8" s="42"/>
      <c r="J8" s="42" t="s">
        <v>92</v>
      </c>
      <c r="K8" s="42" t="s">
        <v>50</v>
      </c>
      <c r="L8" s="42"/>
    </row>
    <row r="9" spans="2:12" x14ac:dyDescent="0.25">
      <c r="H9" s="12" t="s">
        <v>40</v>
      </c>
      <c r="J9">
        <f>SUMIFS(data[Amount],data[Sales Person],$H9,data[Geography],$D$4)</f>
        <v>23016</v>
      </c>
      <c r="K9">
        <f>SUMIFS(data[Units],data[Sales Person],$H9,data[Geography],$D$4)</f>
        <v>663</v>
      </c>
      <c r="L9" s="14">
        <f>IF(J9&gt;10000,1,-1)</f>
        <v>1</v>
      </c>
    </row>
    <row r="10" spans="2:12" x14ac:dyDescent="0.25">
      <c r="C10" s="42"/>
      <c r="D10" s="42" t="s">
        <v>90</v>
      </c>
      <c r="E10" s="42" t="s">
        <v>56</v>
      </c>
      <c r="H10" s="12" t="s">
        <v>2</v>
      </c>
      <c r="J10">
        <f>SUMIFS(data[Amount],data[Sales Person],$H10,data[Geography],$D$4)</f>
        <v>23709</v>
      </c>
      <c r="K10">
        <f>SUMIFS(data[Units],data[Sales Person],$H10,data[Geography],$D$4)</f>
        <v>909</v>
      </c>
      <c r="L10" s="14">
        <f t="shared" ref="L10:L18" si="0">IF(J10&gt;10000,1,-1)</f>
        <v>1</v>
      </c>
    </row>
    <row r="11" spans="2:12" x14ac:dyDescent="0.25">
      <c r="C11" t="s">
        <v>88</v>
      </c>
      <c r="D11">
        <f>SUMIF(data[Geography],D4,data[Amount])</f>
        <v>237944</v>
      </c>
      <c r="E11">
        <f>AVERAGEIF(data[Geography],D4,data[Amount])</f>
        <v>4758.88</v>
      </c>
      <c r="H11" s="13" t="s">
        <v>8</v>
      </c>
      <c r="J11">
        <f>SUMIFS(data[Amount],data[Sales Person],$H11,data[Geography],$D$4)</f>
        <v>5019</v>
      </c>
      <c r="K11">
        <f>SUMIFS(data[Units],data[Sales Person],$H11,data[Geography],$D$4)</f>
        <v>150</v>
      </c>
      <c r="L11" s="14">
        <f t="shared" si="0"/>
        <v>-1</v>
      </c>
    </row>
    <row r="12" spans="2:12" x14ac:dyDescent="0.25">
      <c r="C12" t="s">
        <v>81</v>
      </c>
      <c r="D12">
        <f>SUMIF(data[Geography],D4,data[Cost])</f>
        <v>68259.839999999997</v>
      </c>
      <c r="E12">
        <f>AVERAGEIF(data[Geography],D4,data[Cost])</f>
        <v>1365.1967999999999</v>
      </c>
      <c r="H12" s="13" t="s">
        <v>41</v>
      </c>
      <c r="J12">
        <f>SUMIFS(data[Amount],data[Sales Person],$H12,data[Geography],$D$4)</f>
        <v>39242</v>
      </c>
      <c r="K12">
        <f>SUMIFS(data[Units],data[Sales Person],$H12,data[Geography],$D$4)</f>
        <v>1482</v>
      </c>
      <c r="L12" s="14">
        <f t="shared" si="0"/>
        <v>1</v>
      </c>
    </row>
    <row r="13" spans="2:12" x14ac:dyDescent="0.25">
      <c r="C13" t="s">
        <v>89</v>
      </c>
      <c r="D13">
        <f>SUMIF(data[Geography],D4,data[Units])</f>
        <v>7302</v>
      </c>
      <c r="E13">
        <f>AVERAGEIF(data[Geography],D4,data[Units])</f>
        <v>146.04</v>
      </c>
      <c r="H13" s="12" t="s">
        <v>7</v>
      </c>
      <c r="J13">
        <f>SUMIFS(data[Amount],data[Sales Person],$H13,data[Geography],$D$4)</f>
        <v>21931</v>
      </c>
      <c r="K13">
        <f>SUMIFS(data[Units],data[Sales Person],$H13,data[Geography],$D$4)</f>
        <v>975</v>
      </c>
      <c r="L13" s="14">
        <f t="shared" si="0"/>
        <v>1</v>
      </c>
    </row>
    <row r="14" spans="2:12" x14ac:dyDescent="0.25">
      <c r="H14" s="12" t="s">
        <v>6</v>
      </c>
      <c r="J14">
        <f>SUMIFS(data[Amount],data[Sales Person],$H14,data[Geography],$D$4)</f>
        <v>27377</v>
      </c>
      <c r="K14">
        <f>SUMIFS(data[Units],data[Sales Person],$H14,data[Geography],$D$4)</f>
        <v>513</v>
      </c>
      <c r="L14" s="14">
        <f t="shared" si="0"/>
        <v>1</v>
      </c>
    </row>
    <row r="15" spans="2:12" x14ac:dyDescent="0.25">
      <c r="H15" s="13" t="s">
        <v>5</v>
      </c>
      <c r="J15">
        <f>SUMIFS(data[Amount],data[Sales Person],$H15,data[Geography],$D$4)</f>
        <v>39620</v>
      </c>
      <c r="K15">
        <f>SUMIFS(data[Units],data[Sales Person],$H15,data[Geography],$D$4)</f>
        <v>573</v>
      </c>
      <c r="L15" s="14">
        <f t="shared" si="0"/>
        <v>1</v>
      </c>
    </row>
    <row r="16" spans="2:12" x14ac:dyDescent="0.25">
      <c r="H16" s="13" t="s">
        <v>3</v>
      </c>
      <c r="J16">
        <f>SUMIFS(data[Amount],data[Sales Person],$H16,data[Geography],$D$4)</f>
        <v>18564</v>
      </c>
      <c r="K16">
        <f>SUMIFS(data[Units],data[Sales Person],$H16,data[Geography],$D$4)</f>
        <v>420</v>
      </c>
      <c r="L16" s="14">
        <f t="shared" si="0"/>
        <v>1</v>
      </c>
    </row>
    <row r="17" spans="8:12" x14ac:dyDescent="0.25">
      <c r="H17" s="12" t="s">
        <v>9</v>
      </c>
      <c r="J17">
        <f>SUMIFS(data[Amount],data[Sales Person],$H17,data[Geography],$D$4)</f>
        <v>25669</v>
      </c>
      <c r="K17">
        <f>SUMIFS(data[Units],data[Sales Person],$H17,data[Geography],$D$4)</f>
        <v>564</v>
      </c>
      <c r="L17" s="14">
        <f t="shared" si="0"/>
        <v>1</v>
      </c>
    </row>
    <row r="18" spans="8:12" x14ac:dyDescent="0.25">
      <c r="H18" s="12" t="s">
        <v>10</v>
      </c>
      <c r="J18">
        <f>SUMIFS(data[Amount],data[Sales Person],$H18,data[Geography],$D$4)</f>
        <v>13797</v>
      </c>
      <c r="K18">
        <f>SUMIFS(data[Units],data[Sales Person],$H18,data[Geography],$D$4)</f>
        <v>1053</v>
      </c>
      <c r="L18" s="14">
        <f t="shared" si="0"/>
        <v>1</v>
      </c>
    </row>
  </sheetData>
  <sortState xmlns:xlrd2="http://schemas.microsoft.com/office/spreadsheetml/2017/richdata2" ref="H10:H18">
    <sortCondition ref="H9:H18"/>
  </sortState>
  <conditionalFormatting sqref="L9:L18">
    <cfRule type="iconSet" priority="3">
      <iconSet iconSet="3Symbols">
        <cfvo type="percent" val="0"/>
        <cfvo type="percent" val="33"/>
        <cfvo type="percent" val="67"/>
      </iconSet>
    </cfRule>
    <cfRule type="iconSet" priority="2">
      <iconSet showValue="0">
        <cfvo type="percent" val="0"/>
        <cfvo type="percent" val="33"/>
        <cfvo type="percent" val="67"/>
      </iconSet>
    </cfRule>
  </conditionalFormatting>
  <conditionalFormatting sqref="J9:J18">
    <cfRule type="dataBar" priority="1">
      <dataBar>
        <cfvo type="min"/>
        <cfvo type="max"/>
        <color rgb="FF638EC6"/>
      </dataBar>
      <extLst>
        <ext xmlns:x14="http://schemas.microsoft.com/office/spreadsheetml/2009/9/main" uri="{B025F937-C7B1-47D3-B67F-A62EFF666E3E}">
          <x14:id>{EE241715-E6D6-4020-A165-19106EC4BB50}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E241715-E6D6-4020-A165-19106EC4BB50}">
            <x14:dataBar minLength="0" maxLength="100" border="1" negativeBarBorderColorSameAsPositive="0">
              <x14:cfvo type="autoMin"/>
              <x14:cfvo type="autoMax"/>
              <x14:borderColor rgb="FF638EC6"/>
              <x14:negativeFillColor rgb="FFFF0000"/>
              <x14:negativeBorderColor rgb="FFFF0000"/>
              <x14:axisColor rgb="FF000000"/>
            </x14:dataBar>
          </x14:cfRule>
          <xm:sqref>J9:J18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FED7432-572E-4523-AECE-40E67A28F69A}">
          <x14:formula1>
            <xm:f>'SalesByCountry(formula)'!$B$16:$B$21</xm:f>
          </x14:formula1>
          <xm:sqref>D4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C49AE-28EC-43C7-943C-B320D1547EE3}">
  <dimension ref="B2:F8"/>
  <sheetViews>
    <sheetView tabSelected="1" zoomScale="78" zoomScaleNormal="78" workbookViewId="0">
      <selection activeCell="G13" sqref="G13"/>
    </sheetView>
  </sheetViews>
  <sheetFormatPr defaultRowHeight="15" x14ac:dyDescent="0.25"/>
  <cols>
    <col min="2" max="2" width="19.28515625" bestFit="1" customWidth="1"/>
    <col min="3" max="3" width="14.85546875" bestFit="1" customWidth="1"/>
    <col min="4" max="4" width="12.28515625" bestFit="1" customWidth="1"/>
    <col min="5" max="5" width="10.42578125" bestFit="1" customWidth="1"/>
    <col min="6" max="6" width="8" bestFit="1" customWidth="1"/>
  </cols>
  <sheetData>
    <row r="2" spans="2:6" x14ac:dyDescent="0.25">
      <c r="B2" t="s">
        <v>93</v>
      </c>
    </row>
    <row r="4" spans="2:6" x14ac:dyDescent="0.25">
      <c r="B4" s="29" t="s">
        <v>72</v>
      </c>
      <c r="C4" t="s">
        <v>74</v>
      </c>
      <c r="D4" t="s">
        <v>75</v>
      </c>
      <c r="E4" t="s">
        <v>83</v>
      </c>
      <c r="F4" t="s">
        <v>94</v>
      </c>
    </row>
    <row r="5" spans="2:6" x14ac:dyDescent="0.25">
      <c r="B5" s="30" t="s">
        <v>27</v>
      </c>
      <c r="C5" s="31">
        <v>69461</v>
      </c>
      <c r="D5" s="31">
        <v>2982</v>
      </c>
      <c r="E5" s="26">
        <v>19572.14</v>
      </c>
      <c r="F5" s="43">
        <v>0.28177164164063284</v>
      </c>
    </row>
    <row r="6" spans="2:6" x14ac:dyDescent="0.25">
      <c r="B6" s="30" t="s">
        <v>30</v>
      </c>
      <c r="C6" s="31">
        <v>66500</v>
      </c>
      <c r="D6" s="31">
        <v>2802</v>
      </c>
      <c r="E6" s="26">
        <v>25899.020000000011</v>
      </c>
      <c r="F6" s="43">
        <v>0.38945894736842124</v>
      </c>
    </row>
    <row r="7" spans="2:6" x14ac:dyDescent="0.25">
      <c r="B7" s="30" t="s">
        <v>4</v>
      </c>
      <c r="C7" s="31">
        <v>33551</v>
      </c>
      <c r="D7" s="31">
        <v>1566</v>
      </c>
      <c r="E7" s="26">
        <v>14946.919999999998</v>
      </c>
      <c r="F7" s="43">
        <v>0.44549849482876808</v>
      </c>
    </row>
    <row r="8" spans="2:6" x14ac:dyDescent="0.25">
      <c r="B8" s="30" t="s">
        <v>73</v>
      </c>
      <c r="C8" s="31">
        <v>169512</v>
      </c>
      <c r="D8" s="31">
        <v>7350</v>
      </c>
      <c r="E8" s="31">
        <v>60418.080000000002</v>
      </c>
      <c r="F8" s="43">
        <v>0.35642361602718392</v>
      </c>
    </row>
  </sheetData>
  <conditionalFormatting pivot="1" sqref="F5:F8">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B7747-FA8F-40FB-93A8-35F1482DEC96}">
  <dimension ref="B1:D12"/>
  <sheetViews>
    <sheetView workbookViewId="0">
      <selection activeCell="F3" sqref="F3"/>
    </sheetView>
  </sheetViews>
  <sheetFormatPr defaultRowHeight="15" x14ac:dyDescent="0.25"/>
  <sheetData>
    <row r="1" spans="2:4" x14ac:dyDescent="0.25">
      <c r="B1" s="15" t="s">
        <v>63</v>
      </c>
      <c r="C1" s="15"/>
      <c r="D1" s="15"/>
    </row>
    <row r="3" spans="2:4" x14ac:dyDescent="0.25">
      <c r="C3" t="s">
        <v>1</v>
      </c>
      <c r="D3" t="s">
        <v>50</v>
      </c>
    </row>
    <row r="4" spans="2:4" x14ac:dyDescent="0.25">
      <c r="B4" t="s">
        <v>56</v>
      </c>
      <c r="C4">
        <f>AVERAGE(data[Amount])</f>
        <v>4136.2299999999996</v>
      </c>
      <c r="D4">
        <f>AVERAGE(data[Units])</f>
        <v>152.19999999999999</v>
      </c>
    </row>
    <row r="5" spans="2:4" x14ac:dyDescent="0.25">
      <c r="B5" t="s">
        <v>57</v>
      </c>
      <c r="C5">
        <f>MEDIAN(data[Amount])</f>
        <v>3437</v>
      </c>
      <c r="D5">
        <f>MEDIAN(data[Units])</f>
        <v>124.5</v>
      </c>
    </row>
    <row r="6" spans="2:4" x14ac:dyDescent="0.25">
      <c r="B6" t="s">
        <v>58</v>
      </c>
      <c r="C6">
        <f>MIN(data[Amount])</f>
        <v>0</v>
      </c>
      <c r="D6">
        <f>MIN(data[Units])</f>
        <v>0</v>
      </c>
    </row>
    <row r="7" spans="2:4" x14ac:dyDescent="0.25">
      <c r="B7" t="s">
        <v>59</v>
      </c>
      <c r="C7">
        <f>MAX(data[Amount])</f>
        <v>16184</v>
      </c>
      <c r="D7">
        <f>MAX(data[Units])</f>
        <v>525</v>
      </c>
    </row>
    <row r="8" spans="2:4" x14ac:dyDescent="0.25">
      <c r="B8" t="s">
        <v>60</v>
      </c>
      <c r="C8">
        <f>C7-C6</f>
        <v>16184</v>
      </c>
      <c r="D8">
        <f>D7-D6</f>
        <v>525</v>
      </c>
    </row>
    <row r="11" spans="2:4" x14ac:dyDescent="0.25">
      <c r="B11" t="s">
        <v>61</v>
      </c>
      <c r="C11">
        <f>_xlfn.PERCENTILE.EXC(data[Amount],0.25)</f>
        <v>1652</v>
      </c>
      <c r="D11">
        <f>_xlfn.PERCENTILE.EXC(data[Units],0.25)</f>
        <v>54</v>
      </c>
    </row>
    <row r="12" spans="2:4" x14ac:dyDescent="0.25">
      <c r="B12" t="s">
        <v>62</v>
      </c>
      <c r="C12">
        <f>_xlfn.PERCENTILE.EXC(data[Amount],0.75)</f>
        <v>6245.75</v>
      </c>
      <c r="D12">
        <f>_xlfn.PERCENTILE.EXC(data[Units],0.75)</f>
        <v>223.5</v>
      </c>
    </row>
  </sheetData>
  <mergeCells count="1">
    <mergeCell ref="B1:D1"/>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72CC0-12DE-4D57-95F1-822F37AFA9CD}">
  <dimension ref="B1:H303"/>
  <sheetViews>
    <sheetView workbookViewId="0">
      <selection activeCell="H11" sqref="H11"/>
    </sheetView>
  </sheetViews>
  <sheetFormatPr defaultRowHeight="15" x14ac:dyDescent="0.25"/>
  <cols>
    <col min="2" max="2" width="16" bestFit="1" customWidth="1"/>
    <col min="3" max="3" width="13" bestFit="1" customWidth="1"/>
    <col min="4" max="4" width="21.85546875" bestFit="1" customWidth="1"/>
    <col min="5" max="5" width="11.5703125" customWidth="1"/>
  </cols>
  <sheetData>
    <row r="1" spans="2:8" x14ac:dyDescent="0.25">
      <c r="B1" s="15" t="s">
        <v>64</v>
      </c>
      <c r="C1" s="15"/>
      <c r="D1" s="15"/>
      <c r="E1" s="15"/>
      <c r="F1" s="15"/>
      <c r="G1" s="15"/>
      <c r="H1" s="15"/>
    </row>
    <row r="3" spans="2:8" x14ac:dyDescent="0.25">
      <c r="B3" s="6" t="s">
        <v>11</v>
      </c>
      <c r="C3" s="6" t="s">
        <v>12</v>
      </c>
      <c r="D3" s="6" t="s">
        <v>0</v>
      </c>
      <c r="E3" s="10" t="s">
        <v>1</v>
      </c>
      <c r="F3" s="10" t="s">
        <v>50</v>
      </c>
    </row>
    <row r="4" spans="2:8" x14ac:dyDescent="0.25">
      <c r="B4" t="s">
        <v>5</v>
      </c>
      <c r="C4" t="s">
        <v>36</v>
      </c>
      <c r="D4" t="s">
        <v>16</v>
      </c>
      <c r="E4" s="4">
        <v>16184</v>
      </c>
      <c r="F4" s="5">
        <v>39</v>
      </c>
    </row>
    <row r="5" spans="2:8" x14ac:dyDescent="0.25">
      <c r="B5" t="s">
        <v>5</v>
      </c>
      <c r="C5" t="s">
        <v>34</v>
      </c>
      <c r="D5" t="s">
        <v>20</v>
      </c>
      <c r="E5" s="4">
        <v>15610</v>
      </c>
      <c r="F5" s="5">
        <v>339</v>
      </c>
    </row>
    <row r="6" spans="2:8" x14ac:dyDescent="0.25">
      <c r="B6" t="s">
        <v>9</v>
      </c>
      <c r="C6" t="s">
        <v>34</v>
      </c>
      <c r="D6" t="s">
        <v>28</v>
      </c>
      <c r="E6" s="4">
        <v>14329</v>
      </c>
      <c r="F6" s="5">
        <v>150</v>
      </c>
    </row>
    <row r="7" spans="2:8" x14ac:dyDescent="0.25">
      <c r="B7" t="s">
        <v>5</v>
      </c>
      <c r="C7" t="s">
        <v>35</v>
      </c>
      <c r="D7" t="s">
        <v>15</v>
      </c>
      <c r="E7" s="4">
        <v>13391</v>
      </c>
      <c r="F7" s="5">
        <v>201</v>
      </c>
    </row>
    <row r="8" spans="2:8" x14ac:dyDescent="0.25">
      <c r="B8" t="s">
        <v>10</v>
      </c>
      <c r="C8" t="s">
        <v>39</v>
      </c>
      <c r="D8" t="s">
        <v>33</v>
      </c>
      <c r="E8" s="4">
        <v>12950</v>
      </c>
      <c r="F8" s="5">
        <v>30</v>
      </c>
    </row>
    <row r="9" spans="2:8" x14ac:dyDescent="0.25">
      <c r="B9" t="s">
        <v>40</v>
      </c>
      <c r="C9" t="s">
        <v>35</v>
      </c>
      <c r="D9" t="s">
        <v>32</v>
      </c>
      <c r="E9" s="4">
        <v>12348</v>
      </c>
      <c r="F9" s="5">
        <v>234</v>
      </c>
    </row>
    <row r="10" spans="2:8" x14ac:dyDescent="0.25">
      <c r="B10" t="s">
        <v>2</v>
      </c>
      <c r="C10" t="s">
        <v>37</v>
      </c>
      <c r="D10" t="s">
        <v>18</v>
      </c>
      <c r="E10" s="4">
        <v>11571</v>
      </c>
      <c r="F10" s="5">
        <v>138</v>
      </c>
    </row>
    <row r="11" spans="2:8" x14ac:dyDescent="0.25">
      <c r="B11" t="s">
        <v>9</v>
      </c>
      <c r="C11" t="s">
        <v>36</v>
      </c>
      <c r="D11" t="s">
        <v>27</v>
      </c>
      <c r="E11" s="4">
        <v>11522</v>
      </c>
      <c r="F11" s="5">
        <v>204</v>
      </c>
    </row>
    <row r="12" spans="2:8" x14ac:dyDescent="0.25">
      <c r="B12" t="s">
        <v>2</v>
      </c>
      <c r="C12" t="s">
        <v>36</v>
      </c>
      <c r="D12" t="s">
        <v>16</v>
      </c>
      <c r="E12" s="4">
        <v>11417</v>
      </c>
      <c r="F12" s="5">
        <v>21</v>
      </c>
    </row>
    <row r="13" spans="2:8" x14ac:dyDescent="0.25">
      <c r="B13" t="s">
        <v>41</v>
      </c>
      <c r="C13" t="s">
        <v>36</v>
      </c>
      <c r="D13" t="s">
        <v>13</v>
      </c>
      <c r="E13" s="4">
        <v>10311</v>
      </c>
      <c r="F13" s="5">
        <v>231</v>
      </c>
    </row>
    <row r="14" spans="2:8" x14ac:dyDescent="0.25">
      <c r="B14" t="s">
        <v>41</v>
      </c>
      <c r="C14" t="s">
        <v>36</v>
      </c>
      <c r="D14" t="s">
        <v>32</v>
      </c>
      <c r="E14" s="4">
        <v>10304</v>
      </c>
      <c r="F14" s="5">
        <v>84</v>
      </c>
    </row>
    <row r="15" spans="2:8" x14ac:dyDescent="0.25">
      <c r="B15" t="s">
        <v>7</v>
      </c>
      <c r="C15" t="s">
        <v>38</v>
      </c>
      <c r="D15" t="s">
        <v>30</v>
      </c>
      <c r="E15" s="4">
        <v>10129</v>
      </c>
      <c r="F15" s="5">
        <v>312</v>
      </c>
    </row>
    <row r="16" spans="2:8" x14ac:dyDescent="0.25">
      <c r="B16" t="s">
        <v>6</v>
      </c>
      <c r="C16" t="s">
        <v>36</v>
      </c>
      <c r="D16" t="s">
        <v>4</v>
      </c>
      <c r="E16" s="4">
        <v>10073</v>
      </c>
      <c r="F16" s="5">
        <v>120</v>
      </c>
    </row>
    <row r="17" spans="2:6" x14ac:dyDescent="0.25">
      <c r="B17" t="s">
        <v>2</v>
      </c>
      <c r="C17" t="s">
        <v>37</v>
      </c>
      <c r="D17" t="s">
        <v>17</v>
      </c>
      <c r="E17" s="4">
        <v>9926</v>
      </c>
      <c r="F17" s="5">
        <v>201</v>
      </c>
    </row>
    <row r="18" spans="2:6" x14ac:dyDescent="0.25">
      <c r="B18" t="s">
        <v>7</v>
      </c>
      <c r="C18" t="s">
        <v>37</v>
      </c>
      <c r="D18" t="s">
        <v>22</v>
      </c>
      <c r="E18" s="4">
        <v>9835</v>
      </c>
      <c r="F18" s="5">
        <v>207</v>
      </c>
    </row>
    <row r="19" spans="2:6" x14ac:dyDescent="0.25">
      <c r="B19" t="s">
        <v>40</v>
      </c>
      <c r="C19" t="s">
        <v>36</v>
      </c>
      <c r="D19" t="s">
        <v>33</v>
      </c>
      <c r="E19" s="4">
        <v>9772</v>
      </c>
      <c r="F19" s="5">
        <v>90</v>
      </c>
    </row>
    <row r="20" spans="2:6" x14ac:dyDescent="0.25">
      <c r="B20" t="s">
        <v>8</v>
      </c>
      <c r="C20" t="s">
        <v>37</v>
      </c>
      <c r="D20" t="s">
        <v>15</v>
      </c>
      <c r="E20" s="4">
        <v>9709</v>
      </c>
      <c r="F20" s="5">
        <v>30</v>
      </c>
    </row>
    <row r="21" spans="2:6" x14ac:dyDescent="0.25">
      <c r="B21" t="s">
        <v>8</v>
      </c>
      <c r="C21" t="s">
        <v>39</v>
      </c>
      <c r="D21" t="s">
        <v>18</v>
      </c>
      <c r="E21" s="4">
        <v>9660</v>
      </c>
      <c r="F21" s="5">
        <v>27</v>
      </c>
    </row>
    <row r="22" spans="2:6" x14ac:dyDescent="0.25">
      <c r="B22" t="s">
        <v>41</v>
      </c>
      <c r="C22" t="s">
        <v>36</v>
      </c>
      <c r="D22" t="s">
        <v>18</v>
      </c>
      <c r="E22" s="4">
        <v>9632</v>
      </c>
      <c r="F22" s="5">
        <v>288</v>
      </c>
    </row>
    <row r="23" spans="2:6" x14ac:dyDescent="0.25">
      <c r="B23" t="s">
        <v>9</v>
      </c>
      <c r="C23" t="s">
        <v>38</v>
      </c>
      <c r="D23" t="s">
        <v>33</v>
      </c>
      <c r="E23" s="4">
        <v>9506</v>
      </c>
      <c r="F23" s="5">
        <v>87</v>
      </c>
    </row>
    <row r="24" spans="2:6" x14ac:dyDescent="0.25">
      <c r="B24" t="s">
        <v>2</v>
      </c>
      <c r="C24" t="s">
        <v>39</v>
      </c>
      <c r="D24" t="s">
        <v>20</v>
      </c>
      <c r="E24" s="4">
        <v>9443</v>
      </c>
      <c r="F24" s="5">
        <v>162</v>
      </c>
    </row>
    <row r="25" spans="2:6" x14ac:dyDescent="0.25">
      <c r="B25" t="s">
        <v>3</v>
      </c>
      <c r="C25" t="s">
        <v>36</v>
      </c>
      <c r="D25" t="s">
        <v>16</v>
      </c>
      <c r="E25" s="4">
        <v>9198</v>
      </c>
      <c r="F25" s="5">
        <v>36</v>
      </c>
    </row>
    <row r="26" spans="2:6" x14ac:dyDescent="0.25">
      <c r="B26" t="s">
        <v>9</v>
      </c>
      <c r="C26" t="s">
        <v>36</v>
      </c>
      <c r="D26" t="s">
        <v>30</v>
      </c>
      <c r="E26" s="4">
        <v>9051</v>
      </c>
      <c r="F26" s="5">
        <v>57</v>
      </c>
    </row>
    <row r="27" spans="2:6" x14ac:dyDescent="0.25">
      <c r="B27" t="s">
        <v>40</v>
      </c>
      <c r="C27" t="s">
        <v>37</v>
      </c>
      <c r="D27" t="s">
        <v>29</v>
      </c>
      <c r="E27" s="4">
        <v>9002</v>
      </c>
      <c r="F27" s="5">
        <v>72</v>
      </c>
    </row>
    <row r="28" spans="2:6" x14ac:dyDescent="0.25">
      <c r="B28" t="s">
        <v>8</v>
      </c>
      <c r="C28" t="s">
        <v>39</v>
      </c>
      <c r="D28" t="s">
        <v>31</v>
      </c>
      <c r="E28" s="4">
        <v>8890</v>
      </c>
      <c r="F28" s="5">
        <v>210</v>
      </c>
    </row>
    <row r="29" spans="2:6" x14ac:dyDescent="0.25">
      <c r="B29" t="s">
        <v>40</v>
      </c>
      <c r="C29" t="s">
        <v>35</v>
      </c>
      <c r="D29" t="s">
        <v>33</v>
      </c>
      <c r="E29" s="4">
        <v>8869</v>
      </c>
      <c r="F29" s="5">
        <v>432</v>
      </c>
    </row>
    <row r="30" spans="2:6" x14ac:dyDescent="0.25">
      <c r="B30" t="s">
        <v>7</v>
      </c>
      <c r="C30" t="s">
        <v>34</v>
      </c>
      <c r="D30" t="s">
        <v>24</v>
      </c>
      <c r="E30" s="4">
        <v>8862</v>
      </c>
      <c r="F30" s="5">
        <v>189</v>
      </c>
    </row>
    <row r="31" spans="2:6" x14ac:dyDescent="0.25">
      <c r="B31" t="s">
        <v>3</v>
      </c>
      <c r="C31" t="s">
        <v>38</v>
      </c>
      <c r="D31" t="s">
        <v>26</v>
      </c>
      <c r="E31" s="4">
        <v>8841</v>
      </c>
      <c r="F31" s="5">
        <v>303</v>
      </c>
    </row>
    <row r="32" spans="2:6" x14ac:dyDescent="0.25">
      <c r="B32" t="s">
        <v>5</v>
      </c>
      <c r="C32" t="s">
        <v>37</v>
      </c>
      <c r="D32" t="s">
        <v>25</v>
      </c>
      <c r="E32" s="4">
        <v>8813</v>
      </c>
      <c r="F32" s="5">
        <v>21</v>
      </c>
    </row>
    <row r="33" spans="2:6" x14ac:dyDescent="0.25">
      <c r="B33" t="s">
        <v>9</v>
      </c>
      <c r="C33" t="s">
        <v>34</v>
      </c>
      <c r="D33" t="s">
        <v>20</v>
      </c>
      <c r="E33" s="4">
        <v>8463</v>
      </c>
      <c r="F33" s="5">
        <v>492</v>
      </c>
    </row>
    <row r="34" spans="2:6" x14ac:dyDescent="0.25">
      <c r="B34" t="s">
        <v>7</v>
      </c>
      <c r="C34" t="s">
        <v>36</v>
      </c>
      <c r="D34" t="s">
        <v>22</v>
      </c>
      <c r="E34" s="4">
        <v>8435</v>
      </c>
      <c r="F34" s="5">
        <v>42</v>
      </c>
    </row>
    <row r="35" spans="2:6" x14ac:dyDescent="0.25">
      <c r="B35" t="s">
        <v>2</v>
      </c>
      <c r="C35" t="s">
        <v>36</v>
      </c>
      <c r="D35" t="s">
        <v>29</v>
      </c>
      <c r="E35" s="4">
        <v>8211</v>
      </c>
      <c r="F35" s="5">
        <v>75</v>
      </c>
    </row>
    <row r="36" spans="2:6" x14ac:dyDescent="0.25">
      <c r="B36" t="s">
        <v>9</v>
      </c>
      <c r="C36" t="s">
        <v>34</v>
      </c>
      <c r="D36" t="s">
        <v>23</v>
      </c>
      <c r="E36" s="4">
        <v>8155</v>
      </c>
      <c r="F36" s="5">
        <v>90</v>
      </c>
    </row>
    <row r="37" spans="2:6" x14ac:dyDescent="0.25">
      <c r="B37" t="s">
        <v>6</v>
      </c>
      <c r="C37" t="s">
        <v>34</v>
      </c>
      <c r="D37" t="s">
        <v>26</v>
      </c>
      <c r="E37" s="4">
        <v>8008</v>
      </c>
      <c r="F37" s="5">
        <v>456</v>
      </c>
    </row>
    <row r="38" spans="2:6" x14ac:dyDescent="0.25">
      <c r="B38" t="s">
        <v>41</v>
      </c>
      <c r="C38" t="s">
        <v>34</v>
      </c>
      <c r="D38" t="s">
        <v>33</v>
      </c>
      <c r="E38" s="4">
        <v>7847</v>
      </c>
      <c r="F38" s="5">
        <v>174</v>
      </c>
    </row>
    <row r="39" spans="2:6" x14ac:dyDescent="0.25">
      <c r="B39" t="s">
        <v>9</v>
      </c>
      <c r="C39" t="s">
        <v>35</v>
      </c>
      <c r="D39" t="s">
        <v>15</v>
      </c>
      <c r="E39" s="4">
        <v>7833</v>
      </c>
      <c r="F39" s="5">
        <v>243</v>
      </c>
    </row>
    <row r="40" spans="2:6" x14ac:dyDescent="0.25">
      <c r="B40" t="s">
        <v>2</v>
      </c>
      <c r="C40" t="s">
        <v>39</v>
      </c>
      <c r="D40" t="s">
        <v>27</v>
      </c>
      <c r="E40" s="4">
        <v>7812</v>
      </c>
      <c r="F40" s="5">
        <v>81</v>
      </c>
    </row>
    <row r="41" spans="2:6" x14ac:dyDescent="0.25">
      <c r="B41" t="s">
        <v>3</v>
      </c>
      <c r="C41" t="s">
        <v>34</v>
      </c>
      <c r="D41" t="s">
        <v>32</v>
      </c>
      <c r="E41" s="4">
        <v>7777</v>
      </c>
      <c r="F41" s="5">
        <v>504</v>
      </c>
    </row>
    <row r="42" spans="2:6" x14ac:dyDescent="0.25">
      <c r="B42" t="s">
        <v>7</v>
      </c>
      <c r="C42" t="s">
        <v>34</v>
      </c>
      <c r="D42" t="s">
        <v>17</v>
      </c>
      <c r="E42" s="4">
        <v>7777</v>
      </c>
      <c r="F42" s="5">
        <v>39</v>
      </c>
    </row>
    <row r="43" spans="2:6" x14ac:dyDescent="0.25">
      <c r="B43" t="s">
        <v>6</v>
      </c>
      <c r="C43" t="s">
        <v>37</v>
      </c>
      <c r="D43" t="s">
        <v>31</v>
      </c>
      <c r="E43" s="4">
        <v>7693</v>
      </c>
      <c r="F43" s="5">
        <v>87</v>
      </c>
    </row>
    <row r="44" spans="2:6" x14ac:dyDescent="0.25">
      <c r="B44" t="s">
        <v>40</v>
      </c>
      <c r="C44" t="s">
        <v>37</v>
      </c>
      <c r="D44" t="s">
        <v>19</v>
      </c>
      <c r="E44" s="4">
        <v>7693</v>
      </c>
      <c r="F44" s="5">
        <v>21</v>
      </c>
    </row>
    <row r="45" spans="2:6" x14ac:dyDescent="0.25">
      <c r="B45" t="s">
        <v>2</v>
      </c>
      <c r="C45" t="s">
        <v>39</v>
      </c>
      <c r="D45" t="s">
        <v>21</v>
      </c>
      <c r="E45" s="4">
        <v>7651</v>
      </c>
      <c r="F45" s="5">
        <v>213</v>
      </c>
    </row>
    <row r="46" spans="2:6" x14ac:dyDescent="0.25">
      <c r="B46" t="s">
        <v>2</v>
      </c>
      <c r="C46" t="s">
        <v>34</v>
      </c>
      <c r="D46" t="s">
        <v>19</v>
      </c>
      <c r="E46" s="4">
        <v>7511</v>
      </c>
      <c r="F46" s="5">
        <v>120</v>
      </c>
    </row>
    <row r="47" spans="2:6" x14ac:dyDescent="0.25">
      <c r="B47" t="s">
        <v>5</v>
      </c>
      <c r="C47" t="s">
        <v>38</v>
      </c>
      <c r="D47" t="s">
        <v>25</v>
      </c>
      <c r="E47" s="4">
        <v>7483</v>
      </c>
      <c r="F47" s="5">
        <v>45</v>
      </c>
    </row>
    <row r="48" spans="2:6" x14ac:dyDescent="0.25">
      <c r="B48" t="s">
        <v>41</v>
      </c>
      <c r="C48" t="s">
        <v>35</v>
      </c>
      <c r="D48" t="s">
        <v>28</v>
      </c>
      <c r="E48" s="4">
        <v>7455</v>
      </c>
      <c r="F48" s="5">
        <v>216</v>
      </c>
    </row>
    <row r="49" spans="2:6" x14ac:dyDescent="0.25">
      <c r="B49" t="s">
        <v>6</v>
      </c>
      <c r="C49" t="s">
        <v>38</v>
      </c>
      <c r="D49" t="s">
        <v>21</v>
      </c>
      <c r="E49" s="4">
        <v>7322</v>
      </c>
      <c r="F49" s="5">
        <v>36</v>
      </c>
    </row>
    <row r="50" spans="2:6" x14ac:dyDescent="0.25">
      <c r="B50" t="s">
        <v>3</v>
      </c>
      <c r="C50" t="s">
        <v>37</v>
      </c>
      <c r="D50" t="s">
        <v>28</v>
      </c>
      <c r="E50" s="4">
        <v>7308</v>
      </c>
      <c r="F50" s="5">
        <v>327</v>
      </c>
    </row>
    <row r="51" spans="2:6" x14ac:dyDescent="0.25">
      <c r="B51" t="s">
        <v>5</v>
      </c>
      <c r="C51" t="s">
        <v>34</v>
      </c>
      <c r="D51" t="s">
        <v>15</v>
      </c>
      <c r="E51" s="4">
        <v>7280</v>
      </c>
      <c r="F51" s="5">
        <v>201</v>
      </c>
    </row>
    <row r="52" spans="2:6" x14ac:dyDescent="0.25">
      <c r="B52" t="s">
        <v>9</v>
      </c>
      <c r="C52" t="s">
        <v>37</v>
      </c>
      <c r="D52" t="s">
        <v>20</v>
      </c>
      <c r="E52" s="4">
        <v>7273</v>
      </c>
      <c r="F52" s="5">
        <v>96</v>
      </c>
    </row>
    <row r="53" spans="2:6" x14ac:dyDescent="0.25">
      <c r="B53" t="s">
        <v>3</v>
      </c>
      <c r="C53" t="s">
        <v>34</v>
      </c>
      <c r="D53" t="s">
        <v>14</v>
      </c>
      <c r="E53" s="4">
        <v>7259</v>
      </c>
      <c r="F53" s="5">
        <v>276</v>
      </c>
    </row>
    <row r="54" spans="2:6" x14ac:dyDescent="0.25">
      <c r="B54" t="s">
        <v>5</v>
      </c>
      <c r="C54" t="s">
        <v>38</v>
      </c>
      <c r="D54" t="s">
        <v>13</v>
      </c>
      <c r="E54" s="4">
        <v>7189</v>
      </c>
      <c r="F54" s="5">
        <v>54</v>
      </c>
    </row>
    <row r="55" spans="2:6" x14ac:dyDescent="0.25">
      <c r="B55" t="s">
        <v>8</v>
      </c>
      <c r="C55" t="s">
        <v>39</v>
      </c>
      <c r="D55" t="s">
        <v>30</v>
      </c>
      <c r="E55" s="4">
        <v>7021</v>
      </c>
      <c r="F55" s="5">
        <v>183</v>
      </c>
    </row>
    <row r="56" spans="2:6" x14ac:dyDescent="0.25">
      <c r="B56" t="s">
        <v>5</v>
      </c>
      <c r="C56" t="s">
        <v>34</v>
      </c>
      <c r="D56" t="s">
        <v>27</v>
      </c>
      <c r="E56" s="4">
        <v>6986</v>
      </c>
      <c r="F56" s="5">
        <v>21</v>
      </c>
    </row>
    <row r="57" spans="2:6" x14ac:dyDescent="0.25">
      <c r="B57" t="s">
        <v>5</v>
      </c>
      <c r="C57" t="s">
        <v>39</v>
      </c>
      <c r="D57" t="s">
        <v>22</v>
      </c>
      <c r="E57" s="4">
        <v>6909</v>
      </c>
      <c r="F57" s="5">
        <v>81</v>
      </c>
    </row>
    <row r="58" spans="2:6" x14ac:dyDescent="0.25">
      <c r="B58" t="s">
        <v>10</v>
      </c>
      <c r="C58" t="s">
        <v>38</v>
      </c>
      <c r="D58" t="s">
        <v>4</v>
      </c>
      <c r="E58" s="4">
        <v>6860</v>
      </c>
      <c r="F58" s="5">
        <v>126</v>
      </c>
    </row>
    <row r="59" spans="2:6" x14ac:dyDescent="0.25">
      <c r="B59" t="s">
        <v>40</v>
      </c>
      <c r="C59" t="s">
        <v>35</v>
      </c>
      <c r="D59" t="s">
        <v>22</v>
      </c>
      <c r="E59" s="4">
        <v>6853</v>
      </c>
      <c r="F59" s="5">
        <v>372</v>
      </c>
    </row>
    <row r="60" spans="2:6" x14ac:dyDescent="0.25">
      <c r="B60" t="s">
        <v>9</v>
      </c>
      <c r="C60" t="s">
        <v>34</v>
      </c>
      <c r="D60" t="s">
        <v>21</v>
      </c>
      <c r="E60" s="4">
        <v>6832</v>
      </c>
      <c r="F60" s="5">
        <v>27</v>
      </c>
    </row>
    <row r="61" spans="2:6" x14ac:dyDescent="0.25">
      <c r="B61" t="s">
        <v>6</v>
      </c>
      <c r="C61" t="s">
        <v>37</v>
      </c>
      <c r="D61" t="s">
        <v>26</v>
      </c>
      <c r="E61" s="4">
        <v>6818</v>
      </c>
      <c r="F61" s="5">
        <v>6</v>
      </c>
    </row>
    <row r="62" spans="2:6" x14ac:dyDescent="0.25">
      <c r="B62" t="s">
        <v>7</v>
      </c>
      <c r="C62" t="s">
        <v>35</v>
      </c>
      <c r="D62" t="s">
        <v>30</v>
      </c>
      <c r="E62" s="4">
        <v>6755</v>
      </c>
      <c r="F62" s="5">
        <v>252</v>
      </c>
    </row>
    <row r="63" spans="2:6" x14ac:dyDescent="0.25">
      <c r="B63" t="s">
        <v>40</v>
      </c>
      <c r="C63" t="s">
        <v>34</v>
      </c>
      <c r="D63" t="s">
        <v>26</v>
      </c>
      <c r="E63" s="4">
        <v>6748</v>
      </c>
      <c r="F63" s="5">
        <v>48</v>
      </c>
    </row>
    <row r="64" spans="2:6" x14ac:dyDescent="0.25">
      <c r="B64" t="s">
        <v>6</v>
      </c>
      <c r="C64" t="s">
        <v>34</v>
      </c>
      <c r="D64" t="s">
        <v>32</v>
      </c>
      <c r="E64" s="4">
        <v>6734</v>
      </c>
      <c r="F64" s="5">
        <v>123</v>
      </c>
    </row>
    <row r="65" spans="2:6" x14ac:dyDescent="0.25">
      <c r="B65" t="s">
        <v>8</v>
      </c>
      <c r="C65" t="s">
        <v>35</v>
      </c>
      <c r="D65" t="s">
        <v>32</v>
      </c>
      <c r="E65" s="4">
        <v>6706</v>
      </c>
      <c r="F65" s="5">
        <v>459</v>
      </c>
    </row>
    <row r="66" spans="2:6" x14ac:dyDescent="0.25">
      <c r="B66" t="s">
        <v>10</v>
      </c>
      <c r="C66" t="s">
        <v>36</v>
      </c>
      <c r="D66" t="s">
        <v>32</v>
      </c>
      <c r="E66" s="4">
        <v>6657</v>
      </c>
      <c r="F66" s="5">
        <v>303</v>
      </c>
    </row>
    <row r="67" spans="2:6" x14ac:dyDescent="0.25">
      <c r="B67" t="s">
        <v>3</v>
      </c>
      <c r="C67" t="s">
        <v>35</v>
      </c>
      <c r="D67" t="s">
        <v>15</v>
      </c>
      <c r="E67" s="4">
        <v>6657</v>
      </c>
      <c r="F67" s="5">
        <v>276</v>
      </c>
    </row>
    <row r="68" spans="2:6" x14ac:dyDescent="0.25">
      <c r="B68" t="s">
        <v>7</v>
      </c>
      <c r="C68" t="s">
        <v>37</v>
      </c>
      <c r="D68" t="s">
        <v>14</v>
      </c>
      <c r="E68" s="4">
        <v>6608</v>
      </c>
      <c r="F68" s="5">
        <v>225</v>
      </c>
    </row>
    <row r="69" spans="2:6" x14ac:dyDescent="0.25">
      <c r="B69" t="s">
        <v>2</v>
      </c>
      <c r="C69" t="s">
        <v>38</v>
      </c>
      <c r="D69" t="s">
        <v>28</v>
      </c>
      <c r="E69" s="4">
        <v>6580</v>
      </c>
      <c r="F69" s="5">
        <v>183</v>
      </c>
    </row>
    <row r="70" spans="2:6" x14ac:dyDescent="0.25">
      <c r="B70" t="s">
        <v>7</v>
      </c>
      <c r="C70" t="s">
        <v>37</v>
      </c>
      <c r="D70" t="s">
        <v>30</v>
      </c>
      <c r="E70" s="4">
        <v>6454</v>
      </c>
      <c r="F70" s="5">
        <v>54</v>
      </c>
    </row>
    <row r="71" spans="2:6" x14ac:dyDescent="0.25">
      <c r="B71" t="s">
        <v>8</v>
      </c>
      <c r="C71" t="s">
        <v>38</v>
      </c>
      <c r="D71" t="s">
        <v>21</v>
      </c>
      <c r="E71" s="4">
        <v>6433</v>
      </c>
      <c r="F71" s="5">
        <v>78</v>
      </c>
    </row>
    <row r="72" spans="2:6" x14ac:dyDescent="0.25">
      <c r="B72" t="s">
        <v>41</v>
      </c>
      <c r="C72" t="s">
        <v>37</v>
      </c>
      <c r="D72" t="s">
        <v>24</v>
      </c>
      <c r="E72" s="4">
        <v>6398</v>
      </c>
      <c r="F72" s="5">
        <v>102</v>
      </c>
    </row>
    <row r="73" spans="2:6" x14ac:dyDescent="0.25">
      <c r="B73" t="s">
        <v>7</v>
      </c>
      <c r="C73" t="s">
        <v>37</v>
      </c>
      <c r="D73" t="s">
        <v>33</v>
      </c>
      <c r="E73" s="4">
        <v>6391</v>
      </c>
      <c r="F73" s="5">
        <v>48</v>
      </c>
    </row>
    <row r="74" spans="2:6" x14ac:dyDescent="0.25">
      <c r="B74" t="s">
        <v>40</v>
      </c>
      <c r="C74" t="s">
        <v>39</v>
      </c>
      <c r="D74" t="s">
        <v>27</v>
      </c>
      <c r="E74" s="4">
        <v>6370</v>
      </c>
      <c r="F74" s="5">
        <v>30</v>
      </c>
    </row>
    <row r="75" spans="2:6" x14ac:dyDescent="0.25">
      <c r="B75" t="s">
        <v>5</v>
      </c>
      <c r="C75" t="s">
        <v>36</v>
      </c>
      <c r="D75" t="s">
        <v>23</v>
      </c>
      <c r="E75" s="4">
        <v>6314</v>
      </c>
      <c r="F75" s="5">
        <v>15</v>
      </c>
    </row>
    <row r="76" spans="2:6" x14ac:dyDescent="0.25">
      <c r="B76" t="s">
        <v>3</v>
      </c>
      <c r="C76" t="s">
        <v>34</v>
      </c>
      <c r="D76" t="s">
        <v>25</v>
      </c>
      <c r="E76" s="4">
        <v>6300</v>
      </c>
      <c r="F76" s="5">
        <v>42</v>
      </c>
    </row>
    <row r="77" spans="2:6" x14ac:dyDescent="0.25">
      <c r="B77" t="s">
        <v>8</v>
      </c>
      <c r="C77" t="s">
        <v>37</v>
      </c>
      <c r="D77" t="s">
        <v>26</v>
      </c>
      <c r="E77" s="4">
        <v>6279</v>
      </c>
      <c r="F77" s="5">
        <v>45</v>
      </c>
    </row>
    <row r="78" spans="2:6" x14ac:dyDescent="0.25">
      <c r="B78" t="s">
        <v>5</v>
      </c>
      <c r="C78" t="s">
        <v>34</v>
      </c>
      <c r="D78" t="s">
        <v>22</v>
      </c>
      <c r="E78" s="4">
        <v>6279</v>
      </c>
      <c r="F78" s="5">
        <v>237</v>
      </c>
    </row>
    <row r="79" spans="2:6" x14ac:dyDescent="0.25">
      <c r="B79" t="s">
        <v>5</v>
      </c>
      <c r="C79" t="s">
        <v>36</v>
      </c>
      <c r="D79" t="s">
        <v>13</v>
      </c>
      <c r="E79" s="4">
        <v>6146</v>
      </c>
      <c r="F79" s="5">
        <v>63</v>
      </c>
    </row>
    <row r="80" spans="2:6" x14ac:dyDescent="0.25">
      <c r="B80" t="s">
        <v>40</v>
      </c>
      <c r="C80" t="s">
        <v>37</v>
      </c>
      <c r="D80" t="s">
        <v>27</v>
      </c>
      <c r="E80" s="4">
        <v>6132</v>
      </c>
      <c r="F80" s="5">
        <v>93</v>
      </c>
    </row>
    <row r="81" spans="2:6" x14ac:dyDescent="0.25">
      <c r="B81" t="s">
        <v>40</v>
      </c>
      <c r="C81" t="s">
        <v>38</v>
      </c>
      <c r="D81" t="s">
        <v>4</v>
      </c>
      <c r="E81" s="4">
        <v>6125</v>
      </c>
      <c r="F81" s="5">
        <v>102</v>
      </c>
    </row>
    <row r="82" spans="2:6" x14ac:dyDescent="0.25">
      <c r="B82" t="s">
        <v>6</v>
      </c>
      <c r="C82" t="s">
        <v>36</v>
      </c>
      <c r="D82" t="s">
        <v>32</v>
      </c>
      <c r="E82" s="4">
        <v>6118</v>
      </c>
      <c r="F82" s="5">
        <v>9</v>
      </c>
    </row>
    <row r="83" spans="2:6" x14ac:dyDescent="0.25">
      <c r="B83" t="s">
        <v>41</v>
      </c>
      <c r="C83" t="s">
        <v>36</v>
      </c>
      <c r="D83" t="s">
        <v>30</v>
      </c>
      <c r="E83" s="4">
        <v>6118</v>
      </c>
      <c r="F83" s="5">
        <v>174</v>
      </c>
    </row>
    <row r="84" spans="2:6" x14ac:dyDescent="0.25">
      <c r="B84" t="s">
        <v>5</v>
      </c>
      <c r="C84" t="s">
        <v>36</v>
      </c>
      <c r="D84" t="s">
        <v>18</v>
      </c>
      <c r="E84" s="4">
        <v>6111</v>
      </c>
      <c r="F84" s="5">
        <v>3</v>
      </c>
    </row>
    <row r="85" spans="2:6" x14ac:dyDescent="0.25">
      <c r="B85" t="s">
        <v>6</v>
      </c>
      <c r="C85" t="s">
        <v>39</v>
      </c>
      <c r="D85" t="s">
        <v>17</v>
      </c>
      <c r="E85" s="4">
        <v>6048</v>
      </c>
      <c r="F85" s="5">
        <v>27</v>
      </c>
    </row>
    <row r="86" spans="2:6" x14ac:dyDescent="0.25">
      <c r="B86" t="s">
        <v>2</v>
      </c>
      <c r="C86" t="s">
        <v>39</v>
      </c>
      <c r="D86" t="s">
        <v>28</v>
      </c>
      <c r="E86" s="4">
        <v>6027</v>
      </c>
      <c r="F86" s="5">
        <v>144</v>
      </c>
    </row>
    <row r="87" spans="2:6" x14ac:dyDescent="0.25">
      <c r="B87" t="s">
        <v>41</v>
      </c>
      <c r="C87" t="s">
        <v>38</v>
      </c>
      <c r="D87" t="s">
        <v>22</v>
      </c>
      <c r="E87" s="4">
        <v>5915</v>
      </c>
      <c r="F87" s="5">
        <v>3</v>
      </c>
    </row>
    <row r="88" spans="2:6" x14ac:dyDescent="0.25">
      <c r="B88" t="s">
        <v>40</v>
      </c>
      <c r="C88" t="s">
        <v>39</v>
      </c>
      <c r="D88" t="s">
        <v>22</v>
      </c>
      <c r="E88" s="4">
        <v>5817</v>
      </c>
      <c r="F88" s="5">
        <v>12</v>
      </c>
    </row>
    <row r="89" spans="2:6" x14ac:dyDescent="0.25">
      <c r="B89" t="s">
        <v>40</v>
      </c>
      <c r="C89" t="s">
        <v>39</v>
      </c>
      <c r="D89" t="s">
        <v>15</v>
      </c>
      <c r="E89" s="4">
        <v>5775</v>
      </c>
      <c r="F89" s="5">
        <v>42</v>
      </c>
    </row>
    <row r="90" spans="2:6" x14ac:dyDescent="0.25">
      <c r="B90" t="s">
        <v>7</v>
      </c>
      <c r="C90" t="s">
        <v>38</v>
      </c>
      <c r="D90" t="s">
        <v>28</v>
      </c>
      <c r="E90" s="4">
        <v>5677</v>
      </c>
      <c r="F90" s="5">
        <v>258</v>
      </c>
    </row>
    <row r="91" spans="2:6" x14ac:dyDescent="0.25">
      <c r="B91" t="s">
        <v>40</v>
      </c>
      <c r="C91" t="s">
        <v>38</v>
      </c>
      <c r="D91" t="s">
        <v>13</v>
      </c>
      <c r="E91" s="4">
        <v>5670</v>
      </c>
      <c r="F91" s="5">
        <v>297</v>
      </c>
    </row>
    <row r="92" spans="2:6" x14ac:dyDescent="0.25">
      <c r="B92" t="s">
        <v>10</v>
      </c>
      <c r="C92" t="s">
        <v>38</v>
      </c>
      <c r="D92" t="s">
        <v>14</v>
      </c>
      <c r="E92" s="4">
        <v>5586</v>
      </c>
      <c r="F92" s="5">
        <v>525</v>
      </c>
    </row>
    <row r="93" spans="2:6" x14ac:dyDescent="0.25">
      <c r="B93" t="s">
        <v>7</v>
      </c>
      <c r="C93" t="s">
        <v>36</v>
      </c>
      <c r="D93" t="s">
        <v>29</v>
      </c>
      <c r="E93" s="4">
        <v>5551</v>
      </c>
      <c r="F93" s="5">
        <v>252</v>
      </c>
    </row>
    <row r="94" spans="2:6" x14ac:dyDescent="0.25">
      <c r="B94" t="s">
        <v>5</v>
      </c>
      <c r="C94" t="s">
        <v>38</v>
      </c>
      <c r="D94" t="s">
        <v>19</v>
      </c>
      <c r="E94" s="4">
        <v>5474</v>
      </c>
      <c r="F94" s="5">
        <v>168</v>
      </c>
    </row>
    <row r="95" spans="2:6" x14ac:dyDescent="0.25">
      <c r="B95" t="s">
        <v>40</v>
      </c>
      <c r="C95" t="s">
        <v>36</v>
      </c>
      <c r="D95" t="s">
        <v>25</v>
      </c>
      <c r="E95" s="4">
        <v>5439</v>
      </c>
      <c r="F95" s="5">
        <v>30</v>
      </c>
    </row>
    <row r="96" spans="2:6" x14ac:dyDescent="0.25">
      <c r="B96" t="s">
        <v>10</v>
      </c>
      <c r="C96" t="s">
        <v>34</v>
      </c>
      <c r="D96" t="s">
        <v>19</v>
      </c>
      <c r="E96" s="4">
        <v>5355</v>
      </c>
      <c r="F96" s="5">
        <v>204</v>
      </c>
    </row>
    <row r="97" spans="2:6" x14ac:dyDescent="0.25">
      <c r="B97" t="s">
        <v>7</v>
      </c>
      <c r="C97" t="s">
        <v>37</v>
      </c>
      <c r="D97" t="s">
        <v>26</v>
      </c>
      <c r="E97" s="4">
        <v>5306</v>
      </c>
      <c r="F97" s="5">
        <v>0</v>
      </c>
    </row>
    <row r="98" spans="2:6" x14ac:dyDescent="0.25">
      <c r="B98" t="s">
        <v>5</v>
      </c>
      <c r="C98" t="s">
        <v>39</v>
      </c>
      <c r="D98" t="s">
        <v>26</v>
      </c>
      <c r="E98" s="4">
        <v>5236</v>
      </c>
      <c r="F98" s="5">
        <v>51</v>
      </c>
    </row>
    <row r="99" spans="2:6" x14ac:dyDescent="0.25">
      <c r="B99" t="s">
        <v>7</v>
      </c>
      <c r="C99" t="s">
        <v>35</v>
      </c>
      <c r="D99" t="s">
        <v>28</v>
      </c>
      <c r="E99" s="4">
        <v>5194</v>
      </c>
      <c r="F99" s="5">
        <v>288</v>
      </c>
    </row>
    <row r="100" spans="2:6" x14ac:dyDescent="0.25">
      <c r="B100" t="s">
        <v>5</v>
      </c>
      <c r="C100" t="s">
        <v>38</v>
      </c>
      <c r="D100" t="s">
        <v>32</v>
      </c>
      <c r="E100" s="4">
        <v>5075</v>
      </c>
      <c r="F100" s="5">
        <v>21</v>
      </c>
    </row>
    <row r="101" spans="2:6" x14ac:dyDescent="0.25">
      <c r="B101" t="s">
        <v>40</v>
      </c>
      <c r="C101" t="s">
        <v>34</v>
      </c>
      <c r="D101" t="s">
        <v>17</v>
      </c>
      <c r="E101" s="4">
        <v>5019</v>
      </c>
      <c r="F101" s="5">
        <v>156</v>
      </c>
    </row>
    <row r="102" spans="2:6" x14ac:dyDescent="0.25">
      <c r="B102" t="s">
        <v>8</v>
      </c>
      <c r="C102" t="s">
        <v>36</v>
      </c>
      <c r="D102" t="s">
        <v>23</v>
      </c>
      <c r="E102" s="4">
        <v>5019</v>
      </c>
      <c r="F102" s="5">
        <v>150</v>
      </c>
    </row>
    <row r="103" spans="2:6" x14ac:dyDescent="0.25">
      <c r="B103" t="s">
        <v>8</v>
      </c>
      <c r="C103" t="s">
        <v>35</v>
      </c>
      <c r="D103" t="s">
        <v>22</v>
      </c>
      <c r="E103" s="4">
        <v>5012</v>
      </c>
      <c r="F103" s="5">
        <v>210</v>
      </c>
    </row>
    <row r="104" spans="2:6" x14ac:dyDescent="0.25">
      <c r="B104" t="s">
        <v>5</v>
      </c>
      <c r="C104" t="s">
        <v>37</v>
      </c>
      <c r="D104" t="s">
        <v>14</v>
      </c>
      <c r="E104" s="4">
        <v>4991</v>
      </c>
      <c r="F104" s="5">
        <v>12</v>
      </c>
    </row>
    <row r="105" spans="2:6" x14ac:dyDescent="0.25">
      <c r="B105" t="s">
        <v>10</v>
      </c>
      <c r="C105" t="s">
        <v>34</v>
      </c>
      <c r="D105" t="s">
        <v>26</v>
      </c>
      <c r="E105" s="4">
        <v>4991</v>
      </c>
      <c r="F105" s="5">
        <v>9</v>
      </c>
    </row>
    <row r="106" spans="2:6" x14ac:dyDescent="0.25">
      <c r="B106" t="s">
        <v>6</v>
      </c>
      <c r="C106" t="s">
        <v>36</v>
      </c>
      <c r="D106" t="s">
        <v>17</v>
      </c>
      <c r="E106" s="4">
        <v>4970</v>
      </c>
      <c r="F106" s="5">
        <v>156</v>
      </c>
    </row>
    <row r="107" spans="2:6" x14ac:dyDescent="0.25">
      <c r="B107" t="s">
        <v>3</v>
      </c>
      <c r="C107" t="s">
        <v>39</v>
      </c>
      <c r="D107" t="s">
        <v>26</v>
      </c>
      <c r="E107" s="4">
        <v>4956</v>
      </c>
      <c r="F107" s="5">
        <v>171</v>
      </c>
    </row>
    <row r="108" spans="2:6" x14ac:dyDescent="0.25">
      <c r="B108" t="s">
        <v>6</v>
      </c>
      <c r="C108" t="s">
        <v>37</v>
      </c>
      <c r="D108" t="s">
        <v>23</v>
      </c>
      <c r="E108" s="4">
        <v>4949</v>
      </c>
      <c r="F108" s="5">
        <v>189</v>
      </c>
    </row>
    <row r="109" spans="2:6" x14ac:dyDescent="0.25">
      <c r="B109" t="s">
        <v>41</v>
      </c>
      <c r="C109" t="s">
        <v>34</v>
      </c>
      <c r="D109" t="s">
        <v>23</v>
      </c>
      <c r="E109" s="4">
        <v>4935</v>
      </c>
      <c r="F109" s="5">
        <v>126</v>
      </c>
    </row>
    <row r="110" spans="2:6" x14ac:dyDescent="0.25">
      <c r="B110" t="s">
        <v>10</v>
      </c>
      <c r="C110" t="s">
        <v>39</v>
      </c>
      <c r="D110" t="s">
        <v>21</v>
      </c>
      <c r="E110" s="4">
        <v>4858</v>
      </c>
      <c r="F110" s="5">
        <v>279</v>
      </c>
    </row>
    <row r="111" spans="2:6" x14ac:dyDescent="0.25">
      <c r="B111" t="s">
        <v>2</v>
      </c>
      <c r="C111" t="s">
        <v>39</v>
      </c>
      <c r="D111" t="s">
        <v>15</v>
      </c>
      <c r="E111" s="4">
        <v>4802</v>
      </c>
      <c r="F111" s="5">
        <v>36</v>
      </c>
    </row>
    <row r="112" spans="2:6" x14ac:dyDescent="0.25">
      <c r="B112" t="s">
        <v>6</v>
      </c>
      <c r="C112" t="s">
        <v>35</v>
      </c>
      <c r="D112" t="s">
        <v>30</v>
      </c>
      <c r="E112" s="4">
        <v>4781</v>
      </c>
      <c r="F112" s="5">
        <v>123</v>
      </c>
    </row>
    <row r="113" spans="2:6" x14ac:dyDescent="0.25">
      <c r="B113" t="s">
        <v>41</v>
      </c>
      <c r="C113" t="s">
        <v>35</v>
      </c>
      <c r="D113" t="s">
        <v>13</v>
      </c>
      <c r="E113" s="4">
        <v>4760</v>
      </c>
      <c r="F113" s="5">
        <v>69</v>
      </c>
    </row>
    <row r="114" spans="2:6" x14ac:dyDescent="0.25">
      <c r="B114" t="s">
        <v>8</v>
      </c>
      <c r="C114" t="s">
        <v>35</v>
      </c>
      <c r="D114" t="s">
        <v>27</v>
      </c>
      <c r="E114" s="4">
        <v>4753</v>
      </c>
      <c r="F114" s="5">
        <v>300</v>
      </c>
    </row>
    <row r="115" spans="2:6" x14ac:dyDescent="0.25">
      <c r="B115" t="s">
        <v>5</v>
      </c>
      <c r="C115" t="s">
        <v>35</v>
      </c>
      <c r="D115" t="s">
        <v>31</v>
      </c>
      <c r="E115" s="4">
        <v>4753</v>
      </c>
      <c r="F115" s="5">
        <v>246</v>
      </c>
    </row>
    <row r="116" spans="2:6" x14ac:dyDescent="0.25">
      <c r="B116" t="s">
        <v>40</v>
      </c>
      <c r="C116" t="s">
        <v>35</v>
      </c>
      <c r="D116" t="s">
        <v>16</v>
      </c>
      <c r="E116" s="4">
        <v>4725</v>
      </c>
      <c r="F116" s="5">
        <v>174</v>
      </c>
    </row>
    <row r="117" spans="2:6" x14ac:dyDescent="0.25">
      <c r="B117" t="s">
        <v>10</v>
      </c>
      <c r="C117" t="s">
        <v>37</v>
      </c>
      <c r="D117" t="s">
        <v>23</v>
      </c>
      <c r="E117" s="4">
        <v>4683</v>
      </c>
      <c r="F117" s="5">
        <v>30</v>
      </c>
    </row>
    <row r="118" spans="2:6" x14ac:dyDescent="0.25">
      <c r="B118" t="s">
        <v>7</v>
      </c>
      <c r="C118" t="s">
        <v>35</v>
      </c>
      <c r="D118" t="s">
        <v>14</v>
      </c>
      <c r="E118" s="4">
        <v>4606</v>
      </c>
      <c r="F118" s="5">
        <v>63</v>
      </c>
    </row>
    <row r="119" spans="2:6" x14ac:dyDescent="0.25">
      <c r="B119" t="s">
        <v>3</v>
      </c>
      <c r="C119" t="s">
        <v>37</v>
      </c>
      <c r="D119" t="s">
        <v>29</v>
      </c>
      <c r="E119" s="4">
        <v>4592</v>
      </c>
      <c r="F119" s="5">
        <v>324</v>
      </c>
    </row>
    <row r="120" spans="2:6" x14ac:dyDescent="0.25">
      <c r="B120" t="s">
        <v>7</v>
      </c>
      <c r="C120" t="s">
        <v>35</v>
      </c>
      <c r="D120" t="s">
        <v>19</v>
      </c>
      <c r="E120" s="4">
        <v>4585</v>
      </c>
      <c r="F120" s="5">
        <v>240</v>
      </c>
    </row>
    <row r="121" spans="2:6" x14ac:dyDescent="0.25">
      <c r="B121" t="s">
        <v>7</v>
      </c>
      <c r="C121" t="s">
        <v>37</v>
      </c>
      <c r="D121" t="s">
        <v>17</v>
      </c>
      <c r="E121" s="4">
        <v>4487</v>
      </c>
      <c r="F121" s="5">
        <v>111</v>
      </c>
    </row>
    <row r="122" spans="2:6" x14ac:dyDescent="0.25">
      <c r="B122" t="s">
        <v>7</v>
      </c>
      <c r="C122" t="s">
        <v>37</v>
      </c>
      <c r="D122" t="s">
        <v>16</v>
      </c>
      <c r="E122" s="4">
        <v>4487</v>
      </c>
      <c r="F122" s="5">
        <v>333</v>
      </c>
    </row>
    <row r="123" spans="2:6" x14ac:dyDescent="0.25">
      <c r="B123" t="s">
        <v>5</v>
      </c>
      <c r="C123" t="s">
        <v>35</v>
      </c>
      <c r="D123" t="s">
        <v>29</v>
      </c>
      <c r="E123" s="4">
        <v>4480</v>
      </c>
      <c r="F123" s="5">
        <v>357</v>
      </c>
    </row>
    <row r="124" spans="2:6" x14ac:dyDescent="0.25">
      <c r="B124" t="s">
        <v>7</v>
      </c>
      <c r="C124" t="s">
        <v>39</v>
      </c>
      <c r="D124" t="s">
        <v>17</v>
      </c>
      <c r="E124" s="4">
        <v>4438</v>
      </c>
      <c r="F124" s="5">
        <v>246</v>
      </c>
    </row>
    <row r="125" spans="2:6" x14ac:dyDescent="0.25">
      <c r="B125" t="s">
        <v>40</v>
      </c>
      <c r="C125" t="s">
        <v>36</v>
      </c>
      <c r="D125" t="s">
        <v>13</v>
      </c>
      <c r="E125" s="4">
        <v>4424</v>
      </c>
      <c r="F125" s="5">
        <v>201</v>
      </c>
    </row>
    <row r="126" spans="2:6" x14ac:dyDescent="0.25">
      <c r="B126" t="s">
        <v>2</v>
      </c>
      <c r="C126" t="s">
        <v>38</v>
      </c>
      <c r="D126" t="s">
        <v>23</v>
      </c>
      <c r="E126" s="4">
        <v>4417</v>
      </c>
      <c r="F126" s="5">
        <v>153</v>
      </c>
    </row>
    <row r="127" spans="2:6" x14ac:dyDescent="0.25">
      <c r="B127" t="s">
        <v>2</v>
      </c>
      <c r="C127" t="s">
        <v>38</v>
      </c>
      <c r="D127" t="s">
        <v>31</v>
      </c>
      <c r="E127" s="4">
        <v>4326</v>
      </c>
      <c r="F127" s="5">
        <v>348</v>
      </c>
    </row>
    <row r="128" spans="2:6" x14ac:dyDescent="0.25">
      <c r="B128" t="s">
        <v>6</v>
      </c>
      <c r="C128" t="s">
        <v>36</v>
      </c>
      <c r="D128" t="s">
        <v>13</v>
      </c>
      <c r="E128" s="4">
        <v>4319</v>
      </c>
      <c r="F128" s="5">
        <v>30</v>
      </c>
    </row>
    <row r="129" spans="2:6" x14ac:dyDescent="0.25">
      <c r="B129" t="s">
        <v>9</v>
      </c>
      <c r="C129" t="s">
        <v>37</v>
      </c>
      <c r="D129" t="s">
        <v>25</v>
      </c>
      <c r="E129" s="4">
        <v>4305</v>
      </c>
      <c r="F129" s="5">
        <v>156</v>
      </c>
    </row>
    <row r="130" spans="2:6" x14ac:dyDescent="0.25">
      <c r="B130" t="s">
        <v>6</v>
      </c>
      <c r="C130" t="s">
        <v>34</v>
      </c>
      <c r="D130" t="s">
        <v>27</v>
      </c>
      <c r="E130" s="4">
        <v>4242</v>
      </c>
      <c r="F130" s="5">
        <v>207</v>
      </c>
    </row>
    <row r="131" spans="2:6" x14ac:dyDescent="0.25">
      <c r="B131" t="s">
        <v>9</v>
      </c>
      <c r="C131" t="s">
        <v>38</v>
      </c>
      <c r="D131" t="s">
        <v>24</v>
      </c>
      <c r="E131" s="4">
        <v>4137</v>
      </c>
      <c r="F131" s="5">
        <v>60</v>
      </c>
    </row>
    <row r="132" spans="2:6" x14ac:dyDescent="0.25">
      <c r="B132" t="s">
        <v>10</v>
      </c>
      <c r="C132" t="s">
        <v>34</v>
      </c>
      <c r="D132" t="s">
        <v>22</v>
      </c>
      <c r="E132" s="4">
        <v>4053</v>
      </c>
      <c r="F132" s="5">
        <v>24</v>
      </c>
    </row>
    <row r="133" spans="2:6" x14ac:dyDescent="0.25">
      <c r="B133" t="s">
        <v>40</v>
      </c>
      <c r="C133" t="s">
        <v>34</v>
      </c>
      <c r="D133" t="s">
        <v>19</v>
      </c>
      <c r="E133" s="4">
        <v>4018</v>
      </c>
      <c r="F133" s="5">
        <v>162</v>
      </c>
    </row>
    <row r="134" spans="2:6" x14ac:dyDescent="0.25">
      <c r="B134" t="s">
        <v>5</v>
      </c>
      <c r="C134" t="s">
        <v>39</v>
      </c>
      <c r="D134" t="s">
        <v>24</v>
      </c>
      <c r="E134" s="4">
        <v>4018</v>
      </c>
      <c r="F134" s="5">
        <v>171</v>
      </c>
    </row>
    <row r="135" spans="2:6" x14ac:dyDescent="0.25">
      <c r="B135" t="s">
        <v>2</v>
      </c>
      <c r="C135" t="s">
        <v>39</v>
      </c>
      <c r="D135" t="s">
        <v>33</v>
      </c>
      <c r="E135" s="4">
        <v>4018</v>
      </c>
      <c r="F135" s="5">
        <v>126</v>
      </c>
    </row>
    <row r="136" spans="2:6" x14ac:dyDescent="0.25">
      <c r="B136" t="s">
        <v>3</v>
      </c>
      <c r="C136" t="s">
        <v>37</v>
      </c>
      <c r="D136" t="s">
        <v>17</v>
      </c>
      <c r="E136" s="4">
        <v>3983</v>
      </c>
      <c r="F136" s="5">
        <v>144</v>
      </c>
    </row>
    <row r="137" spans="2:6" x14ac:dyDescent="0.25">
      <c r="B137" t="s">
        <v>41</v>
      </c>
      <c r="C137" t="s">
        <v>39</v>
      </c>
      <c r="D137" t="s">
        <v>14</v>
      </c>
      <c r="E137" s="4">
        <v>3976</v>
      </c>
      <c r="F137" s="5">
        <v>72</v>
      </c>
    </row>
    <row r="138" spans="2:6" x14ac:dyDescent="0.25">
      <c r="B138" t="s">
        <v>9</v>
      </c>
      <c r="C138" t="s">
        <v>39</v>
      </c>
      <c r="D138" t="s">
        <v>24</v>
      </c>
      <c r="E138" s="4">
        <v>3920</v>
      </c>
      <c r="F138" s="5">
        <v>306</v>
      </c>
    </row>
    <row r="139" spans="2:6" x14ac:dyDescent="0.25">
      <c r="B139" t="s">
        <v>6</v>
      </c>
      <c r="C139" t="s">
        <v>35</v>
      </c>
      <c r="D139" t="s">
        <v>27</v>
      </c>
      <c r="E139" s="4">
        <v>3864</v>
      </c>
      <c r="F139" s="5">
        <v>177</v>
      </c>
    </row>
    <row r="140" spans="2:6" x14ac:dyDescent="0.25">
      <c r="B140" t="s">
        <v>9</v>
      </c>
      <c r="C140" t="s">
        <v>38</v>
      </c>
      <c r="D140" t="s">
        <v>25</v>
      </c>
      <c r="E140" s="4">
        <v>3850</v>
      </c>
      <c r="F140" s="5">
        <v>102</v>
      </c>
    </row>
    <row r="141" spans="2:6" x14ac:dyDescent="0.25">
      <c r="B141" t="s">
        <v>7</v>
      </c>
      <c r="C141" t="s">
        <v>34</v>
      </c>
      <c r="D141" t="s">
        <v>15</v>
      </c>
      <c r="E141" s="4">
        <v>3829</v>
      </c>
      <c r="F141" s="5">
        <v>24</v>
      </c>
    </row>
    <row r="142" spans="2:6" x14ac:dyDescent="0.25">
      <c r="B142" t="s">
        <v>10</v>
      </c>
      <c r="C142" t="s">
        <v>35</v>
      </c>
      <c r="D142" t="s">
        <v>18</v>
      </c>
      <c r="E142" s="4">
        <v>3808</v>
      </c>
      <c r="F142" s="5">
        <v>279</v>
      </c>
    </row>
    <row r="143" spans="2:6" x14ac:dyDescent="0.25">
      <c r="B143" t="s">
        <v>40</v>
      </c>
      <c r="C143" t="s">
        <v>34</v>
      </c>
      <c r="D143" t="s">
        <v>33</v>
      </c>
      <c r="E143" s="4">
        <v>3794</v>
      </c>
      <c r="F143" s="5">
        <v>159</v>
      </c>
    </row>
    <row r="144" spans="2:6" x14ac:dyDescent="0.25">
      <c r="B144" t="s">
        <v>3</v>
      </c>
      <c r="C144" t="s">
        <v>36</v>
      </c>
      <c r="D144" t="s">
        <v>23</v>
      </c>
      <c r="E144" s="4">
        <v>3773</v>
      </c>
      <c r="F144" s="5">
        <v>165</v>
      </c>
    </row>
    <row r="145" spans="2:6" x14ac:dyDescent="0.25">
      <c r="B145" t="s">
        <v>6</v>
      </c>
      <c r="C145" t="s">
        <v>34</v>
      </c>
      <c r="D145" t="s">
        <v>17</v>
      </c>
      <c r="E145" s="4">
        <v>3759</v>
      </c>
      <c r="F145" s="5">
        <v>150</v>
      </c>
    </row>
    <row r="146" spans="2:6" x14ac:dyDescent="0.25">
      <c r="B146" t="s">
        <v>8</v>
      </c>
      <c r="C146" t="s">
        <v>38</v>
      </c>
      <c r="D146" t="s">
        <v>32</v>
      </c>
      <c r="E146" s="4">
        <v>3752</v>
      </c>
      <c r="F146" s="5">
        <v>213</v>
      </c>
    </row>
    <row r="147" spans="2:6" x14ac:dyDescent="0.25">
      <c r="B147" t="s">
        <v>3</v>
      </c>
      <c r="C147" t="s">
        <v>34</v>
      </c>
      <c r="D147" t="s">
        <v>28</v>
      </c>
      <c r="E147" s="4">
        <v>3689</v>
      </c>
      <c r="F147" s="5">
        <v>312</v>
      </c>
    </row>
    <row r="148" spans="2:6" x14ac:dyDescent="0.25">
      <c r="B148" t="s">
        <v>3</v>
      </c>
      <c r="C148" t="s">
        <v>39</v>
      </c>
      <c r="D148" t="s">
        <v>29</v>
      </c>
      <c r="E148" s="4">
        <v>3640</v>
      </c>
      <c r="F148" s="5">
        <v>51</v>
      </c>
    </row>
    <row r="149" spans="2:6" x14ac:dyDescent="0.25">
      <c r="B149" t="s">
        <v>8</v>
      </c>
      <c r="C149" t="s">
        <v>35</v>
      </c>
      <c r="D149" t="s">
        <v>30</v>
      </c>
      <c r="E149" s="4">
        <v>3598</v>
      </c>
      <c r="F149" s="5">
        <v>81</v>
      </c>
    </row>
    <row r="150" spans="2:6" x14ac:dyDescent="0.25">
      <c r="B150" t="s">
        <v>6</v>
      </c>
      <c r="C150" t="s">
        <v>37</v>
      </c>
      <c r="D150" t="s">
        <v>28</v>
      </c>
      <c r="E150" s="4">
        <v>3556</v>
      </c>
      <c r="F150" s="5">
        <v>459</v>
      </c>
    </row>
    <row r="151" spans="2:6" x14ac:dyDescent="0.25">
      <c r="B151" t="s">
        <v>2</v>
      </c>
      <c r="C151" t="s">
        <v>38</v>
      </c>
      <c r="D151" t="s">
        <v>4</v>
      </c>
      <c r="E151" s="4">
        <v>3549</v>
      </c>
      <c r="F151" s="5">
        <v>3</v>
      </c>
    </row>
    <row r="152" spans="2:6" x14ac:dyDescent="0.25">
      <c r="B152" t="s">
        <v>8</v>
      </c>
      <c r="C152" t="s">
        <v>34</v>
      </c>
      <c r="D152" t="s">
        <v>31</v>
      </c>
      <c r="E152" s="4">
        <v>3507</v>
      </c>
      <c r="F152" s="5">
        <v>288</v>
      </c>
    </row>
    <row r="153" spans="2:6" x14ac:dyDescent="0.25">
      <c r="B153" t="s">
        <v>10</v>
      </c>
      <c r="C153" t="s">
        <v>35</v>
      </c>
      <c r="D153" t="s">
        <v>14</v>
      </c>
      <c r="E153" s="4">
        <v>3472</v>
      </c>
      <c r="F153" s="5">
        <v>96</v>
      </c>
    </row>
    <row r="154" spans="2:6" x14ac:dyDescent="0.25">
      <c r="B154" t="s">
        <v>6</v>
      </c>
      <c r="C154" t="s">
        <v>34</v>
      </c>
      <c r="D154" t="s">
        <v>30</v>
      </c>
      <c r="E154" s="4">
        <v>3402</v>
      </c>
      <c r="F154" s="5">
        <v>366</v>
      </c>
    </row>
    <row r="155" spans="2:6" x14ac:dyDescent="0.25">
      <c r="B155" t="s">
        <v>41</v>
      </c>
      <c r="C155" t="s">
        <v>37</v>
      </c>
      <c r="D155" t="s">
        <v>20</v>
      </c>
      <c r="E155" s="4">
        <v>3388</v>
      </c>
      <c r="F155" s="5">
        <v>123</v>
      </c>
    </row>
    <row r="156" spans="2:6" x14ac:dyDescent="0.25">
      <c r="B156" t="s">
        <v>6</v>
      </c>
      <c r="C156" t="s">
        <v>34</v>
      </c>
      <c r="D156" t="s">
        <v>29</v>
      </c>
      <c r="E156" s="4">
        <v>3339</v>
      </c>
      <c r="F156" s="5">
        <v>75</v>
      </c>
    </row>
    <row r="157" spans="2:6" x14ac:dyDescent="0.25">
      <c r="B157" t="s">
        <v>3</v>
      </c>
      <c r="C157" t="s">
        <v>36</v>
      </c>
      <c r="D157" t="s">
        <v>25</v>
      </c>
      <c r="E157" s="4">
        <v>3339</v>
      </c>
      <c r="F157" s="5">
        <v>39</v>
      </c>
    </row>
    <row r="158" spans="2:6" x14ac:dyDescent="0.25">
      <c r="B158" t="s">
        <v>5</v>
      </c>
      <c r="C158" t="s">
        <v>36</v>
      </c>
      <c r="D158" t="s">
        <v>17</v>
      </c>
      <c r="E158" s="4">
        <v>3339</v>
      </c>
      <c r="F158" s="5">
        <v>348</v>
      </c>
    </row>
    <row r="159" spans="2:6" x14ac:dyDescent="0.25">
      <c r="B159" t="s">
        <v>7</v>
      </c>
      <c r="C159" t="s">
        <v>34</v>
      </c>
      <c r="D159" t="s">
        <v>32</v>
      </c>
      <c r="E159" s="4">
        <v>3262</v>
      </c>
      <c r="F159" s="5">
        <v>75</v>
      </c>
    </row>
    <row r="160" spans="2:6" x14ac:dyDescent="0.25">
      <c r="B160" t="s">
        <v>9</v>
      </c>
      <c r="C160" t="s">
        <v>39</v>
      </c>
      <c r="D160" t="s">
        <v>25</v>
      </c>
      <c r="E160" s="4">
        <v>3192</v>
      </c>
      <c r="F160" s="5">
        <v>72</v>
      </c>
    </row>
    <row r="161" spans="2:6" x14ac:dyDescent="0.25">
      <c r="B161" t="s">
        <v>40</v>
      </c>
      <c r="C161" t="s">
        <v>36</v>
      </c>
      <c r="D161" t="s">
        <v>27</v>
      </c>
      <c r="E161" s="4">
        <v>3164</v>
      </c>
      <c r="F161" s="5">
        <v>306</v>
      </c>
    </row>
    <row r="162" spans="2:6" x14ac:dyDescent="0.25">
      <c r="B162" t="s">
        <v>3</v>
      </c>
      <c r="C162" t="s">
        <v>34</v>
      </c>
      <c r="D162" t="s">
        <v>26</v>
      </c>
      <c r="E162" s="4">
        <v>3108</v>
      </c>
      <c r="F162" s="5">
        <v>54</v>
      </c>
    </row>
    <row r="163" spans="2:6" x14ac:dyDescent="0.25">
      <c r="B163" t="s">
        <v>40</v>
      </c>
      <c r="C163" t="s">
        <v>39</v>
      </c>
      <c r="D163" t="s">
        <v>28</v>
      </c>
      <c r="E163" s="4">
        <v>3101</v>
      </c>
      <c r="F163" s="5">
        <v>225</v>
      </c>
    </row>
    <row r="164" spans="2:6" x14ac:dyDescent="0.25">
      <c r="B164" t="s">
        <v>2</v>
      </c>
      <c r="C164" t="s">
        <v>36</v>
      </c>
      <c r="D164" t="s">
        <v>31</v>
      </c>
      <c r="E164" s="4">
        <v>3094</v>
      </c>
      <c r="F164" s="5">
        <v>246</v>
      </c>
    </row>
    <row r="165" spans="2:6" x14ac:dyDescent="0.25">
      <c r="B165" t="s">
        <v>10</v>
      </c>
      <c r="C165" t="s">
        <v>37</v>
      </c>
      <c r="D165" t="s">
        <v>28</v>
      </c>
      <c r="E165" s="4">
        <v>3059</v>
      </c>
      <c r="F165" s="5">
        <v>27</v>
      </c>
    </row>
    <row r="166" spans="2:6" x14ac:dyDescent="0.25">
      <c r="B166" t="s">
        <v>6</v>
      </c>
      <c r="C166" t="s">
        <v>39</v>
      </c>
      <c r="D166" t="s">
        <v>29</v>
      </c>
      <c r="E166" s="4">
        <v>3052</v>
      </c>
      <c r="F166" s="5">
        <v>378</v>
      </c>
    </row>
    <row r="167" spans="2:6" x14ac:dyDescent="0.25">
      <c r="B167" t="s">
        <v>6</v>
      </c>
      <c r="C167" t="s">
        <v>39</v>
      </c>
      <c r="D167" t="s">
        <v>24</v>
      </c>
      <c r="E167" s="4">
        <v>2989</v>
      </c>
      <c r="F167" s="5">
        <v>3</v>
      </c>
    </row>
    <row r="168" spans="2:6" x14ac:dyDescent="0.25">
      <c r="B168" t="s">
        <v>9</v>
      </c>
      <c r="C168" t="s">
        <v>36</v>
      </c>
      <c r="D168" t="s">
        <v>32</v>
      </c>
      <c r="E168" s="4">
        <v>2954</v>
      </c>
      <c r="F168" s="5">
        <v>189</v>
      </c>
    </row>
    <row r="169" spans="2:6" x14ac:dyDescent="0.25">
      <c r="B169" t="s">
        <v>41</v>
      </c>
      <c r="C169" t="s">
        <v>37</v>
      </c>
      <c r="D169" t="s">
        <v>21</v>
      </c>
      <c r="E169" s="4">
        <v>2933</v>
      </c>
      <c r="F169" s="5">
        <v>9</v>
      </c>
    </row>
    <row r="170" spans="2:6" x14ac:dyDescent="0.25">
      <c r="B170" t="s">
        <v>9</v>
      </c>
      <c r="C170" t="s">
        <v>37</v>
      </c>
      <c r="D170" t="s">
        <v>28</v>
      </c>
      <c r="E170" s="4">
        <v>2919</v>
      </c>
      <c r="F170" s="5">
        <v>45</v>
      </c>
    </row>
    <row r="171" spans="2:6" x14ac:dyDescent="0.25">
      <c r="B171" t="s">
        <v>3</v>
      </c>
      <c r="C171" t="s">
        <v>34</v>
      </c>
      <c r="D171" t="s">
        <v>17</v>
      </c>
      <c r="E171" s="4">
        <v>2919</v>
      </c>
      <c r="F171" s="5">
        <v>93</v>
      </c>
    </row>
    <row r="172" spans="2:6" x14ac:dyDescent="0.25">
      <c r="B172" t="s">
        <v>5</v>
      </c>
      <c r="C172" t="s">
        <v>34</v>
      </c>
      <c r="D172" t="s">
        <v>29</v>
      </c>
      <c r="E172" s="4">
        <v>2891</v>
      </c>
      <c r="F172" s="5">
        <v>102</v>
      </c>
    </row>
    <row r="173" spans="2:6" x14ac:dyDescent="0.25">
      <c r="B173" t="s">
        <v>7</v>
      </c>
      <c r="C173" t="s">
        <v>36</v>
      </c>
      <c r="D173" t="s">
        <v>19</v>
      </c>
      <c r="E173" s="4">
        <v>2870</v>
      </c>
      <c r="F173" s="5">
        <v>300</v>
      </c>
    </row>
    <row r="174" spans="2:6" x14ac:dyDescent="0.25">
      <c r="B174" t="s">
        <v>2</v>
      </c>
      <c r="C174" t="s">
        <v>37</v>
      </c>
      <c r="D174" t="s">
        <v>15</v>
      </c>
      <c r="E174" s="4">
        <v>2863</v>
      </c>
      <c r="F174" s="5">
        <v>42</v>
      </c>
    </row>
    <row r="175" spans="2:6" x14ac:dyDescent="0.25">
      <c r="B175" t="s">
        <v>9</v>
      </c>
      <c r="C175" t="s">
        <v>37</v>
      </c>
      <c r="D175" t="s">
        <v>26</v>
      </c>
      <c r="E175" s="4">
        <v>2856</v>
      </c>
      <c r="F175" s="5">
        <v>246</v>
      </c>
    </row>
    <row r="176" spans="2:6" x14ac:dyDescent="0.25">
      <c r="B176" t="s">
        <v>7</v>
      </c>
      <c r="C176" t="s">
        <v>35</v>
      </c>
      <c r="D176" t="s">
        <v>24</v>
      </c>
      <c r="E176" s="4">
        <v>2793</v>
      </c>
      <c r="F176" s="5">
        <v>114</v>
      </c>
    </row>
    <row r="177" spans="2:6" x14ac:dyDescent="0.25">
      <c r="B177" t="s">
        <v>40</v>
      </c>
      <c r="C177" t="s">
        <v>34</v>
      </c>
      <c r="D177" t="s">
        <v>23</v>
      </c>
      <c r="E177" s="4">
        <v>2779</v>
      </c>
      <c r="F177" s="5">
        <v>75</v>
      </c>
    </row>
    <row r="178" spans="2:6" x14ac:dyDescent="0.25">
      <c r="B178" t="s">
        <v>5</v>
      </c>
      <c r="C178" t="s">
        <v>35</v>
      </c>
      <c r="D178" t="s">
        <v>4</v>
      </c>
      <c r="E178" s="4">
        <v>2744</v>
      </c>
      <c r="F178" s="5">
        <v>9</v>
      </c>
    </row>
    <row r="179" spans="2:6" x14ac:dyDescent="0.25">
      <c r="B179" t="s">
        <v>9</v>
      </c>
      <c r="C179" t="s">
        <v>37</v>
      </c>
      <c r="D179" t="s">
        <v>23</v>
      </c>
      <c r="E179" s="4">
        <v>2737</v>
      </c>
      <c r="F179" s="5">
        <v>93</v>
      </c>
    </row>
    <row r="180" spans="2:6" x14ac:dyDescent="0.25">
      <c r="B180" t="s">
        <v>8</v>
      </c>
      <c r="C180" t="s">
        <v>35</v>
      </c>
      <c r="D180" t="s">
        <v>20</v>
      </c>
      <c r="E180" s="4">
        <v>2702</v>
      </c>
      <c r="F180" s="5">
        <v>363</v>
      </c>
    </row>
    <row r="181" spans="2:6" x14ac:dyDescent="0.25">
      <c r="B181" t="s">
        <v>6</v>
      </c>
      <c r="C181" t="s">
        <v>38</v>
      </c>
      <c r="D181" t="s">
        <v>31</v>
      </c>
      <c r="E181" s="4">
        <v>2681</v>
      </c>
      <c r="F181" s="5">
        <v>54</v>
      </c>
    </row>
    <row r="182" spans="2:6" x14ac:dyDescent="0.25">
      <c r="B182" t="s">
        <v>9</v>
      </c>
      <c r="C182" t="s">
        <v>38</v>
      </c>
      <c r="D182" t="s">
        <v>16</v>
      </c>
      <c r="E182" s="4">
        <v>2646</v>
      </c>
      <c r="F182" s="5">
        <v>120</v>
      </c>
    </row>
    <row r="183" spans="2:6" x14ac:dyDescent="0.25">
      <c r="B183" t="s">
        <v>7</v>
      </c>
      <c r="C183" t="s">
        <v>36</v>
      </c>
      <c r="D183" t="s">
        <v>18</v>
      </c>
      <c r="E183" s="4">
        <v>2646</v>
      </c>
      <c r="F183" s="5">
        <v>177</v>
      </c>
    </row>
    <row r="184" spans="2:6" x14ac:dyDescent="0.25">
      <c r="B184" t="s">
        <v>9</v>
      </c>
      <c r="C184" t="s">
        <v>39</v>
      </c>
      <c r="D184" t="s">
        <v>18</v>
      </c>
      <c r="E184" s="4">
        <v>2639</v>
      </c>
      <c r="F184" s="5">
        <v>204</v>
      </c>
    </row>
    <row r="185" spans="2:6" x14ac:dyDescent="0.25">
      <c r="B185" t="s">
        <v>3</v>
      </c>
      <c r="C185" t="s">
        <v>34</v>
      </c>
      <c r="D185" t="s">
        <v>20</v>
      </c>
      <c r="E185" s="4">
        <v>2583</v>
      </c>
      <c r="F185" s="5">
        <v>18</v>
      </c>
    </row>
    <row r="186" spans="2:6" x14ac:dyDescent="0.25">
      <c r="B186" t="s">
        <v>10</v>
      </c>
      <c r="C186" t="s">
        <v>35</v>
      </c>
      <c r="D186" t="s">
        <v>15</v>
      </c>
      <c r="E186" s="4">
        <v>2562</v>
      </c>
      <c r="F186" s="5">
        <v>6</v>
      </c>
    </row>
    <row r="187" spans="2:6" x14ac:dyDescent="0.25">
      <c r="B187" t="s">
        <v>40</v>
      </c>
      <c r="C187" t="s">
        <v>38</v>
      </c>
      <c r="D187" t="s">
        <v>25</v>
      </c>
      <c r="E187" s="4">
        <v>2541</v>
      </c>
      <c r="F187" s="5">
        <v>90</v>
      </c>
    </row>
    <row r="188" spans="2:6" x14ac:dyDescent="0.25">
      <c r="B188" t="s">
        <v>40</v>
      </c>
      <c r="C188" t="s">
        <v>38</v>
      </c>
      <c r="D188" t="s">
        <v>29</v>
      </c>
      <c r="E188" s="4">
        <v>2541</v>
      </c>
      <c r="F188" s="5">
        <v>45</v>
      </c>
    </row>
    <row r="189" spans="2:6" x14ac:dyDescent="0.25">
      <c r="B189" t="s">
        <v>7</v>
      </c>
      <c r="C189" t="s">
        <v>35</v>
      </c>
      <c r="D189" t="s">
        <v>27</v>
      </c>
      <c r="E189" s="4">
        <v>2478</v>
      </c>
      <c r="F189" s="5">
        <v>21</v>
      </c>
    </row>
    <row r="190" spans="2:6" x14ac:dyDescent="0.25">
      <c r="B190" t="s">
        <v>10</v>
      </c>
      <c r="C190" t="s">
        <v>36</v>
      </c>
      <c r="D190" t="s">
        <v>29</v>
      </c>
      <c r="E190" s="4">
        <v>2471</v>
      </c>
      <c r="F190" s="5">
        <v>342</v>
      </c>
    </row>
    <row r="191" spans="2:6" x14ac:dyDescent="0.25">
      <c r="B191" t="s">
        <v>3</v>
      </c>
      <c r="C191" t="s">
        <v>35</v>
      </c>
      <c r="D191" t="s">
        <v>25</v>
      </c>
      <c r="E191" s="4">
        <v>2464</v>
      </c>
      <c r="F191" s="5">
        <v>234</v>
      </c>
    </row>
    <row r="192" spans="2:6" x14ac:dyDescent="0.25">
      <c r="B192" t="s">
        <v>9</v>
      </c>
      <c r="C192" t="s">
        <v>38</v>
      </c>
      <c r="D192" t="s">
        <v>26</v>
      </c>
      <c r="E192" s="4">
        <v>2436</v>
      </c>
      <c r="F192" s="5">
        <v>99</v>
      </c>
    </row>
    <row r="193" spans="2:6" x14ac:dyDescent="0.25">
      <c r="B193" t="s">
        <v>9</v>
      </c>
      <c r="C193" t="s">
        <v>35</v>
      </c>
      <c r="D193" t="s">
        <v>27</v>
      </c>
      <c r="E193" s="4">
        <v>2429</v>
      </c>
      <c r="F193" s="5">
        <v>144</v>
      </c>
    </row>
    <row r="194" spans="2:6" x14ac:dyDescent="0.25">
      <c r="B194" t="s">
        <v>3</v>
      </c>
      <c r="C194" t="s">
        <v>35</v>
      </c>
      <c r="D194" t="s">
        <v>14</v>
      </c>
      <c r="E194" s="4">
        <v>2415</v>
      </c>
      <c r="F194" s="5">
        <v>255</v>
      </c>
    </row>
    <row r="195" spans="2:6" x14ac:dyDescent="0.25">
      <c r="B195" t="s">
        <v>5</v>
      </c>
      <c r="C195" t="s">
        <v>35</v>
      </c>
      <c r="D195" t="s">
        <v>18</v>
      </c>
      <c r="E195" s="4">
        <v>2415</v>
      </c>
      <c r="F195" s="5">
        <v>15</v>
      </c>
    </row>
    <row r="196" spans="2:6" x14ac:dyDescent="0.25">
      <c r="B196" t="s">
        <v>9</v>
      </c>
      <c r="C196" t="s">
        <v>38</v>
      </c>
      <c r="D196" t="s">
        <v>17</v>
      </c>
      <c r="E196" s="4">
        <v>2408</v>
      </c>
      <c r="F196" s="5">
        <v>9</v>
      </c>
    </row>
    <row r="197" spans="2:6" x14ac:dyDescent="0.25">
      <c r="B197" t="s">
        <v>41</v>
      </c>
      <c r="C197" t="s">
        <v>37</v>
      </c>
      <c r="D197" t="s">
        <v>26</v>
      </c>
      <c r="E197" s="4">
        <v>2324</v>
      </c>
      <c r="F197" s="5">
        <v>177</v>
      </c>
    </row>
    <row r="198" spans="2:6" x14ac:dyDescent="0.25">
      <c r="B198" t="s">
        <v>10</v>
      </c>
      <c r="C198" t="s">
        <v>36</v>
      </c>
      <c r="D198" t="s">
        <v>23</v>
      </c>
      <c r="E198" s="4">
        <v>2317</v>
      </c>
      <c r="F198" s="5">
        <v>261</v>
      </c>
    </row>
    <row r="199" spans="2:6" x14ac:dyDescent="0.25">
      <c r="B199" t="s">
        <v>6</v>
      </c>
      <c r="C199" t="s">
        <v>38</v>
      </c>
      <c r="D199" t="s">
        <v>13</v>
      </c>
      <c r="E199" s="4">
        <v>2317</v>
      </c>
      <c r="F199" s="5">
        <v>123</v>
      </c>
    </row>
    <row r="200" spans="2:6" x14ac:dyDescent="0.25">
      <c r="B200" t="s">
        <v>40</v>
      </c>
      <c r="C200" t="s">
        <v>34</v>
      </c>
      <c r="D200" t="s">
        <v>27</v>
      </c>
      <c r="E200" s="4">
        <v>2289</v>
      </c>
      <c r="F200" s="5">
        <v>135</v>
      </c>
    </row>
    <row r="201" spans="2:6" x14ac:dyDescent="0.25">
      <c r="B201" t="s">
        <v>40</v>
      </c>
      <c r="C201" t="s">
        <v>35</v>
      </c>
      <c r="D201" t="s">
        <v>30</v>
      </c>
      <c r="E201" s="4">
        <v>2275</v>
      </c>
      <c r="F201" s="5">
        <v>447</v>
      </c>
    </row>
    <row r="202" spans="2:6" x14ac:dyDescent="0.25">
      <c r="B202" t="s">
        <v>8</v>
      </c>
      <c r="C202" t="s">
        <v>38</v>
      </c>
      <c r="D202" t="s">
        <v>27</v>
      </c>
      <c r="E202" s="4">
        <v>2268</v>
      </c>
      <c r="F202" s="5">
        <v>63</v>
      </c>
    </row>
    <row r="203" spans="2:6" x14ac:dyDescent="0.25">
      <c r="B203" t="s">
        <v>7</v>
      </c>
      <c r="C203" t="s">
        <v>34</v>
      </c>
      <c r="D203" t="s">
        <v>33</v>
      </c>
      <c r="E203" s="4">
        <v>2226</v>
      </c>
      <c r="F203" s="5">
        <v>48</v>
      </c>
    </row>
    <row r="204" spans="2:6" x14ac:dyDescent="0.25">
      <c r="B204" t="s">
        <v>6</v>
      </c>
      <c r="C204" t="s">
        <v>34</v>
      </c>
      <c r="D204" t="s">
        <v>16</v>
      </c>
      <c r="E204" s="4">
        <v>2219</v>
      </c>
      <c r="F204" s="5">
        <v>75</v>
      </c>
    </row>
    <row r="205" spans="2:6" x14ac:dyDescent="0.25">
      <c r="B205" t="s">
        <v>3</v>
      </c>
      <c r="C205" t="s">
        <v>34</v>
      </c>
      <c r="D205" t="s">
        <v>23</v>
      </c>
      <c r="E205" s="4">
        <v>2212</v>
      </c>
      <c r="F205" s="5">
        <v>117</v>
      </c>
    </row>
    <row r="206" spans="2:6" x14ac:dyDescent="0.25">
      <c r="B206" t="s">
        <v>10</v>
      </c>
      <c r="C206" t="s">
        <v>38</v>
      </c>
      <c r="D206" t="s">
        <v>22</v>
      </c>
      <c r="E206" s="4">
        <v>2205</v>
      </c>
      <c r="F206" s="5">
        <v>141</v>
      </c>
    </row>
    <row r="207" spans="2:6" x14ac:dyDescent="0.25">
      <c r="B207" t="s">
        <v>7</v>
      </c>
      <c r="C207" t="s">
        <v>34</v>
      </c>
      <c r="D207" t="s">
        <v>20</v>
      </c>
      <c r="E207" s="4">
        <v>2205</v>
      </c>
      <c r="F207" s="5">
        <v>138</v>
      </c>
    </row>
    <row r="208" spans="2:6" x14ac:dyDescent="0.25">
      <c r="B208" t="s">
        <v>7</v>
      </c>
      <c r="C208" t="s">
        <v>36</v>
      </c>
      <c r="D208" t="s">
        <v>31</v>
      </c>
      <c r="E208" s="4">
        <v>2149</v>
      </c>
      <c r="F208" s="5">
        <v>117</v>
      </c>
    </row>
    <row r="209" spans="2:6" x14ac:dyDescent="0.25">
      <c r="B209" t="s">
        <v>9</v>
      </c>
      <c r="C209" t="s">
        <v>36</v>
      </c>
      <c r="D209" t="s">
        <v>25</v>
      </c>
      <c r="E209" s="4">
        <v>2142</v>
      </c>
      <c r="F209" s="5">
        <v>114</v>
      </c>
    </row>
    <row r="210" spans="2:6" x14ac:dyDescent="0.25">
      <c r="B210" t="s">
        <v>7</v>
      </c>
      <c r="C210" t="s">
        <v>35</v>
      </c>
      <c r="D210" t="s">
        <v>16</v>
      </c>
      <c r="E210" s="4">
        <v>2135</v>
      </c>
      <c r="F210" s="5">
        <v>27</v>
      </c>
    </row>
    <row r="211" spans="2:6" x14ac:dyDescent="0.25">
      <c r="B211" t="s">
        <v>3</v>
      </c>
      <c r="C211" t="s">
        <v>35</v>
      </c>
      <c r="D211" t="s">
        <v>29</v>
      </c>
      <c r="E211" s="4">
        <v>2114</v>
      </c>
      <c r="F211" s="5">
        <v>66</v>
      </c>
    </row>
    <row r="212" spans="2:6" x14ac:dyDescent="0.25">
      <c r="B212" t="s">
        <v>41</v>
      </c>
      <c r="C212" t="s">
        <v>35</v>
      </c>
      <c r="D212" t="s">
        <v>15</v>
      </c>
      <c r="E212" s="4">
        <v>2114</v>
      </c>
      <c r="F212" s="5">
        <v>186</v>
      </c>
    </row>
    <row r="213" spans="2:6" x14ac:dyDescent="0.25">
      <c r="B213" t="s">
        <v>6</v>
      </c>
      <c r="C213" t="s">
        <v>39</v>
      </c>
      <c r="D213" t="s">
        <v>25</v>
      </c>
      <c r="E213" s="4">
        <v>2100</v>
      </c>
      <c r="F213" s="5">
        <v>414</v>
      </c>
    </row>
    <row r="214" spans="2:6" x14ac:dyDescent="0.25">
      <c r="B214" t="s">
        <v>8</v>
      </c>
      <c r="C214" t="s">
        <v>35</v>
      </c>
      <c r="D214" t="s">
        <v>29</v>
      </c>
      <c r="E214" s="4">
        <v>2023</v>
      </c>
      <c r="F214" s="5">
        <v>168</v>
      </c>
    </row>
    <row r="215" spans="2:6" x14ac:dyDescent="0.25">
      <c r="B215" t="s">
        <v>3</v>
      </c>
      <c r="C215" t="s">
        <v>35</v>
      </c>
      <c r="D215" t="s">
        <v>23</v>
      </c>
      <c r="E215" s="4">
        <v>2023</v>
      </c>
      <c r="F215" s="5">
        <v>78</v>
      </c>
    </row>
    <row r="216" spans="2:6" x14ac:dyDescent="0.25">
      <c r="B216" t="s">
        <v>2</v>
      </c>
      <c r="C216" t="s">
        <v>39</v>
      </c>
      <c r="D216" t="s">
        <v>16</v>
      </c>
      <c r="E216" s="4">
        <v>2016</v>
      </c>
      <c r="F216" s="5">
        <v>117</v>
      </c>
    </row>
    <row r="217" spans="2:6" x14ac:dyDescent="0.25">
      <c r="B217" t="s">
        <v>8</v>
      </c>
      <c r="C217" t="s">
        <v>34</v>
      </c>
      <c r="D217" t="s">
        <v>16</v>
      </c>
      <c r="E217" s="4">
        <v>2009</v>
      </c>
      <c r="F217" s="5">
        <v>219</v>
      </c>
    </row>
    <row r="218" spans="2:6" x14ac:dyDescent="0.25">
      <c r="B218" t="s">
        <v>40</v>
      </c>
      <c r="C218" t="s">
        <v>38</v>
      </c>
      <c r="D218" t="s">
        <v>31</v>
      </c>
      <c r="E218" s="4">
        <v>1988</v>
      </c>
      <c r="F218" s="5">
        <v>39</v>
      </c>
    </row>
    <row r="219" spans="2:6" x14ac:dyDescent="0.25">
      <c r="B219" t="s">
        <v>10</v>
      </c>
      <c r="C219" t="s">
        <v>35</v>
      </c>
      <c r="D219" t="s">
        <v>20</v>
      </c>
      <c r="E219" s="4">
        <v>1974</v>
      </c>
      <c r="F219" s="5">
        <v>195</v>
      </c>
    </row>
    <row r="220" spans="2:6" x14ac:dyDescent="0.25">
      <c r="B220" t="s">
        <v>7</v>
      </c>
      <c r="C220" t="s">
        <v>34</v>
      </c>
      <c r="D220" t="s">
        <v>14</v>
      </c>
      <c r="E220" s="4">
        <v>1932</v>
      </c>
      <c r="F220" s="5">
        <v>369</v>
      </c>
    </row>
    <row r="221" spans="2:6" x14ac:dyDescent="0.25">
      <c r="B221" t="s">
        <v>41</v>
      </c>
      <c r="C221" t="s">
        <v>36</v>
      </c>
      <c r="D221" t="s">
        <v>19</v>
      </c>
      <c r="E221" s="4">
        <v>1925</v>
      </c>
      <c r="F221" s="5">
        <v>192</v>
      </c>
    </row>
    <row r="222" spans="2:6" x14ac:dyDescent="0.25">
      <c r="B222" t="s">
        <v>6</v>
      </c>
      <c r="C222" t="s">
        <v>37</v>
      </c>
      <c r="D222" t="s">
        <v>16</v>
      </c>
      <c r="E222" s="4">
        <v>1904</v>
      </c>
      <c r="F222" s="5">
        <v>405</v>
      </c>
    </row>
    <row r="223" spans="2:6" x14ac:dyDescent="0.25">
      <c r="B223" t="s">
        <v>8</v>
      </c>
      <c r="C223" t="s">
        <v>37</v>
      </c>
      <c r="D223" t="s">
        <v>22</v>
      </c>
      <c r="E223" s="4">
        <v>1890</v>
      </c>
      <c r="F223" s="5">
        <v>195</v>
      </c>
    </row>
    <row r="224" spans="2:6" x14ac:dyDescent="0.25">
      <c r="B224" t="s">
        <v>2</v>
      </c>
      <c r="C224" t="s">
        <v>39</v>
      </c>
      <c r="D224" t="s">
        <v>25</v>
      </c>
      <c r="E224" s="4">
        <v>1785</v>
      </c>
      <c r="F224" s="5">
        <v>462</v>
      </c>
    </row>
    <row r="225" spans="2:6" x14ac:dyDescent="0.25">
      <c r="B225" t="s">
        <v>7</v>
      </c>
      <c r="C225" t="s">
        <v>38</v>
      </c>
      <c r="D225" t="s">
        <v>18</v>
      </c>
      <c r="E225" s="4">
        <v>1778</v>
      </c>
      <c r="F225" s="5">
        <v>270</v>
      </c>
    </row>
    <row r="226" spans="2:6" x14ac:dyDescent="0.25">
      <c r="B226" t="s">
        <v>8</v>
      </c>
      <c r="C226" t="s">
        <v>37</v>
      </c>
      <c r="D226" t="s">
        <v>19</v>
      </c>
      <c r="E226" s="4">
        <v>1771</v>
      </c>
      <c r="F226" s="5">
        <v>204</v>
      </c>
    </row>
    <row r="227" spans="2:6" x14ac:dyDescent="0.25">
      <c r="B227" t="s">
        <v>8</v>
      </c>
      <c r="C227" t="s">
        <v>38</v>
      </c>
      <c r="D227" t="s">
        <v>23</v>
      </c>
      <c r="E227" s="4">
        <v>1701</v>
      </c>
      <c r="F227" s="5">
        <v>234</v>
      </c>
    </row>
    <row r="228" spans="2:6" x14ac:dyDescent="0.25">
      <c r="B228" t="s">
        <v>5</v>
      </c>
      <c r="C228" t="s">
        <v>34</v>
      </c>
      <c r="D228" t="s">
        <v>33</v>
      </c>
      <c r="E228" s="4">
        <v>1652</v>
      </c>
      <c r="F228" s="5">
        <v>93</v>
      </c>
    </row>
    <row r="229" spans="2:6" x14ac:dyDescent="0.25">
      <c r="B229" t="s">
        <v>3</v>
      </c>
      <c r="C229" t="s">
        <v>39</v>
      </c>
      <c r="D229" t="s">
        <v>28</v>
      </c>
      <c r="E229" s="4">
        <v>1652</v>
      </c>
      <c r="F229" s="5">
        <v>102</v>
      </c>
    </row>
    <row r="230" spans="2:6" x14ac:dyDescent="0.25">
      <c r="B230" t="s">
        <v>6</v>
      </c>
      <c r="C230" t="s">
        <v>39</v>
      </c>
      <c r="D230" t="s">
        <v>30</v>
      </c>
      <c r="E230" s="4">
        <v>1638</v>
      </c>
      <c r="F230" s="5">
        <v>63</v>
      </c>
    </row>
    <row r="231" spans="2:6" x14ac:dyDescent="0.25">
      <c r="B231" t="s">
        <v>40</v>
      </c>
      <c r="C231" t="s">
        <v>35</v>
      </c>
      <c r="D231" t="s">
        <v>24</v>
      </c>
      <c r="E231" s="4">
        <v>1638</v>
      </c>
      <c r="F231" s="5">
        <v>48</v>
      </c>
    </row>
    <row r="232" spans="2:6" x14ac:dyDescent="0.25">
      <c r="B232" t="s">
        <v>40</v>
      </c>
      <c r="C232" t="s">
        <v>37</v>
      </c>
      <c r="D232" t="s">
        <v>30</v>
      </c>
      <c r="E232" s="4">
        <v>1624</v>
      </c>
      <c r="F232" s="5">
        <v>114</v>
      </c>
    </row>
    <row r="233" spans="2:6" x14ac:dyDescent="0.25">
      <c r="B233" t="s">
        <v>40</v>
      </c>
      <c r="C233" t="s">
        <v>35</v>
      </c>
      <c r="D233" t="s">
        <v>29</v>
      </c>
      <c r="E233" s="4">
        <v>1617</v>
      </c>
      <c r="F233" s="5">
        <v>126</v>
      </c>
    </row>
    <row r="234" spans="2:6" x14ac:dyDescent="0.25">
      <c r="B234" t="s">
        <v>2</v>
      </c>
      <c r="C234" t="s">
        <v>35</v>
      </c>
      <c r="D234" t="s">
        <v>17</v>
      </c>
      <c r="E234" s="4">
        <v>1589</v>
      </c>
      <c r="F234" s="5">
        <v>303</v>
      </c>
    </row>
    <row r="235" spans="2:6" x14ac:dyDescent="0.25">
      <c r="B235" t="s">
        <v>7</v>
      </c>
      <c r="C235" t="s">
        <v>34</v>
      </c>
      <c r="D235" t="s">
        <v>25</v>
      </c>
      <c r="E235" s="4">
        <v>1568</v>
      </c>
      <c r="F235" s="5">
        <v>96</v>
      </c>
    </row>
    <row r="236" spans="2:6" x14ac:dyDescent="0.25">
      <c r="B236" t="s">
        <v>2</v>
      </c>
      <c r="C236" t="s">
        <v>39</v>
      </c>
      <c r="D236" t="s">
        <v>22</v>
      </c>
      <c r="E236" s="4">
        <v>1568</v>
      </c>
      <c r="F236" s="5">
        <v>141</v>
      </c>
    </row>
    <row r="237" spans="2:6" x14ac:dyDescent="0.25">
      <c r="B237" t="s">
        <v>8</v>
      </c>
      <c r="C237" t="s">
        <v>39</v>
      </c>
      <c r="D237" t="s">
        <v>26</v>
      </c>
      <c r="E237" s="4">
        <v>1561</v>
      </c>
      <c r="F237" s="5">
        <v>27</v>
      </c>
    </row>
    <row r="238" spans="2:6" x14ac:dyDescent="0.25">
      <c r="B238" t="s">
        <v>41</v>
      </c>
      <c r="C238" t="s">
        <v>37</v>
      </c>
      <c r="D238" t="s">
        <v>30</v>
      </c>
      <c r="E238" s="4">
        <v>1526</v>
      </c>
      <c r="F238" s="5">
        <v>240</v>
      </c>
    </row>
    <row r="239" spans="2:6" x14ac:dyDescent="0.25">
      <c r="B239" t="s">
        <v>5</v>
      </c>
      <c r="C239" t="s">
        <v>36</v>
      </c>
      <c r="D239" t="s">
        <v>30</v>
      </c>
      <c r="E239" s="4">
        <v>1526</v>
      </c>
      <c r="F239" s="5">
        <v>105</v>
      </c>
    </row>
    <row r="240" spans="2:6" x14ac:dyDescent="0.25">
      <c r="B240" t="s">
        <v>6</v>
      </c>
      <c r="C240" t="s">
        <v>37</v>
      </c>
      <c r="D240" t="s">
        <v>18</v>
      </c>
      <c r="E240" s="4">
        <v>1505</v>
      </c>
      <c r="F240" s="5">
        <v>102</v>
      </c>
    </row>
    <row r="241" spans="2:6" x14ac:dyDescent="0.25">
      <c r="B241" t="s">
        <v>41</v>
      </c>
      <c r="C241" t="s">
        <v>34</v>
      </c>
      <c r="D241" t="s">
        <v>17</v>
      </c>
      <c r="E241" s="4">
        <v>1463</v>
      </c>
      <c r="F241" s="5">
        <v>39</v>
      </c>
    </row>
    <row r="242" spans="2:6" x14ac:dyDescent="0.25">
      <c r="B242" t="s">
        <v>6</v>
      </c>
      <c r="C242" t="s">
        <v>34</v>
      </c>
      <c r="D242" t="s">
        <v>15</v>
      </c>
      <c r="E242" s="4">
        <v>1442</v>
      </c>
      <c r="F242" s="5">
        <v>15</v>
      </c>
    </row>
    <row r="243" spans="2:6" x14ac:dyDescent="0.25">
      <c r="B243" t="s">
        <v>10</v>
      </c>
      <c r="C243" t="s">
        <v>34</v>
      </c>
      <c r="D243" t="s">
        <v>25</v>
      </c>
      <c r="E243" s="4">
        <v>1428</v>
      </c>
      <c r="F243" s="5">
        <v>93</v>
      </c>
    </row>
    <row r="244" spans="2:6" x14ac:dyDescent="0.25">
      <c r="B244" t="s">
        <v>10</v>
      </c>
      <c r="C244" t="s">
        <v>36</v>
      </c>
      <c r="D244" t="s">
        <v>27</v>
      </c>
      <c r="E244" s="4">
        <v>1407</v>
      </c>
      <c r="F244" s="5">
        <v>72</v>
      </c>
    </row>
    <row r="245" spans="2:6" x14ac:dyDescent="0.25">
      <c r="B245" t="s">
        <v>6</v>
      </c>
      <c r="C245" t="s">
        <v>36</v>
      </c>
      <c r="D245" t="s">
        <v>29</v>
      </c>
      <c r="E245" s="4">
        <v>1400</v>
      </c>
      <c r="F245" s="5">
        <v>135</v>
      </c>
    </row>
    <row r="246" spans="2:6" x14ac:dyDescent="0.25">
      <c r="B246" t="s">
        <v>6</v>
      </c>
      <c r="C246" t="s">
        <v>35</v>
      </c>
      <c r="D246" t="s">
        <v>4</v>
      </c>
      <c r="E246" s="4">
        <v>1302</v>
      </c>
      <c r="F246" s="5">
        <v>402</v>
      </c>
    </row>
    <row r="247" spans="2:6" x14ac:dyDescent="0.25">
      <c r="B247" t="s">
        <v>7</v>
      </c>
      <c r="C247" t="s">
        <v>38</v>
      </c>
      <c r="D247" t="s">
        <v>14</v>
      </c>
      <c r="E247" s="4">
        <v>1281</v>
      </c>
      <c r="F247" s="5">
        <v>75</v>
      </c>
    </row>
    <row r="248" spans="2:6" x14ac:dyDescent="0.25">
      <c r="B248" t="s">
        <v>3</v>
      </c>
      <c r="C248" t="s">
        <v>36</v>
      </c>
      <c r="D248" t="s">
        <v>19</v>
      </c>
      <c r="E248" s="4">
        <v>1281</v>
      </c>
      <c r="F248" s="5">
        <v>18</v>
      </c>
    </row>
    <row r="249" spans="2:6" x14ac:dyDescent="0.25">
      <c r="B249" t="s">
        <v>41</v>
      </c>
      <c r="C249" t="s">
        <v>34</v>
      </c>
      <c r="D249" t="s">
        <v>16</v>
      </c>
      <c r="E249" s="4">
        <v>1274</v>
      </c>
      <c r="F249" s="5">
        <v>225</v>
      </c>
    </row>
    <row r="250" spans="2:6" x14ac:dyDescent="0.25">
      <c r="B250" t="s">
        <v>6</v>
      </c>
      <c r="C250" t="s">
        <v>38</v>
      </c>
      <c r="D250" t="s">
        <v>27</v>
      </c>
      <c r="E250" s="4">
        <v>1134</v>
      </c>
      <c r="F250" s="5">
        <v>282</v>
      </c>
    </row>
    <row r="251" spans="2:6" x14ac:dyDescent="0.25">
      <c r="B251" t="s">
        <v>9</v>
      </c>
      <c r="C251" t="s">
        <v>37</v>
      </c>
      <c r="D251" t="s">
        <v>29</v>
      </c>
      <c r="E251" s="4">
        <v>1085</v>
      </c>
      <c r="F251" s="5">
        <v>273</v>
      </c>
    </row>
    <row r="252" spans="2:6" x14ac:dyDescent="0.25">
      <c r="B252" t="s">
        <v>6</v>
      </c>
      <c r="C252" t="s">
        <v>35</v>
      </c>
      <c r="D252" t="s">
        <v>20</v>
      </c>
      <c r="E252" s="4">
        <v>1071</v>
      </c>
      <c r="F252" s="5">
        <v>270</v>
      </c>
    </row>
    <row r="253" spans="2:6" x14ac:dyDescent="0.25">
      <c r="B253" t="s">
        <v>2</v>
      </c>
      <c r="C253" t="s">
        <v>37</v>
      </c>
      <c r="D253" t="s">
        <v>14</v>
      </c>
      <c r="E253" s="4">
        <v>1057</v>
      </c>
      <c r="F253" s="5">
        <v>54</v>
      </c>
    </row>
    <row r="254" spans="2:6" x14ac:dyDescent="0.25">
      <c r="B254" t="s">
        <v>3</v>
      </c>
      <c r="C254" t="s">
        <v>36</v>
      </c>
      <c r="D254" t="s">
        <v>28</v>
      </c>
      <c r="E254" s="4">
        <v>973</v>
      </c>
      <c r="F254" s="5">
        <v>162</v>
      </c>
    </row>
    <row r="255" spans="2:6" x14ac:dyDescent="0.25">
      <c r="B255" t="s">
        <v>7</v>
      </c>
      <c r="C255" t="s">
        <v>39</v>
      </c>
      <c r="D255" t="s">
        <v>27</v>
      </c>
      <c r="E255" s="4">
        <v>966</v>
      </c>
      <c r="F255" s="5">
        <v>198</v>
      </c>
    </row>
    <row r="256" spans="2:6" x14ac:dyDescent="0.25">
      <c r="B256" t="s">
        <v>9</v>
      </c>
      <c r="C256" t="s">
        <v>35</v>
      </c>
      <c r="D256" t="s">
        <v>4</v>
      </c>
      <c r="E256" s="4">
        <v>959</v>
      </c>
      <c r="F256" s="5">
        <v>147</v>
      </c>
    </row>
    <row r="257" spans="2:6" x14ac:dyDescent="0.25">
      <c r="B257" t="s">
        <v>6</v>
      </c>
      <c r="C257" t="s">
        <v>38</v>
      </c>
      <c r="D257" t="s">
        <v>33</v>
      </c>
      <c r="E257" s="4">
        <v>959</v>
      </c>
      <c r="F257" s="5">
        <v>135</v>
      </c>
    </row>
    <row r="258" spans="2:6" x14ac:dyDescent="0.25">
      <c r="B258" t="s">
        <v>10</v>
      </c>
      <c r="C258" t="s">
        <v>36</v>
      </c>
      <c r="D258" t="s">
        <v>13</v>
      </c>
      <c r="E258" s="4">
        <v>945</v>
      </c>
      <c r="F258" s="5">
        <v>75</v>
      </c>
    </row>
    <row r="259" spans="2:6" x14ac:dyDescent="0.25">
      <c r="B259" t="s">
        <v>6</v>
      </c>
      <c r="C259" t="s">
        <v>38</v>
      </c>
      <c r="D259" t="s">
        <v>16</v>
      </c>
      <c r="E259" s="4">
        <v>938</v>
      </c>
      <c r="F259" s="5">
        <v>6</v>
      </c>
    </row>
    <row r="260" spans="2:6" x14ac:dyDescent="0.25">
      <c r="B260" t="s">
        <v>9</v>
      </c>
      <c r="C260" t="s">
        <v>34</v>
      </c>
      <c r="D260" t="s">
        <v>16</v>
      </c>
      <c r="E260" s="4">
        <v>938</v>
      </c>
      <c r="F260" s="5">
        <v>189</v>
      </c>
    </row>
    <row r="261" spans="2:6" x14ac:dyDescent="0.25">
      <c r="B261" t="s">
        <v>3</v>
      </c>
      <c r="C261" t="s">
        <v>37</v>
      </c>
      <c r="D261" t="s">
        <v>4</v>
      </c>
      <c r="E261" s="4">
        <v>938</v>
      </c>
      <c r="F261" s="5">
        <v>366</v>
      </c>
    </row>
    <row r="262" spans="2:6" x14ac:dyDescent="0.25">
      <c r="B262" t="s">
        <v>5</v>
      </c>
      <c r="C262" t="s">
        <v>34</v>
      </c>
      <c r="D262" t="s">
        <v>19</v>
      </c>
      <c r="E262" s="4">
        <v>861</v>
      </c>
      <c r="F262" s="5">
        <v>195</v>
      </c>
    </row>
    <row r="263" spans="2:6" x14ac:dyDescent="0.25">
      <c r="B263" t="s">
        <v>41</v>
      </c>
      <c r="C263" t="s">
        <v>36</v>
      </c>
      <c r="D263" t="s">
        <v>28</v>
      </c>
      <c r="E263" s="4">
        <v>854</v>
      </c>
      <c r="F263" s="5">
        <v>309</v>
      </c>
    </row>
    <row r="264" spans="2:6" x14ac:dyDescent="0.25">
      <c r="B264" t="s">
        <v>41</v>
      </c>
      <c r="C264" t="s">
        <v>35</v>
      </c>
      <c r="D264" t="s">
        <v>27</v>
      </c>
      <c r="E264" s="4">
        <v>847</v>
      </c>
      <c r="F264" s="5">
        <v>129</v>
      </c>
    </row>
    <row r="265" spans="2:6" x14ac:dyDescent="0.25">
      <c r="B265" t="s">
        <v>8</v>
      </c>
      <c r="C265" t="s">
        <v>38</v>
      </c>
      <c r="D265" t="s">
        <v>13</v>
      </c>
      <c r="E265" s="4">
        <v>819</v>
      </c>
      <c r="F265" s="5">
        <v>510</v>
      </c>
    </row>
    <row r="266" spans="2:6" x14ac:dyDescent="0.25">
      <c r="B266" t="s">
        <v>3</v>
      </c>
      <c r="C266" t="s">
        <v>35</v>
      </c>
      <c r="D266" t="s">
        <v>33</v>
      </c>
      <c r="E266" s="4">
        <v>819</v>
      </c>
      <c r="F266" s="5">
        <v>306</v>
      </c>
    </row>
    <row r="267" spans="2:6" x14ac:dyDescent="0.25">
      <c r="B267" t="s">
        <v>2</v>
      </c>
      <c r="C267" t="s">
        <v>36</v>
      </c>
      <c r="D267" t="s">
        <v>27</v>
      </c>
      <c r="E267" s="4">
        <v>798</v>
      </c>
      <c r="F267" s="5">
        <v>519</v>
      </c>
    </row>
    <row r="268" spans="2:6" x14ac:dyDescent="0.25">
      <c r="B268" t="s">
        <v>41</v>
      </c>
      <c r="C268" t="s">
        <v>37</v>
      </c>
      <c r="D268" t="s">
        <v>15</v>
      </c>
      <c r="E268" s="4">
        <v>714</v>
      </c>
      <c r="F268" s="5">
        <v>231</v>
      </c>
    </row>
    <row r="269" spans="2:6" x14ac:dyDescent="0.25">
      <c r="B269" t="s">
        <v>9</v>
      </c>
      <c r="C269" t="s">
        <v>34</v>
      </c>
      <c r="D269" t="s">
        <v>17</v>
      </c>
      <c r="E269" s="4">
        <v>707</v>
      </c>
      <c r="F269" s="5">
        <v>174</v>
      </c>
    </row>
    <row r="270" spans="2:6" x14ac:dyDescent="0.25">
      <c r="B270" t="s">
        <v>10</v>
      </c>
      <c r="C270" t="s">
        <v>34</v>
      </c>
      <c r="D270" t="s">
        <v>17</v>
      </c>
      <c r="E270" s="4">
        <v>700</v>
      </c>
      <c r="F270" s="5">
        <v>87</v>
      </c>
    </row>
    <row r="271" spans="2:6" x14ac:dyDescent="0.25">
      <c r="B271" t="s">
        <v>2</v>
      </c>
      <c r="C271" t="s">
        <v>39</v>
      </c>
      <c r="D271" t="s">
        <v>23</v>
      </c>
      <c r="E271" s="4">
        <v>630</v>
      </c>
      <c r="F271" s="5">
        <v>36</v>
      </c>
    </row>
    <row r="272" spans="2:6" x14ac:dyDescent="0.25">
      <c r="B272" t="s">
        <v>40</v>
      </c>
      <c r="C272" t="s">
        <v>38</v>
      </c>
      <c r="D272" t="s">
        <v>24</v>
      </c>
      <c r="E272" s="4">
        <v>623</v>
      </c>
      <c r="F272" s="5">
        <v>51</v>
      </c>
    </row>
    <row r="273" spans="2:6" x14ac:dyDescent="0.25">
      <c r="B273" t="s">
        <v>40</v>
      </c>
      <c r="C273" t="s">
        <v>38</v>
      </c>
      <c r="D273" t="s">
        <v>26</v>
      </c>
      <c r="E273" s="4">
        <v>609</v>
      </c>
      <c r="F273" s="5">
        <v>87</v>
      </c>
    </row>
    <row r="274" spans="2:6" x14ac:dyDescent="0.25">
      <c r="B274" t="s">
        <v>41</v>
      </c>
      <c r="C274" t="s">
        <v>35</v>
      </c>
      <c r="D274" t="s">
        <v>19</v>
      </c>
      <c r="E274" s="4">
        <v>609</v>
      </c>
      <c r="F274" s="5">
        <v>99</v>
      </c>
    </row>
    <row r="275" spans="2:6" x14ac:dyDescent="0.25">
      <c r="B275" t="s">
        <v>10</v>
      </c>
      <c r="C275" t="s">
        <v>35</v>
      </c>
      <c r="D275" t="s">
        <v>21</v>
      </c>
      <c r="E275" s="4">
        <v>567</v>
      </c>
      <c r="F275" s="5">
        <v>228</v>
      </c>
    </row>
    <row r="276" spans="2:6" x14ac:dyDescent="0.25">
      <c r="B276" t="s">
        <v>6</v>
      </c>
      <c r="C276" t="s">
        <v>37</v>
      </c>
      <c r="D276" t="s">
        <v>30</v>
      </c>
      <c r="E276" s="4">
        <v>560</v>
      </c>
      <c r="F276" s="5">
        <v>81</v>
      </c>
    </row>
    <row r="277" spans="2:6" x14ac:dyDescent="0.25">
      <c r="B277" t="s">
        <v>2</v>
      </c>
      <c r="C277" t="s">
        <v>35</v>
      </c>
      <c r="D277" t="s">
        <v>19</v>
      </c>
      <c r="E277" s="4">
        <v>553</v>
      </c>
      <c r="F277" s="5">
        <v>15</v>
      </c>
    </row>
    <row r="278" spans="2:6" x14ac:dyDescent="0.25">
      <c r="B278" t="s">
        <v>6</v>
      </c>
      <c r="C278" t="s">
        <v>34</v>
      </c>
      <c r="D278" t="s">
        <v>4</v>
      </c>
      <c r="E278" s="4">
        <v>525</v>
      </c>
      <c r="F278" s="5">
        <v>48</v>
      </c>
    </row>
    <row r="279" spans="2:6" x14ac:dyDescent="0.25">
      <c r="B279" t="s">
        <v>5</v>
      </c>
      <c r="C279" t="s">
        <v>37</v>
      </c>
      <c r="D279" t="s">
        <v>22</v>
      </c>
      <c r="E279" s="4">
        <v>518</v>
      </c>
      <c r="F279" s="5">
        <v>75</v>
      </c>
    </row>
    <row r="280" spans="2:6" x14ac:dyDescent="0.25">
      <c r="B280" t="s">
        <v>6</v>
      </c>
      <c r="C280" t="s">
        <v>36</v>
      </c>
      <c r="D280" t="s">
        <v>21</v>
      </c>
      <c r="E280" s="4">
        <v>497</v>
      </c>
      <c r="F280" s="5">
        <v>63</v>
      </c>
    </row>
    <row r="281" spans="2:6" x14ac:dyDescent="0.25">
      <c r="B281" t="s">
        <v>5</v>
      </c>
      <c r="C281" t="s">
        <v>35</v>
      </c>
      <c r="D281" t="s">
        <v>22</v>
      </c>
      <c r="E281" s="4">
        <v>490</v>
      </c>
      <c r="F281" s="5">
        <v>84</v>
      </c>
    </row>
    <row r="282" spans="2:6" x14ac:dyDescent="0.25">
      <c r="B282" t="s">
        <v>6</v>
      </c>
      <c r="C282" t="s">
        <v>38</v>
      </c>
      <c r="D282" t="s">
        <v>25</v>
      </c>
      <c r="E282" s="4">
        <v>469</v>
      </c>
      <c r="F282" s="5">
        <v>75</v>
      </c>
    </row>
    <row r="283" spans="2:6" x14ac:dyDescent="0.25">
      <c r="B283" t="s">
        <v>8</v>
      </c>
      <c r="C283" t="s">
        <v>37</v>
      </c>
      <c r="D283" t="s">
        <v>21</v>
      </c>
      <c r="E283" s="4">
        <v>434</v>
      </c>
      <c r="F283" s="5">
        <v>87</v>
      </c>
    </row>
    <row r="284" spans="2:6" x14ac:dyDescent="0.25">
      <c r="B284" t="s">
        <v>5</v>
      </c>
      <c r="C284" t="s">
        <v>39</v>
      </c>
      <c r="D284" t="s">
        <v>18</v>
      </c>
      <c r="E284" s="4">
        <v>385</v>
      </c>
      <c r="F284" s="5">
        <v>249</v>
      </c>
    </row>
    <row r="285" spans="2:6" x14ac:dyDescent="0.25">
      <c r="B285" t="s">
        <v>8</v>
      </c>
      <c r="C285" t="s">
        <v>35</v>
      </c>
      <c r="D285" t="s">
        <v>33</v>
      </c>
      <c r="E285" s="4">
        <v>357</v>
      </c>
      <c r="F285" s="5">
        <v>126</v>
      </c>
    </row>
    <row r="286" spans="2:6" x14ac:dyDescent="0.25">
      <c r="B286" t="s">
        <v>41</v>
      </c>
      <c r="C286" t="s">
        <v>34</v>
      </c>
      <c r="D286" t="s">
        <v>22</v>
      </c>
      <c r="E286" s="4">
        <v>336</v>
      </c>
      <c r="F286" s="5">
        <v>144</v>
      </c>
    </row>
    <row r="287" spans="2:6" x14ac:dyDescent="0.25">
      <c r="B287" t="s">
        <v>7</v>
      </c>
      <c r="C287" t="s">
        <v>36</v>
      </c>
      <c r="D287" t="s">
        <v>32</v>
      </c>
      <c r="E287" s="4">
        <v>280</v>
      </c>
      <c r="F287" s="5">
        <v>87</v>
      </c>
    </row>
    <row r="288" spans="2:6" x14ac:dyDescent="0.25">
      <c r="B288" t="s">
        <v>9</v>
      </c>
      <c r="C288" t="s">
        <v>37</v>
      </c>
      <c r="D288" t="s">
        <v>4</v>
      </c>
      <c r="E288" s="4">
        <v>259</v>
      </c>
      <c r="F288" s="5">
        <v>207</v>
      </c>
    </row>
    <row r="289" spans="2:6" x14ac:dyDescent="0.25">
      <c r="B289" t="s">
        <v>2</v>
      </c>
      <c r="C289" t="s">
        <v>34</v>
      </c>
      <c r="D289" t="s">
        <v>13</v>
      </c>
      <c r="E289" s="4">
        <v>252</v>
      </c>
      <c r="F289" s="5">
        <v>54</v>
      </c>
    </row>
    <row r="290" spans="2:6" x14ac:dyDescent="0.25">
      <c r="B290" t="s">
        <v>10</v>
      </c>
      <c r="C290" t="s">
        <v>37</v>
      </c>
      <c r="D290" t="s">
        <v>21</v>
      </c>
      <c r="E290" s="4">
        <v>245</v>
      </c>
      <c r="F290" s="5">
        <v>288</v>
      </c>
    </row>
    <row r="291" spans="2:6" x14ac:dyDescent="0.25">
      <c r="B291" t="s">
        <v>2</v>
      </c>
      <c r="C291" t="s">
        <v>37</v>
      </c>
      <c r="D291" t="s">
        <v>19</v>
      </c>
      <c r="E291" s="4">
        <v>238</v>
      </c>
      <c r="F291" s="5">
        <v>18</v>
      </c>
    </row>
    <row r="292" spans="2:6" x14ac:dyDescent="0.25">
      <c r="B292" t="s">
        <v>40</v>
      </c>
      <c r="C292" t="s">
        <v>36</v>
      </c>
      <c r="D292" t="s">
        <v>4</v>
      </c>
      <c r="E292" s="4">
        <v>217</v>
      </c>
      <c r="F292" s="5">
        <v>36</v>
      </c>
    </row>
    <row r="293" spans="2:6" x14ac:dyDescent="0.25">
      <c r="B293" t="s">
        <v>2</v>
      </c>
      <c r="C293" t="s">
        <v>36</v>
      </c>
      <c r="D293" t="s">
        <v>17</v>
      </c>
      <c r="E293" s="4">
        <v>189</v>
      </c>
      <c r="F293" s="5">
        <v>48</v>
      </c>
    </row>
    <row r="294" spans="2:6" x14ac:dyDescent="0.25">
      <c r="B294" t="s">
        <v>5</v>
      </c>
      <c r="C294" t="s">
        <v>37</v>
      </c>
      <c r="D294" t="s">
        <v>31</v>
      </c>
      <c r="E294" s="4">
        <v>182</v>
      </c>
      <c r="F294" s="5">
        <v>48</v>
      </c>
    </row>
    <row r="295" spans="2:6" x14ac:dyDescent="0.25">
      <c r="B295" t="s">
        <v>8</v>
      </c>
      <c r="C295" t="s">
        <v>38</v>
      </c>
      <c r="D295" t="s">
        <v>22</v>
      </c>
      <c r="E295" s="4">
        <v>168</v>
      </c>
      <c r="F295" s="5">
        <v>84</v>
      </c>
    </row>
    <row r="296" spans="2:6" x14ac:dyDescent="0.25">
      <c r="B296" t="s">
        <v>41</v>
      </c>
      <c r="C296" t="s">
        <v>38</v>
      </c>
      <c r="D296" t="s">
        <v>25</v>
      </c>
      <c r="E296" s="4">
        <v>154</v>
      </c>
      <c r="F296" s="5">
        <v>21</v>
      </c>
    </row>
    <row r="297" spans="2:6" x14ac:dyDescent="0.25">
      <c r="B297" t="s">
        <v>9</v>
      </c>
      <c r="C297" t="s">
        <v>35</v>
      </c>
      <c r="D297" t="s">
        <v>26</v>
      </c>
      <c r="E297" s="4">
        <v>98</v>
      </c>
      <c r="F297" s="5">
        <v>159</v>
      </c>
    </row>
    <row r="298" spans="2:6" x14ac:dyDescent="0.25">
      <c r="B298" t="s">
        <v>41</v>
      </c>
      <c r="C298" t="s">
        <v>36</v>
      </c>
      <c r="D298" t="s">
        <v>26</v>
      </c>
      <c r="E298" s="4">
        <v>98</v>
      </c>
      <c r="F298" s="5">
        <v>204</v>
      </c>
    </row>
    <row r="299" spans="2:6" x14ac:dyDescent="0.25">
      <c r="B299" t="s">
        <v>10</v>
      </c>
      <c r="C299" t="s">
        <v>38</v>
      </c>
      <c r="D299" t="s">
        <v>13</v>
      </c>
      <c r="E299" s="4">
        <v>63</v>
      </c>
      <c r="F299" s="5">
        <v>123</v>
      </c>
    </row>
    <row r="300" spans="2:6" x14ac:dyDescent="0.25">
      <c r="B300" t="s">
        <v>2</v>
      </c>
      <c r="C300" t="s">
        <v>38</v>
      </c>
      <c r="D300" t="s">
        <v>13</v>
      </c>
      <c r="E300" s="4">
        <v>56</v>
      </c>
      <c r="F300" s="5">
        <v>51</v>
      </c>
    </row>
    <row r="301" spans="2:6" x14ac:dyDescent="0.25">
      <c r="B301" t="s">
        <v>8</v>
      </c>
      <c r="C301" t="s">
        <v>37</v>
      </c>
      <c r="D301" t="s">
        <v>30</v>
      </c>
      <c r="E301" s="4">
        <v>42</v>
      </c>
      <c r="F301" s="5">
        <v>150</v>
      </c>
    </row>
    <row r="302" spans="2:6" x14ac:dyDescent="0.25">
      <c r="B302" t="s">
        <v>3</v>
      </c>
      <c r="C302" t="s">
        <v>39</v>
      </c>
      <c r="D302" t="s">
        <v>16</v>
      </c>
      <c r="E302" s="4">
        <v>21</v>
      </c>
      <c r="F302" s="5">
        <v>168</v>
      </c>
    </row>
    <row r="303" spans="2:6" x14ac:dyDescent="0.25">
      <c r="B303" t="s">
        <v>40</v>
      </c>
      <c r="C303" t="s">
        <v>39</v>
      </c>
      <c r="D303" t="s">
        <v>29</v>
      </c>
      <c r="E303" s="4">
        <v>0</v>
      </c>
      <c r="F303" s="5">
        <v>135</v>
      </c>
    </row>
  </sheetData>
  <mergeCells count="1">
    <mergeCell ref="B1:H1"/>
  </mergeCells>
  <conditionalFormatting sqref="E4:E303">
    <cfRule type="colorScale" priority="2">
      <colorScale>
        <cfvo type="min"/>
        <cfvo type="percentile" val="50"/>
        <cfvo type="max"/>
        <color rgb="FFF8696B"/>
        <color rgb="FFFFEB84"/>
        <color rgb="FF63BE7B"/>
      </colorScale>
    </cfRule>
  </conditionalFormatting>
  <conditionalFormatting sqref="F4:F303">
    <cfRule type="dataBar" priority="1">
      <dataBar>
        <cfvo type="min"/>
        <cfvo type="max"/>
        <color rgb="FF63C384"/>
      </dataBar>
      <extLst>
        <ext xmlns:x14="http://schemas.microsoft.com/office/spreadsheetml/2009/9/main" uri="{B025F937-C7B1-47D3-B67F-A62EFF666E3E}">
          <x14:id>{41285A3C-04CB-4D56-8AC9-959565F7E90B}</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1285A3C-04CB-4D56-8AC9-959565F7E90B}">
            <x14:dataBar minLength="0" maxLength="100" border="1" negativeBarBorderColorSameAsPositive="0">
              <x14:cfvo type="autoMin"/>
              <x14:cfvo type="autoMax"/>
              <x14:borderColor rgb="FF63C384"/>
              <x14:negativeFillColor rgb="FFFF0000"/>
              <x14:negativeBorderColor rgb="FFFF0000"/>
              <x14:axisColor rgb="FF000000"/>
            </x14:dataBar>
          </x14:cfRule>
          <xm:sqref>F4:F303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FF0F7-D227-4FAA-B8DC-F07983104CD8}">
  <dimension ref="B1:F23"/>
  <sheetViews>
    <sheetView topLeftCell="A7" workbookViewId="0">
      <selection activeCell="G18" sqref="G18"/>
    </sheetView>
  </sheetViews>
  <sheetFormatPr defaultRowHeight="15" x14ac:dyDescent="0.25"/>
  <cols>
    <col min="2" max="2" width="34.140625" bestFit="1" customWidth="1"/>
    <col min="3" max="3" width="9.7109375" bestFit="1" customWidth="1"/>
    <col min="4" max="4" width="12.140625" customWidth="1"/>
    <col min="6" max="6" width="10.7109375" customWidth="1"/>
  </cols>
  <sheetData>
    <row r="1" spans="2:6" x14ac:dyDescent="0.25">
      <c r="B1" t="s">
        <v>65</v>
      </c>
    </row>
    <row r="4" spans="2:6" x14ac:dyDescent="0.25">
      <c r="B4" s="20" t="s">
        <v>66</v>
      </c>
      <c r="C4" s="21" t="s">
        <v>67</v>
      </c>
      <c r="D4" s="22" t="s">
        <v>68</v>
      </c>
    </row>
    <row r="5" spans="2:6" x14ac:dyDescent="0.25">
      <c r="B5" s="18" t="s">
        <v>37</v>
      </c>
      <c r="C5" s="17">
        <f>SUMIF(data[Geography],B5,data[Amount])</f>
        <v>218813</v>
      </c>
      <c r="D5" s="19">
        <f>SUMIFS(data[Units],data[Geography],B5)</f>
        <v>7431</v>
      </c>
    </row>
    <row r="6" spans="2:6" x14ac:dyDescent="0.25">
      <c r="B6" s="18" t="s">
        <v>35</v>
      </c>
      <c r="C6" s="17">
        <f>SUMIF(data[Geography],B6,data[Amount])</f>
        <v>189434</v>
      </c>
      <c r="D6" s="19">
        <f>SUMIFS(data[Units],data[Geography],B6)</f>
        <v>10158</v>
      </c>
    </row>
    <row r="7" spans="2:6" x14ac:dyDescent="0.25">
      <c r="B7" s="18" t="s">
        <v>36</v>
      </c>
      <c r="C7" s="17">
        <f>SUMIF(data[Geography],B7,data[Amount])</f>
        <v>237944</v>
      </c>
      <c r="D7" s="19">
        <f>SUMIFS(data[Units],data[Geography],B7)</f>
        <v>7302</v>
      </c>
    </row>
    <row r="8" spans="2:6" x14ac:dyDescent="0.25">
      <c r="B8" s="18" t="s">
        <v>39</v>
      </c>
      <c r="C8" s="17">
        <f>SUMIF(data[Geography],B8,data[Amount])</f>
        <v>173530</v>
      </c>
      <c r="D8" s="19">
        <f>SUMIFS(data[Units],data[Geography],B8)</f>
        <v>5745</v>
      </c>
    </row>
    <row r="9" spans="2:6" x14ac:dyDescent="0.25">
      <c r="B9" s="18" t="s">
        <v>38</v>
      </c>
      <c r="C9" s="17">
        <f>SUMIF(data[Geography],B9,data[Amount])</f>
        <v>168679</v>
      </c>
      <c r="D9" s="19">
        <f>SUMIFS(data[Units],data[Geography],B9)</f>
        <v>6264</v>
      </c>
    </row>
    <row r="10" spans="2:6" x14ac:dyDescent="0.25">
      <c r="B10" s="23" t="s">
        <v>34</v>
      </c>
      <c r="C10" s="24">
        <f>SUMIF(data[Geography],B10,data[Amount])</f>
        <v>252469</v>
      </c>
      <c r="D10" s="25">
        <f>SUMIFS(data[Units],data[Geography],B10)</f>
        <v>8760</v>
      </c>
    </row>
    <row r="12" spans="2:6" x14ac:dyDescent="0.25">
      <c r="C12" t="s">
        <v>69</v>
      </c>
      <c r="D12" t="s">
        <v>70</v>
      </c>
    </row>
    <row r="15" spans="2:6" x14ac:dyDescent="0.25">
      <c r="B15" s="27" t="s">
        <v>66</v>
      </c>
      <c r="C15" s="28" t="s">
        <v>67</v>
      </c>
      <c r="D15" s="28"/>
      <c r="E15" s="33" t="s">
        <v>68</v>
      </c>
      <c r="F15" s="34"/>
    </row>
    <row r="16" spans="2:6" x14ac:dyDescent="0.25">
      <c r="B16" t="s">
        <v>34</v>
      </c>
      <c r="C16" s="16">
        <v>252469</v>
      </c>
      <c r="D16">
        <v>252469</v>
      </c>
      <c r="E16" s="35">
        <v>7431</v>
      </c>
    </row>
    <row r="17" spans="2:5" x14ac:dyDescent="0.25">
      <c r="B17" t="s">
        <v>36</v>
      </c>
      <c r="C17" s="16">
        <v>237944</v>
      </c>
      <c r="D17">
        <v>237944</v>
      </c>
      <c r="E17" s="35">
        <v>10158</v>
      </c>
    </row>
    <row r="18" spans="2:5" x14ac:dyDescent="0.25">
      <c r="B18" t="s">
        <v>37</v>
      </c>
      <c r="C18" s="16">
        <v>218813</v>
      </c>
      <c r="D18">
        <v>218813</v>
      </c>
      <c r="E18" s="35">
        <v>7302</v>
      </c>
    </row>
    <row r="19" spans="2:5" x14ac:dyDescent="0.25">
      <c r="B19" t="s">
        <v>35</v>
      </c>
      <c r="C19" s="16">
        <v>189434</v>
      </c>
      <c r="D19">
        <v>189434</v>
      </c>
      <c r="E19" s="35">
        <v>5745</v>
      </c>
    </row>
    <row r="20" spans="2:5" x14ac:dyDescent="0.25">
      <c r="B20" t="s">
        <v>39</v>
      </c>
      <c r="C20" s="16">
        <v>173530</v>
      </c>
      <c r="D20">
        <v>173530</v>
      </c>
      <c r="E20" s="35">
        <v>6264</v>
      </c>
    </row>
    <row r="21" spans="2:5" x14ac:dyDescent="0.25">
      <c r="B21" t="s">
        <v>38</v>
      </c>
      <c r="C21" s="16">
        <v>168679</v>
      </c>
      <c r="D21">
        <v>168679</v>
      </c>
      <c r="E21" s="35">
        <v>8760</v>
      </c>
    </row>
    <row r="23" spans="2:5" x14ac:dyDescent="0.25">
      <c r="C23" t="s">
        <v>69</v>
      </c>
      <c r="E23" t="s">
        <v>70</v>
      </c>
    </row>
  </sheetData>
  <sortState xmlns:xlrd2="http://schemas.microsoft.com/office/spreadsheetml/2017/richdata2" ref="B16:C21">
    <sortCondition descending="1" ref="C16:C21"/>
  </sortState>
  <mergeCells count="1">
    <mergeCell ref="C15:D15"/>
  </mergeCells>
  <conditionalFormatting sqref="D16:D21">
    <cfRule type="dataBar" priority="2">
      <dataBar showValue="0">
        <cfvo type="min"/>
        <cfvo type="max"/>
        <color rgb="FF638EC6"/>
      </dataBar>
      <extLst>
        <ext xmlns:x14="http://schemas.microsoft.com/office/spreadsheetml/2009/9/main" uri="{B025F937-C7B1-47D3-B67F-A62EFF666E3E}">
          <x14:id>{EE9C9476-C3EC-4E3A-9EE9-6AB6C28CB21B}</x14:id>
        </ext>
      </extLst>
    </cfRule>
  </conditionalFormatting>
  <conditionalFormatting sqref="F16:F21">
    <cfRule type="dataBar" priority="1">
      <dataBar showValue="0">
        <cfvo type="min"/>
        <cfvo type="max"/>
        <color rgb="FF638EC6"/>
      </dataBar>
      <extLst>
        <ext xmlns:x14="http://schemas.microsoft.com/office/spreadsheetml/2009/9/main" uri="{B025F937-C7B1-47D3-B67F-A62EFF666E3E}">
          <x14:id>{8F657271-B2B4-4DE6-9F6C-9829DCA3A23D}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E9C9476-C3EC-4E3A-9EE9-6AB6C28CB21B}">
            <x14:dataBar minLength="0" maxLength="100" gradient="0">
              <x14:cfvo type="autoMin"/>
              <x14:cfvo type="autoMax"/>
              <x14:negativeFillColor rgb="FFFF0000"/>
              <x14:axisColor rgb="FF000000"/>
            </x14:dataBar>
          </x14:cfRule>
          <xm:sqref>D16:D21</xm:sqref>
        </x14:conditionalFormatting>
        <x14:conditionalFormatting xmlns:xm="http://schemas.microsoft.com/office/excel/2006/main">
          <x14:cfRule type="dataBar" id="{8F657271-B2B4-4DE6-9F6C-9829DCA3A23D}">
            <x14:dataBar minLength="0" maxLength="100" gradient="0">
              <x14:cfvo type="autoMin"/>
              <x14:cfvo type="autoMax"/>
              <x14:negativeFillColor rgb="FFFF0000"/>
              <x14:axisColor rgb="FF000000"/>
            </x14:dataBar>
          </x14:cfRule>
          <xm:sqref>F16:F21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3747D-ADFD-44DB-9F12-48DBF6DFB66C}">
  <dimension ref="B1:E10"/>
  <sheetViews>
    <sheetView workbookViewId="0">
      <selection activeCell="E13" sqref="E13"/>
    </sheetView>
  </sheetViews>
  <sheetFormatPr defaultRowHeight="15" x14ac:dyDescent="0.25"/>
  <cols>
    <col min="2" max="2" width="13.140625" bestFit="1" customWidth="1"/>
    <col min="3" max="3" width="14.85546875" bestFit="1" customWidth="1"/>
    <col min="4" max="4" width="7" bestFit="1" customWidth="1"/>
    <col min="5" max="5" width="12.28515625" bestFit="1" customWidth="1"/>
    <col min="6" max="8" width="4.7109375" bestFit="1" customWidth="1"/>
    <col min="9" max="46" width="5.7109375" bestFit="1" customWidth="1"/>
    <col min="47" max="257" width="7.28515625" bestFit="1" customWidth="1"/>
    <col min="258" max="270" width="8.28515625" bestFit="1" customWidth="1"/>
    <col min="271" max="271" width="11.28515625" bestFit="1" customWidth="1"/>
  </cols>
  <sheetData>
    <row r="1" spans="2:5" x14ac:dyDescent="0.25">
      <c r="B1" t="s">
        <v>71</v>
      </c>
    </row>
    <row r="4" spans="2:5" x14ac:dyDescent="0.25">
      <c r="B4" s="29" t="s">
        <v>72</v>
      </c>
      <c r="C4" t="s">
        <v>74</v>
      </c>
      <c r="D4" t="s">
        <v>76</v>
      </c>
      <c r="E4" t="s">
        <v>75</v>
      </c>
    </row>
    <row r="5" spans="2:5" x14ac:dyDescent="0.25">
      <c r="B5" s="30" t="s">
        <v>34</v>
      </c>
      <c r="C5" s="32">
        <v>252469</v>
      </c>
      <c r="D5" s="31">
        <v>252469</v>
      </c>
      <c r="E5" s="31">
        <v>8760</v>
      </c>
    </row>
    <row r="6" spans="2:5" x14ac:dyDescent="0.25">
      <c r="B6" s="30" t="s">
        <v>36</v>
      </c>
      <c r="C6" s="32">
        <v>237944</v>
      </c>
      <c r="D6" s="31">
        <v>237944</v>
      </c>
      <c r="E6" s="31">
        <v>7302</v>
      </c>
    </row>
    <row r="7" spans="2:5" x14ac:dyDescent="0.25">
      <c r="B7" s="30" t="s">
        <v>37</v>
      </c>
      <c r="C7" s="32">
        <v>218813</v>
      </c>
      <c r="D7" s="31">
        <v>218813</v>
      </c>
      <c r="E7" s="31">
        <v>7431</v>
      </c>
    </row>
    <row r="8" spans="2:5" x14ac:dyDescent="0.25">
      <c r="B8" s="30" t="s">
        <v>35</v>
      </c>
      <c r="C8" s="32">
        <v>189434</v>
      </c>
      <c r="D8" s="31">
        <v>189434</v>
      </c>
      <c r="E8" s="31">
        <v>10158</v>
      </c>
    </row>
    <row r="9" spans="2:5" x14ac:dyDescent="0.25">
      <c r="B9" s="30" t="s">
        <v>39</v>
      </c>
      <c r="C9" s="32">
        <v>173530</v>
      </c>
      <c r="D9" s="31">
        <v>173530</v>
      </c>
      <c r="E9" s="31">
        <v>5745</v>
      </c>
    </row>
    <row r="10" spans="2:5" x14ac:dyDescent="0.25">
      <c r="B10" s="30" t="s">
        <v>38</v>
      </c>
      <c r="C10" s="32">
        <v>168679</v>
      </c>
      <c r="D10" s="31">
        <v>168679</v>
      </c>
      <c r="E10" s="31">
        <v>6264</v>
      </c>
    </row>
  </sheetData>
  <conditionalFormatting pivot="1" sqref="D5">
    <cfRule type="dataBar" priority="1">
      <dataBar showValue="0">
        <cfvo type="min"/>
        <cfvo type="max"/>
        <color rgb="FF638EC6"/>
      </dataBar>
      <extLst>
        <ext xmlns:x14="http://schemas.microsoft.com/office/spreadsheetml/2009/9/main" uri="{B025F937-C7B1-47D3-B67F-A62EFF666E3E}">
          <x14:id>{B68DE8DE-158E-41AF-99B7-BBA043EE7BCF}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B68DE8DE-158E-41AF-99B7-BBA043EE7BCF}">
            <x14:dataBar minLength="0" maxLength="100" gradient="0">
              <x14:cfvo type="autoMin"/>
              <x14:cfvo type="autoMax"/>
              <x14:negativeFillColor rgb="FFFF0000"/>
              <x14:axisColor rgb="FF000000"/>
            </x14:dataBar>
          </x14:cfRule>
          <xm:sqref>D5</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FEF7D-7D9F-4DB6-8AB9-084980DF3733}">
  <dimension ref="B2:C11"/>
  <sheetViews>
    <sheetView workbookViewId="0">
      <selection activeCell="F12" sqref="F12"/>
    </sheetView>
  </sheetViews>
  <sheetFormatPr defaultRowHeight="15" x14ac:dyDescent="0.25"/>
  <cols>
    <col min="2" max="2" width="19.42578125" bestFit="1" customWidth="1"/>
    <col min="3" max="5" width="13.140625" bestFit="1" customWidth="1"/>
  </cols>
  <sheetData>
    <row r="2" spans="2:3" x14ac:dyDescent="0.25">
      <c r="B2" t="s">
        <v>77</v>
      </c>
    </row>
    <row r="5" spans="2:3" x14ac:dyDescent="0.25">
      <c r="B5" s="29" t="s">
        <v>72</v>
      </c>
      <c r="C5" t="s">
        <v>78</v>
      </c>
    </row>
    <row r="6" spans="2:3" x14ac:dyDescent="0.25">
      <c r="B6" s="30" t="s">
        <v>15</v>
      </c>
      <c r="C6" s="36">
        <v>44.990867579908674</v>
      </c>
    </row>
    <row r="7" spans="2:3" x14ac:dyDescent="0.25">
      <c r="B7" s="30" t="s">
        <v>33</v>
      </c>
      <c r="C7" s="36">
        <v>37.303128371089535</v>
      </c>
    </row>
    <row r="8" spans="2:3" x14ac:dyDescent="0.25">
      <c r="B8" s="30" t="s">
        <v>24</v>
      </c>
      <c r="C8" s="36">
        <v>33.88697318007663</v>
      </c>
    </row>
    <row r="9" spans="2:3" x14ac:dyDescent="0.25">
      <c r="B9" s="30" t="s">
        <v>26</v>
      </c>
      <c r="C9" s="36">
        <v>32.807189542483663</v>
      </c>
    </row>
    <row r="10" spans="2:3" x14ac:dyDescent="0.25">
      <c r="B10" s="30" t="s">
        <v>22</v>
      </c>
      <c r="C10" s="36">
        <v>32.301656920077974</v>
      </c>
    </row>
    <row r="11" spans="2:3" x14ac:dyDescent="0.25">
      <c r="B11" s="30" t="s">
        <v>73</v>
      </c>
      <c r="C11" s="3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EB3EF-26BE-431F-B38A-3D6EF318F5AC}">
  <dimension ref="B2:O304"/>
  <sheetViews>
    <sheetView topLeftCell="A36" workbookViewId="0">
      <selection activeCell="B41" sqref="B41"/>
    </sheetView>
  </sheetViews>
  <sheetFormatPr defaultRowHeight="15" x14ac:dyDescent="0.25"/>
  <cols>
    <col min="11" max="11" width="16" bestFit="1" customWidth="1"/>
    <col min="12" max="12" width="13" bestFit="1" customWidth="1"/>
    <col min="13" max="13" width="21.85546875" bestFit="1" customWidth="1"/>
  </cols>
  <sheetData>
    <row r="2" spans="2:15" x14ac:dyDescent="0.25">
      <c r="B2" t="s">
        <v>79</v>
      </c>
    </row>
    <row r="4" spans="2:15" x14ac:dyDescent="0.25">
      <c r="K4" s="6" t="s">
        <v>11</v>
      </c>
      <c r="L4" s="6" t="s">
        <v>12</v>
      </c>
      <c r="M4" s="6" t="s">
        <v>0</v>
      </c>
      <c r="N4" s="10" t="s">
        <v>1</v>
      </c>
      <c r="O4" s="10" t="s">
        <v>50</v>
      </c>
    </row>
    <row r="5" spans="2:15" x14ac:dyDescent="0.25">
      <c r="K5" t="s">
        <v>40</v>
      </c>
      <c r="L5" t="s">
        <v>37</v>
      </c>
      <c r="M5" t="s">
        <v>30</v>
      </c>
      <c r="N5" s="4">
        <v>1624</v>
      </c>
      <c r="O5" s="5">
        <v>114</v>
      </c>
    </row>
    <row r="6" spans="2:15" x14ac:dyDescent="0.25">
      <c r="K6" t="s">
        <v>8</v>
      </c>
      <c r="L6" t="s">
        <v>35</v>
      </c>
      <c r="M6" t="s">
        <v>32</v>
      </c>
      <c r="N6" s="4">
        <v>6706</v>
      </c>
      <c r="O6" s="5">
        <v>459</v>
      </c>
    </row>
    <row r="7" spans="2:15" x14ac:dyDescent="0.25">
      <c r="K7" t="s">
        <v>9</v>
      </c>
      <c r="L7" t="s">
        <v>35</v>
      </c>
      <c r="M7" t="s">
        <v>4</v>
      </c>
      <c r="N7" s="4">
        <v>959</v>
      </c>
      <c r="O7" s="5">
        <v>147</v>
      </c>
    </row>
    <row r="8" spans="2:15" x14ac:dyDescent="0.25">
      <c r="K8" t="s">
        <v>41</v>
      </c>
      <c r="L8" t="s">
        <v>36</v>
      </c>
      <c r="M8" t="s">
        <v>18</v>
      </c>
      <c r="N8" s="4">
        <v>9632</v>
      </c>
      <c r="O8" s="5">
        <v>288</v>
      </c>
    </row>
    <row r="9" spans="2:15" x14ac:dyDescent="0.25">
      <c r="K9" t="s">
        <v>6</v>
      </c>
      <c r="L9" t="s">
        <v>39</v>
      </c>
      <c r="M9" t="s">
        <v>25</v>
      </c>
      <c r="N9" s="4">
        <v>2100</v>
      </c>
      <c r="O9" s="5">
        <v>414</v>
      </c>
    </row>
    <row r="10" spans="2:15" x14ac:dyDescent="0.25">
      <c r="K10" t="s">
        <v>40</v>
      </c>
      <c r="L10" t="s">
        <v>35</v>
      </c>
      <c r="M10" t="s">
        <v>33</v>
      </c>
      <c r="N10" s="4">
        <v>8869</v>
      </c>
      <c r="O10" s="5">
        <v>432</v>
      </c>
    </row>
    <row r="11" spans="2:15" x14ac:dyDescent="0.25">
      <c r="K11" t="s">
        <v>6</v>
      </c>
      <c r="L11" t="s">
        <v>38</v>
      </c>
      <c r="M11" t="s">
        <v>31</v>
      </c>
      <c r="N11" s="4">
        <v>2681</v>
      </c>
      <c r="O11" s="5">
        <v>54</v>
      </c>
    </row>
    <row r="12" spans="2:15" x14ac:dyDescent="0.25">
      <c r="K12" t="s">
        <v>8</v>
      </c>
      <c r="L12" t="s">
        <v>35</v>
      </c>
      <c r="M12" t="s">
        <v>22</v>
      </c>
      <c r="N12" s="4">
        <v>5012</v>
      </c>
      <c r="O12" s="5">
        <v>210</v>
      </c>
    </row>
    <row r="13" spans="2:15" x14ac:dyDescent="0.25">
      <c r="K13" t="s">
        <v>7</v>
      </c>
      <c r="L13" t="s">
        <v>38</v>
      </c>
      <c r="M13" t="s">
        <v>14</v>
      </c>
      <c r="N13" s="4">
        <v>1281</v>
      </c>
      <c r="O13" s="5">
        <v>75</v>
      </c>
    </row>
    <row r="14" spans="2:15" x14ac:dyDescent="0.25">
      <c r="K14" t="s">
        <v>5</v>
      </c>
      <c r="L14" t="s">
        <v>37</v>
      </c>
      <c r="M14" t="s">
        <v>14</v>
      </c>
      <c r="N14" s="4">
        <v>4991</v>
      </c>
      <c r="O14" s="5">
        <v>12</v>
      </c>
    </row>
    <row r="15" spans="2:15" x14ac:dyDescent="0.25">
      <c r="K15" t="s">
        <v>2</v>
      </c>
      <c r="L15" t="s">
        <v>39</v>
      </c>
      <c r="M15" t="s">
        <v>25</v>
      </c>
      <c r="N15" s="4">
        <v>1785</v>
      </c>
      <c r="O15" s="5">
        <v>462</v>
      </c>
    </row>
    <row r="16" spans="2:15" x14ac:dyDescent="0.25">
      <c r="K16" t="s">
        <v>3</v>
      </c>
      <c r="L16" t="s">
        <v>37</v>
      </c>
      <c r="M16" t="s">
        <v>17</v>
      </c>
      <c r="N16" s="4">
        <v>3983</v>
      </c>
      <c r="O16" s="5">
        <v>144</v>
      </c>
    </row>
    <row r="17" spans="11:15" x14ac:dyDescent="0.25">
      <c r="K17" t="s">
        <v>9</v>
      </c>
      <c r="L17" t="s">
        <v>38</v>
      </c>
      <c r="M17" t="s">
        <v>16</v>
      </c>
      <c r="N17" s="4">
        <v>2646</v>
      </c>
      <c r="O17" s="5">
        <v>120</v>
      </c>
    </row>
    <row r="18" spans="11:15" x14ac:dyDescent="0.25">
      <c r="K18" t="s">
        <v>2</v>
      </c>
      <c r="L18" t="s">
        <v>34</v>
      </c>
      <c r="M18" t="s">
        <v>13</v>
      </c>
      <c r="N18" s="4">
        <v>252</v>
      </c>
      <c r="O18" s="5">
        <v>54</v>
      </c>
    </row>
    <row r="19" spans="11:15" x14ac:dyDescent="0.25">
      <c r="K19" t="s">
        <v>3</v>
      </c>
      <c r="L19" t="s">
        <v>35</v>
      </c>
      <c r="M19" t="s">
        <v>25</v>
      </c>
      <c r="N19" s="4">
        <v>2464</v>
      </c>
      <c r="O19" s="5">
        <v>234</v>
      </c>
    </row>
    <row r="20" spans="11:15" x14ac:dyDescent="0.25">
      <c r="K20" t="s">
        <v>3</v>
      </c>
      <c r="L20" t="s">
        <v>35</v>
      </c>
      <c r="M20" t="s">
        <v>29</v>
      </c>
      <c r="N20" s="4">
        <v>2114</v>
      </c>
      <c r="O20" s="5">
        <v>66</v>
      </c>
    </row>
    <row r="21" spans="11:15" x14ac:dyDescent="0.25">
      <c r="K21" t="s">
        <v>6</v>
      </c>
      <c r="L21" t="s">
        <v>37</v>
      </c>
      <c r="M21" t="s">
        <v>31</v>
      </c>
      <c r="N21" s="4">
        <v>7693</v>
      </c>
      <c r="O21" s="5">
        <v>87</v>
      </c>
    </row>
    <row r="22" spans="11:15" x14ac:dyDescent="0.25">
      <c r="K22" t="s">
        <v>5</v>
      </c>
      <c r="L22" t="s">
        <v>34</v>
      </c>
      <c r="M22" t="s">
        <v>20</v>
      </c>
      <c r="N22" s="4">
        <v>15610</v>
      </c>
      <c r="O22" s="5">
        <v>339</v>
      </c>
    </row>
    <row r="23" spans="11:15" x14ac:dyDescent="0.25">
      <c r="K23" t="s">
        <v>41</v>
      </c>
      <c r="L23" t="s">
        <v>34</v>
      </c>
      <c r="M23" t="s">
        <v>22</v>
      </c>
      <c r="N23" s="4">
        <v>336</v>
      </c>
      <c r="O23" s="5">
        <v>144</v>
      </c>
    </row>
    <row r="24" spans="11:15" x14ac:dyDescent="0.25">
      <c r="K24" t="s">
        <v>2</v>
      </c>
      <c r="L24" t="s">
        <v>39</v>
      </c>
      <c r="M24" t="s">
        <v>20</v>
      </c>
      <c r="N24" s="4">
        <v>9443</v>
      </c>
      <c r="O24" s="5">
        <v>162</v>
      </c>
    </row>
    <row r="25" spans="11:15" x14ac:dyDescent="0.25">
      <c r="K25" t="s">
        <v>9</v>
      </c>
      <c r="L25" t="s">
        <v>34</v>
      </c>
      <c r="M25" t="s">
        <v>23</v>
      </c>
      <c r="N25" s="4">
        <v>8155</v>
      </c>
      <c r="O25" s="5">
        <v>90</v>
      </c>
    </row>
    <row r="26" spans="11:15" x14ac:dyDescent="0.25">
      <c r="K26" t="s">
        <v>8</v>
      </c>
      <c r="L26" t="s">
        <v>38</v>
      </c>
      <c r="M26" t="s">
        <v>23</v>
      </c>
      <c r="N26" s="4">
        <v>1701</v>
      </c>
      <c r="O26" s="5">
        <v>234</v>
      </c>
    </row>
    <row r="27" spans="11:15" x14ac:dyDescent="0.25">
      <c r="K27" t="s">
        <v>10</v>
      </c>
      <c r="L27" t="s">
        <v>38</v>
      </c>
      <c r="M27" t="s">
        <v>22</v>
      </c>
      <c r="N27" s="4">
        <v>2205</v>
      </c>
      <c r="O27" s="5">
        <v>141</v>
      </c>
    </row>
    <row r="28" spans="11:15" x14ac:dyDescent="0.25">
      <c r="K28" t="s">
        <v>8</v>
      </c>
      <c r="L28" t="s">
        <v>37</v>
      </c>
      <c r="M28" t="s">
        <v>19</v>
      </c>
      <c r="N28" s="4">
        <v>1771</v>
      </c>
      <c r="O28" s="5">
        <v>204</v>
      </c>
    </row>
    <row r="29" spans="11:15" x14ac:dyDescent="0.25">
      <c r="K29" t="s">
        <v>41</v>
      </c>
      <c r="L29" t="s">
        <v>35</v>
      </c>
      <c r="M29" t="s">
        <v>15</v>
      </c>
      <c r="N29" s="4">
        <v>2114</v>
      </c>
      <c r="O29" s="5">
        <v>186</v>
      </c>
    </row>
    <row r="30" spans="11:15" x14ac:dyDescent="0.25">
      <c r="K30" t="s">
        <v>41</v>
      </c>
      <c r="L30" t="s">
        <v>36</v>
      </c>
      <c r="M30" t="s">
        <v>13</v>
      </c>
      <c r="N30" s="4">
        <v>10311</v>
      </c>
      <c r="O30" s="5">
        <v>231</v>
      </c>
    </row>
    <row r="31" spans="11:15" x14ac:dyDescent="0.25">
      <c r="K31" t="s">
        <v>3</v>
      </c>
      <c r="L31" t="s">
        <v>39</v>
      </c>
      <c r="M31" t="s">
        <v>16</v>
      </c>
      <c r="N31" s="4">
        <v>21</v>
      </c>
      <c r="O31" s="5">
        <v>168</v>
      </c>
    </row>
    <row r="32" spans="11:15" x14ac:dyDescent="0.25">
      <c r="K32" t="s">
        <v>10</v>
      </c>
      <c r="L32" t="s">
        <v>35</v>
      </c>
      <c r="M32" t="s">
        <v>20</v>
      </c>
      <c r="N32" s="4">
        <v>1974</v>
      </c>
      <c r="O32" s="5">
        <v>195</v>
      </c>
    </row>
    <row r="33" spans="11:15" x14ac:dyDescent="0.25">
      <c r="K33" t="s">
        <v>5</v>
      </c>
      <c r="L33" t="s">
        <v>36</v>
      </c>
      <c r="M33" t="s">
        <v>23</v>
      </c>
      <c r="N33" s="4">
        <v>6314</v>
      </c>
      <c r="O33" s="5">
        <v>15</v>
      </c>
    </row>
    <row r="34" spans="11:15" x14ac:dyDescent="0.25">
      <c r="K34" t="s">
        <v>10</v>
      </c>
      <c r="L34" t="s">
        <v>37</v>
      </c>
      <c r="M34" t="s">
        <v>23</v>
      </c>
      <c r="N34" s="4">
        <v>4683</v>
      </c>
      <c r="O34" s="5">
        <v>30</v>
      </c>
    </row>
    <row r="35" spans="11:15" x14ac:dyDescent="0.25">
      <c r="K35" t="s">
        <v>41</v>
      </c>
      <c r="L35" t="s">
        <v>37</v>
      </c>
      <c r="M35" t="s">
        <v>24</v>
      </c>
      <c r="N35" s="4">
        <v>6398</v>
      </c>
      <c r="O35" s="5">
        <v>102</v>
      </c>
    </row>
    <row r="36" spans="11:15" x14ac:dyDescent="0.25">
      <c r="K36" t="s">
        <v>2</v>
      </c>
      <c r="L36" t="s">
        <v>35</v>
      </c>
      <c r="M36" t="s">
        <v>19</v>
      </c>
      <c r="N36" s="4">
        <v>553</v>
      </c>
      <c r="O36" s="5">
        <v>15</v>
      </c>
    </row>
    <row r="37" spans="11:15" x14ac:dyDescent="0.25">
      <c r="K37" t="s">
        <v>8</v>
      </c>
      <c r="L37" t="s">
        <v>39</v>
      </c>
      <c r="M37" t="s">
        <v>30</v>
      </c>
      <c r="N37" s="4">
        <v>7021</v>
      </c>
      <c r="O37" s="5">
        <v>183</v>
      </c>
    </row>
    <row r="38" spans="11:15" x14ac:dyDescent="0.25">
      <c r="K38" t="s">
        <v>40</v>
      </c>
      <c r="L38" t="s">
        <v>39</v>
      </c>
      <c r="M38" t="s">
        <v>22</v>
      </c>
      <c r="N38" s="4">
        <v>5817</v>
      </c>
      <c r="O38" s="5">
        <v>12</v>
      </c>
    </row>
    <row r="39" spans="11:15" x14ac:dyDescent="0.25">
      <c r="K39" t="s">
        <v>41</v>
      </c>
      <c r="L39" t="s">
        <v>39</v>
      </c>
      <c r="M39" t="s">
        <v>14</v>
      </c>
      <c r="N39" s="4">
        <v>3976</v>
      </c>
      <c r="O39" s="5">
        <v>72</v>
      </c>
    </row>
    <row r="40" spans="11:15" x14ac:dyDescent="0.25">
      <c r="K40" t="s">
        <v>6</v>
      </c>
      <c r="L40" t="s">
        <v>38</v>
      </c>
      <c r="M40" t="s">
        <v>27</v>
      </c>
      <c r="N40" s="4">
        <v>1134</v>
      </c>
      <c r="O40" s="5">
        <v>282</v>
      </c>
    </row>
    <row r="41" spans="11:15" x14ac:dyDescent="0.25">
      <c r="K41" t="s">
        <v>2</v>
      </c>
      <c r="L41" t="s">
        <v>39</v>
      </c>
      <c r="M41" t="s">
        <v>28</v>
      </c>
      <c r="N41" s="4">
        <v>6027</v>
      </c>
      <c r="O41" s="5">
        <v>144</v>
      </c>
    </row>
    <row r="42" spans="11:15" x14ac:dyDescent="0.25">
      <c r="K42" t="s">
        <v>6</v>
      </c>
      <c r="L42" t="s">
        <v>37</v>
      </c>
      <c r="M42" t="s">
        <v>16</v>
      </c>
      <c r="N42" s="4">
        <v>1904</v>
      </c>
      <c r="O42" s="5">
        <v>405</v>
      </c>
    </row>
    <row r="43" spans="11:15" x14ac:dyDescent="0.25">
      <c r="K43" t="s">
        <v>7</v>
      </c>
      <c r="L43" t="s">
        <v>34</v>
      </c>
      <c r="M43" t="s">
        <v>32</v>
      </c>
      <c r="N43" s="4">
        <v>3262</v>
      </c>
      <c r="O43" s="5">
        <v>75</v>
      </c>
    </row>
    <row r="44" spans="11:15" x14ac:dyDescent="0.25">
      <c r="K44" t="s">
        <v>40</v>
      </c>
      <c r="L44" t="s">
        <v>34</v>
      </c>
      <c r="M44" t="s">
        <v>27</v>
      </c>
      <c r="N44" s="4">
        <v>2289</v>
      </c>
      <c r="O44" s="5">
        <v>135</v>
      </c>
    </row>
    <row r="45" spans="11:15" x14ac:dyDescent="0.25">
      <c r="K45" t="s">
        <v>5</v>
      </c>
      <c r="L45" t="s">
        <v>34</v>
      </c>
      <c r="M45" t="s">
        <v>27</v>
      </c>
      <c r="N45" s="4">
        <v>6986</v>
      </c>
      <c r="O45" s="5">
        <v>21</v>
      </c>
    </row>
    <row r="46" spans="11:15" x14ac:dyDescent="0.25">
      <c r="K46" t="s">
        <v>2</v>
      </c>
      <c r="L46" t="s">
        <v>38</v>
      </c>
      <c r="M46" t="s">
        <v>23</v>
      </c>
      <c r="N46" s="4">
        <v>4417</v>
      </c>
      <c r="O46" s="5">
        <v>153</v>
      </c>
    </row>
    <row r="47" spans="11:15" x14ac:dyDescent="0.25">
      <c r="K47" t="s">
        <v>6</v>
      </c>
      <c r="L47" t="s">
        <v>34</v>
      </c>
      <c r="M47" t="s">
        <v>15</v>
      </c>
      <c r="N47" s="4">
        <v>1442</v>
      </c>
      <c r="O47" s="5">
        <v>15</v>
      </c>
    </row>
    <row r="48" spans="11:15" x14ac:dyDescent="0.25">
      <c r="K48" t="s">
        <v>3</v>
      </c>
      <c r="L48" t="s">
        <v>35</v>
      </c>
      <c r="M48" t="s">
        <v>14</v>
      </c>
      <c r="N48" s="4">
        <v>2415</v>
      </c>
      <c r="O48" s="5">
        <v>255</v>
      </c>
    </row>
    <row r="49" spans="11:15" x14ac:dyDescent="0.25">
      <c r="K49" t="s">
        <v>2</v>
      </c>
      <c r="L49" t="s">
        <v>37</v>
      </c>
      <c r="M49" t="s">
        <v>19</v>
      </c>
      <c r="N49" s="4">
        <v>238</v>
      </c>
      <c r="O49" s="5">
        <v>18</v>
      </c>
    </row>
    <row r="50" spans="11:15" x14ac:dyDescent="0.25">
      <c r="K50" t="s">
        <v>6</v>
      </c>
      <c r="L50" t="s">
        <v>37</v>
      </c>
      <c r="M50" t="s">
        <v>23</v>
      </c>
      <c r="N50" s="4">
        <v>4949</v>
      </c>
      <c r="O50" s="5">
        <v>189</v>
      </c>
    </row>
    <row r="51" spans="11:15" x14ac:dyDescent="0.25">
      <c r="K51" t="s">
        <v>5</v>
      </c>
      <c r="L51" t="s">
        <v>38</v>
      </c>
      <c r="M51" t="s">
        <v>32</v>
      </c>
      <c r="N51" s="4">
        <v>5075</v>
      </c>
      <c r="O51" s="5">
        <v>21</v>
      </c>
    </row>
    <row r="52" spans="11:15" x14ac:dyDescent="0.25">
      <c r="K52" t="s">
        <v>3</v>
      </c>
      <c r="L52" t="s">
        <v>36</v>
      </c>
      <c r="M52" t="s">
        <v>16</v>
      </c>
      <c r="N52" s="4">
        <v>9198</v>
      </c>
      <c r="O52" s="5">
        <v>36</v>
      </c>
    </row>
    <row r="53" spans="11:15" x14ac:dyDescent="0.25">
      <c r="K53" t="s">
        <v>6</v>
      </c>
      <c r="L53" t="s">
        <v>34</v>
      </c>
      <c r="M53" t="s">
        <v>29</v>
      </c>
      <c r="N53" s="4">
        <v>3339</v>
      </c>
      <c r="O53" s="5">
        <v>75</v>
      </c>
    </row>
    <row r="54" spans="11:15" x14ac:dyDescent="0.25">
      <c r="K54" t="s">
        <v>40</v>
      </c>
      <c r="L54" t="s">
        <v>34</v>
      </c>
      <c r="M54" t="s">
        <v>17</v>
      </c>
      <c r="N54" s="4">
        <v>5019</v>
      </c>
      <c r="O54" s="5">
        <v>156</v>
      </c>
    </row>
    <row r="55" spans="11:15" x14ac:dyDescent="0.25">
      <c r="K55" t="s">
        <v>5</v>
      </c>
      <c r="L55" t="s">
        <v>36</v>
      </c>
      <c r="M55" t="s">
        <v>16</v>
      </c>
      <c r="N55" s="4">
        <v>16184</v>
      </c>
      <c r="O55" s="5">
        <v>39</v>
      </c>
    </row>
    <row r="56" spans="11:15" x14ac:dyDescent="0.25">
      <c r="K56" t="s">
        <v>6</v>
      </c>
      <c r="L56" t="s">
        <v>36</v>
      </c>
      <c r="M56" t="s">
        <v>21</v>
      </c>
      <c r="N56" s="4">
        <v>497</v>
      </c>
      <c r="O56" s="5">
        <v>63</v>
      </c>
    </row>
    <row r="57" spans="11:15" x14ac:dyDescent="0.25">
      <c r="K57" t="s">
        <v>2</v>
      </c>
      <c r="L57" t="s">
        <v>36</v>
      </c>
      <c r="M57" t="s">
        <v>29</v>
      </c>
      <c r="N57" s="4">
        <v>8211</v>
      </c>
      <c r="O57" s="5">
        <v>75</v>
      </c>
    </row>
    <row r="58" spans="11:15" x14ac:dyDescent="0.25">
      <c r="K58" t="s">
        <v>2</v>
      </c>
      <c r="L58" t="s">
        <v>38</v>
      </c>
      <c r="M58" t="s">
        <v>28</v>
      </c>
      <c r="N58" s="4">
        <v>6580</v>
      </c>
      <c r="O58" s="5">
        <v>183</v>
      </c>
    </row>
    <row r="59" spans="11:15" x14ac:dyDescent="0.25">
      <c r="K59" t="s">
        <v>41</v>
      </c>
      <c r="L59" t="s">
        <v>35</v>
      </c>
      <c r="M59" t="s">
        <v>13</v>
      </c>
      <c r="N59" s="4">
        <v>4760</v>
      </c>
      <c r="O59" s="5">
        <v>69</v>
      </c>
    </row>
    <row r="60" spans="11:15" x14ac:dyDescent="0.25">
      <c r="K60" t="s">
        <v>40</v>
      </c>
      <c r="L60" t="s">
        <v>36</v>
      </c>
      <c r="M60" t="s">
        <v>25</v>
      </c>
      <c r="N60" s="4">
        <v>5439</v>
      </c>
      <c r="O60" s="5">
        <v>30</v>
      </c>
    </row>
    <row r="61" spans="11:15" x14ac:dyDescent="0.25">
      <c r="K61" t="s">
        <v>41</v>
      </c>
      <c r="L61" t="s">
        <v>34</v>
      </c>
      <c r="M61" t="s">
        <v>17</v>
      </c>
      <c r="N61" s="4">
        <v>1463</v>
      </c>
      <c r="O61" s="5">
        <v>39</v>
      </c>
    </row>
    <row r="62" spans="11:15" x14ac:dyDescent="0.25">
      <c r="K62" t="s">
        <v>3</v>
      </c>
      <c r="L62" t="s">
        <v>34</v>
      </c>
      <c r="M62" t="s">
        <v>32</v>
      </c>
      <c r="N62" s="4">
        <v>7777</v>
      </c>
      <c r="O62" s="5">
        <v>504</v>
      </c>
    </row>
    <row r="63" spans="11:15" x14ac:dyDescent="0.25">
      <c r="K63" t="s">
        <v>9</v>
      </c>
      <c r="L63" t="s">
        <v>37</v>
      </c>
      <c r="M63" t="s">
        <v>29</v>
      </c>
      <c r="N63" s="4">
        <v>1085</v>
      </c>
      <c r="O63" s="5">
        <v>273</v>
      </c>
    </row>
    <row r="64" spans="11:15" x14ac:dyDescent="0.25">
      <c r="K64" t="s">
        <v>5</v>
      </c>
      <c r="L64" t="s">
        <v>37</v>
      </c>
      <c r="M64" t="s">
        <v>31</v>
      </c>
      <c r="N64" s="4">
        <v>182</v>
      </c>
      <c r="O64" s="5">
        <v>48</v>
      </c>
    </row>
    <row r="65" spans="11:15" x14ac:dyDescent="0.25">
      <c r="K65" t="s">
        <v>6</v>
      </c>
      <c r="L65" t="s">
        <v>34</v>
      </c>
      <c r="M65" t="s">
        <v>27</v>
      </c>
      <c r="N65" s="4">
        <v>4242</v>
      </c>
      <c r="O65" s="5">
        <v>207</v>
      </c>
    </row>
    <row r="66" spans="11:15" x14ac:dyDescent="0.25">
      <c r="K66" t="s">
        <v>6</v>
      </c>
      <c r="L66" t="s">
        <v>36</v>
      </c>
      <c r="M66" t="s">
        <v>32</v>
      </c>
      <c r="N66" s="4">
        <v>6118</v>
      </c>
      <c r="O66" s="5">
        <v>9</v>
      </c>
    </row>
    <row r="67" spans="11:15" x14ac:dyDescent="0.25">
      <c r="K67" t="s">
        <v>10</v>
      </c>
      <c r="L67" t="s">
        <v>36</v>
      </c>
      <c r="M67" t="s">
        <v>23</v>
      </c>
      <c r="N67" s="4">
        <v>2317</v>
      </c>
      <c r="O67" s="5">
        <v>261</v>
      </c>
    </row>
    <row r="68" spans="11:15" x14ac:dyDescent="0.25">
      <c r="K68" t="s">
        <v>6</v>
      </c>
      <c r="L68" t="s">
        <v>38</v>
      </c>
      <c r="M68" t="s">
        <v>16</v>
      </c>
      <c r="N68" s="4">
        <v>938</v>
      </c>
      <c r="O68" s="5">
        <v>6</v>
      </c>
    </row>
    <row r="69" spans="11:15" x14ac:dyDescent="0.25">
      <c r="K69" t="s">
        <v>8</v>
      </c>
      <c r="L69" t="s">
        <v>37</v>
      </c>
      <c r="M69" t="s">
        <v>15</v>
      </c>
      <c r="N69" s="4">
        <v>9709</v>
      </c>
      <c r="O69" s="5">
        <v>30</v>
      </c>
    </row>
    <row r="70" spans="11:15" x14ac:dyDescent="0.25">
      <c r="K70" t="s">
        <v>7</v>
      </c>
      <c r="L70" t="s">
        <v>34</v>
      </c>
      <c r="M70" t="s">
        <v>20</v>
      </c>
      <c r="N70" s="4">
        <v>2205</v>
      </c>
      <c r="O70" s="5">
        <v>138</v>
      </c>
    </row>
    <row r="71" spans="11:15" x14ac:dyDescent="0.25">
      <c r="K71" t="s">
        <v>7</v>
      </c>
      <c r="L71" t="s">
        <v>37</v>
      </c>
      <c r="M71" t="s">
        <v>17</v>
      </c>
      <c r="N71" s="4">
        <v>4487</v>
      </c>
      <c r="O71" s="5">
        <v>111</v>
      </c>
    </row>
    <row r="72" spans="11:15" x14ac:dyDescent="0.25">
      <c r="K72" t="s">
        <v>5</v>
      </c>
      <c r="L72" t="s">
        <v>35</v>
      </c>
      <c r="M72" t="s">
        <v>18</v>
      </c>
      <c r="N72" s="4">
        <v>2415</v>
      </c>
      <c r="O72" s="5">
        <v>15</v>
      </c>
    </row>
    <row r="73" spans="11:15" x14ac:dyDescent="0.25">
      <c r="K73" t="s">
        <v>40</v>
      </c>
      <c r="L73" t="s">
        <v>34</v>
      </c>
      <c r="M73" t="s">
        <v>19</v>
      </c>
      <c r="N73" s="4">
        <v>4018</v>
      </c>
      <c r="O73" s="5">
        <v>162</v>
      </c>
    </row>
    <row r="74" spans="11:15" x14ac:dyDescent="0.25">
      <c r="K74" t="s">
        <v>5</v>
      </c>
      <c r="L74" t="s">
        <v>34</v>
      </c>
      <c r="M74" t="s">
        <v>19</v>
      </c>
      <c r="N74" s="4">
        <v>861</v>
      </c>
      <c r="O74" s="5">
        <v>195</v>
      </c>
    </row>
    <row r="75" spans="11:15" x14ac:dyDescent="0.25">
      <c r="K75" t="s">
        <v>10</v>
      </c>
      <c r="L75" t="s">
        <v>38</v>
      </c>
      <c r="M75" t="s">
        <v>14</v>
      </c>
      <c r="N75" s="4">
        <v>5586</v>
      </c>
      <c r="O75" s="5">
        <v>525</v>
      </c>
    </row>
    <row r="76" spans="11:15" x14ac:dyDescent="0.25">
      <c r="K76" t="s">
        <v>7</v>
      </c>
      <c r="L76" t="s">
        <v>34</v>
      </c>
      <c r="M76" t="s">
        <v>33</v>
      </c>
      <c r="N76" s="4">
        <v>2226</v>
      </c>
      <c r="O76" s="5">
        <v>48</v>
      </c>
    </row>
    <row r="77" spans="11:15" x14ac:dyDescent="0.25">
      <c r="K77" t="s">
        <v>9</v>
      </c>
      <c r="L77" t="s">
        <v>34</v>
      </c>
      <c r="M77" t="s">
        <v>28</v>
      </c>
      <c r="N77" s="4">
        <v>14329</v>
      </c>
      <c r="O77" s="5">
        <v>150</v>
      </c>
    </row>
    <row r="78" spans="11:15" x14ac:dyDescent="0.25">
      <c r="K78" t="s">
        <v>9</v>
      </c>
      <c r="L78" t="s">
        <v>34</v>
      </c>
      <c r="M78" t="s">
        <v>20</v>
      </c>
      <c r="N78" s="4">
        <v>8463</v>
      </c>
      <c r="O78" s="5">
        <v>492</v>
      </c>
    </row>
    <row r="79" spans="11:15" x14ac:dyDescent="0.25">
      <c r="K79" t="s">
        <v>5</v>
      </c>
      <c r="L79" t="s">
        <v>34</v>
      </c>
      <c r="M79" t="s">
        <v>29</v>
      </c>
      <c r="N79" s="4">
        <v>2891</v>
      </c>
      <c r="O79" s="5">
        <v>102</v>
      </c>
    </row>
    <row r="80" spans="11:15" x14ac:dyDescent="0.25">
      <c r="K80" t="s">
        <v>3</v>
      </c>
      <c r="L80" t="s">
        <v>36</v>
      </c>
      <c r="M80" t="s">
        <v>23</v>
      </c>
      <c r="N80" s="4">
        <v>3773</v>
      </c>
      <c r="O80" s="5">
        <v>165</v>
      </c>
    </row>
    <row r="81" spans="11:15" x14ac:dyDescent="0.25">
      <c r="K81" t="s">
        <v>41</v>
      </c>
      <c r="L81" t="s">
        <v>36</v>
      </c>
      <c r="M81" t="s">
        <v>28</v>
      </c>
      <c r="N81" s="4">
        <v>854</v>
      </c>
      <c r="O81" s="5">
        <v>309</v>
      </c>
    </row>
    <row r="82" spans="11:15" x14ac:dyDescent="0.25">
      <c r="K82" t="s">
        <v>6</v>
      </c>
      <c r="L82" t="s">
        <v>36</v>
      </c>
      <c r="M82" t="s">
        <v>17</v>
      </c>
      <c r="N82" s="4">
        <v>4970</v>
      </c>
      <c r="O82" s="5">
        <v>156</v>
      </c>
    </row>
    <row r="83" spans="11:15" x14ac:dyDescent="0.25">
      <c r="K83" t="s">
        <v>9</v>
      </c>
      <c r="L83" t="s">
        <v>35</v>
      </c>
      <c r="M83" t="s">
        <v>26</v>
      </c>
      <c r="N83" s="4">
        <v>98</v>
      </c>
      <c r="O83" s="5">
        <v>159</v>
      </c>
    </row>
    <row r="84" spans="11:15" x14ac:dyDescent="0.25">
      <c r="K84" t="s">
        <v>5</v>
      </c>
      <c r="L84" t="s">
        <v>35</v>
      </c>
      <c r="M84" t="s">
        <v>15</v>
      </c>
      <c r="N84" s="4">
        <v>13391</v>
      </c>
      <c r="O84" s="5">
        <v>201</v>
      </c>
    </row>
    <row r="85" spans="11:15" x14ac:dyDescent="0.25">
      <c r="K85" t="s">
        <v>8</v>
      </c>
      <c r="L85" t="s">
        <v>39</v>
      </c>
      <c r="M85" t="s">
        <v>31</v>
      </c>
      <c r="N85" s="4">
        <v>8890</v>
      </c>
      <c r="O85" s="5">
        <v>210</v>
      </c>
    </row>
    <row r="86" spans="11:15" x14ac:dyDescent="0.25">
      <c r="K86" t="s">
        <v>2</v>
      </c>
      <c r="L86" t="s">
        <v>38</v>
      </c>
      <c r="M86" t="s">
        <v>13</v>
      </c>
      <c r="N86" s="4">
        <v>56</v>
      </c>
      <c r="O86" s="5">
        <v>51</v>
      </c>
    </row>
    <row r="87" spans="11:15" x14ac:dyDescent="0.25">
      <c r="K87" t="s">
        <v>3</v>
      </c>
      <c r="L87" t="s">
        <v>36</v>
      </c>
      <c r="M87" t="s">
        <v>25</v>
      </c>
      <c r="N87" s="4">
        <v>3339</v>
      </c>
      <c r="O87" s="5">
        <v>39</v>
      </c>
    </row>
    <row r="88" spans="11:15" x14ac:dyDescent="0.25">
      <c r="K88" t="s">
        <v>10</v>
      </c>
      <c r="L88" t="s">
        <v>35</v>
      </c>
      <c r="M88" t="s">
        <v>18</v>
      </c>
      <c r="N88" s="4">
        <v>3808</v>
      </c>
      <c r="O88" s="5">
        <v>279</v>
      </c>
    </row>
    <row r="89" spans="11:15" x14ac:dyDescent="0.25">
      <c r="K89" t="s">
        <v>10</v>
      </c>
      <c r="L89" t="s">
        <v>38</v>
      </c>
      <c r="M89" t="s">
        <v>13</v>
      </c>
      <c r="N89" s="4">
        <v>63</v>
      </c>
      <c r="O89" s="5">
        <v>123</v>
      </c>
    </row>
    <row r="90" spans="11:15" x14ac:dyDescent="0.25">
      <c r="K90" t="s">
        <v>2</v>
      </c>
      <c r="L90" t="s">
        <v>39</v>
      </c>
      <c r="M90" t="s">
        <v>27</v>
      </c>
      <c r="N90" s="4">
        <v>7812</v>
      </c>
      <c r="O90" s="5">
        <v>81</v>
      </c>
    </row>
    <row r="91" spans="11:15" x14ac:dyDescent="0.25">
      <c r="K91" t="s">
        <v>40</v>
      </c>
      <c r="L91" t="s">
        <v>37</v>
      </c>
      <c r="M91" t="s">
        <v>19</v>
      </c>
      <c r="N91" s="4">
        <v>7693</v>
      </c>
      <c r="O91" s="5">
        <v>21</v>
      </c>
    </row>
    <row r="92" spans="11:15" x14ac:dyDescent="0.25">
      <c r="K92" t="s">
        <v>3</v>
      </c>
      <c r="L92" t="s">
        <v>36</v>
      </c>
      <c r="M92" t="s">
        <v>28</v>
      </c>
      <c r="N92" s="4">
        <v>973</v>
      </c>
      <c r="O92" s="5">
        <v>162</v>
      </c>
    </row>
    <row r="93" spans="11:15" x14ac:dyDescent="0.25">
      <c r="K93" t="s">
        <v>10</v>
      </c>
      <c r="L93" t="s">
        <v>35</v>
      </c>
      <c r="M93" t="s">
        <v>21</v>
      </c>
      <c r="N93" s="4">
        <v>567</v>
      </c>
      <c r="O93" s="5">
        <v>228</v>
      </c>
    </row>
    <row r="94" spans="11:15" x14ac:dyDescent="0.25">
      <c r="K94" t="s">
        <v>10</v>
      </c>
      <c r="L94" t="s">
        <v>36</v>
      </c>
      <c r="M94" t="s">
        <v>29</v>
      </c>
      <c r="N94" s="4">
        <v>2471</v>
      </c>
      <c r="O94" s="5">
        <v>342</v>
      </c>
    </row>
    <row r="95" spans="11:15" x14ac:dyDescent="0.25">
      <c r="K95" t="s">
        <v>5</v>
      </c>
      <c r="L95" t="s">
        <v>38</v>
      </c>
      <c r="M95" t="s">
        <v>13</v>
      </c>
      <c r="N95" s="4">
        <v>7189</v>
      </c>
      <c r="O95" s="5">
        <v>54</v>
      </c>
    </row>
    <row r="96" spans="11:15" x14ac:dyDescent="0.25">
      <c r="K96" t="s">
        <v>41</v>
      </c>
      <c r="L96" t="s">
        <v>35</v>
      </c>
      <c r="M96" t="s">
        <v>28</v>
      </c>
      <c r="N96" s="4">
        <v>7455</v>
      </c>
      <c r="O96" s="5">
        <v>216</v>
      </c>
    </row>
    <row r="97" spans="11:15" x14ac:dyDescent="0.25">
      <c r="K97" t="s">
        <v>3</v>
      </c>
      <c r="L97" t="s">
        <v>34</v>
      </c>
      <c r="M97" t="s">
        <v>26</v>
      </c>
      <c r="N97" s="4">
        <v>3108</v>
      </c>
      <c r="O97" s="5">
        <v>54</v>
      </c>
    </row>
    <row r="98" spans="11:15" x14ac:dyDescent="0.25">
      <c r="K98" t="s">
        <v>6</v>
      </c>
      <c r="L98" t="s">
        <v>38</v>
      </c>
      <c r="M98" t="s">
        <v>25</v>
      </c>
      <c r="N98" s="4">
        <v>469</v>
      </c>
      <c r="O98" s="5">
        <v>75</v>
      </c>
    </row>
    <row r="99" spans="11:15" x14ac:dyDescent="0.25">
      <c r="K99" t="s">
        <v>9</v>
      </c>
      <c r="L99" t="s">
        <v>37</v>
      </c>
      <c r="M99" t="s">
        <v>23</v>
      </c>
      <c r="N99" s="4">
        <v>2737</v>
      </c>
      <c r="O99" s="5">
        <v>93</v>
      </c>
    </row>
    <row r="100" spans="11:15" x14ac:dyDescent="0.25">
      <c r="K100" t="s">
        <v>9</v>
      </c>
      <c r="L100" t="s">
        <v>37</v>
      </c>
      <c r="M100" t="s">
        <v>25</v>
      </c>
      <c r="N100" s="4">
        <v>4305</v>
      </c>
      <c r="O100" s="5">
        <v>156</v>
      </c>
    </row>
    <row r="101" spans="11:15" x14ac:dyDescent="0.25">
      <c r="K101" t="s">
        <v>9</v>
      </c>
      <c r="L101" t="s">
        <v>38</v>
      </c>
      <c r="M101" t="s">
        <v>17</v>
      </c>
      <c r="N101" s="4">
        <v>2408</v>
      </c>
      <c r="O101" s="5">
        <v>9</v>
      </c>
    </row>
    <row r="102" spans="11:15" x14ac:dyDescent="0.25">
      <c r="K102" t="s">
        <v>3</v>
      </c>
      <c r="L102" t="s">
        <v>36</v>
      </c>
      <c r="M102" t="s">
        <v>19</v>
      </c>
      <c r="N102" s="4">
        <v>1281</v>
      </c>
      <c r="O102" s="5">
        <v>18</v>
      </c>
    </row>
    <row r="103" spans="11:15" x14ac:dyDescent="0.25">
      <c r="K103" t="s">
        <v>40</v>
      </c>
      <c r="L103" t="s">
        <v>35</v>
      </c>
      <c r="M103" t="s">
        <v>32</v>
      </c>
      <c r="N103" s="4">
        <v>12348</v>
      </c>
      <c r="O103" s="5">
        <v>234</v>
      </c>
    </row>
    <row r="104" spans="11:15" x14ac:dyDescent="0.25">
      <c r="K104" t="s">
        <v>3</v>
      </c>
      <c r="L104" t="s">
        <v>34</v>
      </c>
      <c r="M104" t="s">
        <v>28</v>
      </c>
      <c r="N104" s="4">
        <v>3689</v>
      </c>
      <c r="O104" s="5">
        <v>312</v>
      </c>
    </row>
    <row r="105" spans="11:15" x14ac:dyDescent="0.25">
      <c r="K105" t="s">
        <v>7</v>
      </c>
      <c r="L105" t="s">
        <v>36</v>
      </c>
      <c r="M105" t="s">
        <v>19</v>
      </c>
      <c r="N105" s="4">
        <v>2870</v>
      </c>
      <c r="O105" s="5">
        <v>300</v>
      </c>
    </row>
    <row r="106" spans="11:15" x14ac:dyDescent="0.25">
      <c r="K106" t="s">
        <v>2</v>
      </c>
      <c r="L106" t="s">
        <v>36</v>
      </c>
      <c r="M106" t="s">
        <v>27</v>
      </c>
      <c r="N106" s="4">
        <v>798</v>
      </c>
      <c r="O106" s="5">
        <v>519</v>
      </c>
    </row>
    <row r="107" spans="11:15" x14ac:dyDescent="0.25">
      <c r="K107" t="s">
        <v>41</v>
      </c>
      <c r="L107" t="s">
        <v>37</v>
      </c>
      <c r="M107" t="s">
        <v>21</v>
      </c>
      <c r="N107" s="4">
        <v>2933</v>
      </c>
      <c r="O107" s="5">
        <v>9</v>
      </c>
    </row>
    <row r="108" spans="11:15" x14ac:dyDescent="0.25">
      <c r="K108" t="s">
        <v>5</v>
      </c>
      <c r="L108" t="s">
        <v>35</v>
      </c>
      <c r="M108" t="s">
        <v>4</v>
      </c>
      <c r="N108" s="4">
        <v>2744</v>
      </c>
      <c r="O108" s="5">
        <v>9</v>
      </c>
    </row>
    <row r="109" spans="11:15" x14ac:dyDescent="0.25">
      <c r="K109" t="s">
        <v>40</v>
      </c>
      <c r="L109" t="s">
        <v>36</v>
      </c>
      <c r="M109" t="s">
        <v>33</v>
      </c>
      <c r="N109" s="4">
        <v>9772</v>
      </c>
      <c r="O109" s="5">
        <v>90</v>
      </c>
    </row>
    <row r="110" spans="11:15" x14ac:dyDescent="0.25">
      <c r="K110" t="s">
        <v>7</v>
      </c>
      <c r="L110" t="s">
        <v>34</v>
      </c>
      <c r="M110" t="s">
        <v>25</v>
      </c>
      <c r="N110" s="4">
        <v>1568</v>
      </c>
      <c r="O110" s="5">
        <v>96</v>
      </c>
    </row>
    <row r="111" spans="11:15" x14ac:dyDescent="0.25">
      <c r="K111" t="s">
        <v>2</v>
      </c>
      <c r="L111" t="s">
        <v>36</v>
      </c>
      <c r="M111" t="s">
        <v>16</v>
      </c>
      <c r="N111" s="4">
        <v>11417</v>
      </c>
      <c r="O111" s="5">
        <v>21</v>
      </c>
    </row>
    <row r="112" spans="11:15" x14ac:dyDescent="0.25">
      <c r="K112" t="s">
        <v>40</v>
      </c>
      <c r="L112" t="s">
        <v>34</v>
      </c>
      <c r="M112" t="s">
        <v>26</v>
      </c>
      <c r="N112" s="4">
        <v>6748</v>
      </c>
      <c r="O112" s="5">
        <v>48</v>
      </c>
    </row>
    <row r="113" spans="11:15" x14ac:dyDescent="0.25">
      <c r="K113" t="s">
        <v>10</v>
      </c>
      <c r="L113" t="s">
        <v>36</v>
      </c>
      <c r="M113" t="s">
        <v>27</v>
      </c>
      <c r="N113" s="4">
        <v>1407</v>
      </c>
      <c r="O113" s="5">
        <v>72</v>
      </c>
    </row>
    <row r="114" spans="11:15" x14ac:dyDescent="0.25">
      <c r="K114" t="s">
        <v>8</v>
      </c>
      <c r="L114" t="s">
        <v>35</v>
      </c>
      <c r="M114" t="s">
        <v>29</v>
      </c>
      <c r="N114" s="4">
        <v>2023</v>
      </c>
      <c r="O114" s="5">
        <v>168</v>
      </c>
    </row>
    <row r="115" spans="11:15" x14ac:dyDescent="0.25">
      <c r="K115" t="s">
        <v>5</v>
      </c>
      <c r="L115" t="s">
        <v>39</v>
      </c>
      <c r="M115" t="s">
        <v>26</v>
      </c>
      <c r="N115" s="4">
        <v>5236</v>
      </c>
      <c r="O115" s="5">
        <v>51</v>
      </c>
    </row>
    <row r="116" spans="11:15" x14ac:dyDescent="0.25">
      <c r="K116" t="s">
        <v>41</v>
      </c>
      <c r="L116" t="s">
        <v>36</v>
      </c>
      <c r="M116" t="s">
        <v>19</v>
      </c>
      <c r="N116" s="4">
        <v>1925</v>
      </c>
      <c r="O116" s="5">
        <v>192</v>
      </c>
    </row>
    <row r="117" spans="11:15" x14ac:dyDescent="0.25">
      <c r="K117" t="s">
        <v>7</v>
      </c>
      <c r="L117" t="s">
        <v>37</v>
      </c>
      <c r="M117" t="s">
        <v>14</v>
      </c>
      <c r="N117" s="4">
        <v>6608</v>
      </c>
      <c r="O117" s="5">
        <v>225</v>
      </c>
    </row>
    <row r="118" spans="11:15" x14ac:dyDescent="0.25">
      <c r="K118" t="s">
        <v>6</v>
      </c>
      <c r="L118" t="s">
        <v>34</v>
      </c>
      <c r="M118" t="s">
        <v>26</v>
      </c>
      <c r="N118" s="4">
        <v>8008</v>
      </c>
      <c r="O118" s="5">
        <v>456</v>
      </c>
    </row>
    <row r="119" spans="11:15" x14ac:dyDescent="0.25">
      <c r="K119" t="s">
        <v>10</v>
      </c>
      <c r="L119" t="s">
        <v>34</v>
      </c>
      <c r="M119" t="s">
        <v>25</v>
      </c>
      <c r="N119" s="4">
        <v>1428</v>
      </c>
      <c r="O119" s="5">
        <v>93</v>
      </c>
    </row>
    <row r="120" spans="11:15" x14ac:dyDescent="0.25">
      <c r="K120" t="s">
        <v>6</v>
      </c>
      <c r="L120" t="s">
        <v>34</v>
      </c>
      <c r="M120" t="s">
        <v>4</v>
      </c>
      <c r="N120" s="4">
        <v>525</v>
      </c>
      <c r="O120" s="5">
        <v>48</v>
      </c>
    </row>
    <row r="121" spans="11:15" x14ac:dyDescent="0.25">
      <c r="K121" t="s">
        <v>6</v>
      </c>
      <c r="L121" t="s">
        <v>37</v>
      </c>
      <c r="M121" t="s">
        <v>18</v>
      </c>
      <c r="N121" s="4">
        <v>1505</v>
      </c>
      <c r="O121" s="5">
        <v>102</v>
      </c>
    </row>
    <row r="122" spans="11:15" x14ac:dyDescent="0.25">
      <c r="K122" t="s">
        <v>7</v>
      </c>
      <c r="L122" t="s">
        <v>35</v>
      </c>
      <c r="M122" t="s">
        <v>30</v>
      </c>
      <c r="N122" s="4">
        <v>6755</v>
      </c>
      <c r="O122" s="5">
        <v>252</v>
      </c>
    </row>
    <row r="123" spans="11:15" x14ac:dyDescent="0.25">
      <c r="K123" t="s">
        <v>2</v>
      </c>
      <c r="L123" t="s">
        <v>37</v>
      </c>
      <c r="M123" t="s">
        <v>18</v>
      </c>
      <c r="N123" s="4">
        <v>11571</v>
      </c>
      <c r="O123" s="5">
        <v>138</v>
      </c>
    </row>
    <row r="124" spans="11:15" x14ac:dyDescent="0.25">
      <c r="K124" t="s">
        <v>40</v>
      </c>
      <c r="L124" t="s">
        <v>38</v>
      </c>
      <c r="M124" t="s">
        <v>25</v>
      </c>
      <c r="N124" s="4">
        <v>2541</v>
      </c>
      <c r="O124" s="5">
        <v>90</v>
      </c>
    </row>
    <row r="125" spans="11:15" x14ac:dyDescent="0.25">
      <c r="K125" t="s">
        <v>41</v>
      </c>
      <c r="L125" t="s">
        <v>37</v>
      </c>
      <c r="M125" t="s">
        <v>30</v>
      </c>
      <c r="N125" s="4">
        <v>1526</v>
      </c>
      <c r="O125" s="5">
        <v>240</v>
      </c>
    </row>
    <row r="126" spans="11:15" x14ac:dyDescent="0.25">
      <c r="K126" t="s">
        <v>40</v>
      </c>
      <c r="L126" t="s">
        <v>38</v>
      </c>
      <c r="M126" t="s">
        <v>4</v>
      </c>
      <c r="N126" s="4">
        <v>6125</v>
      </c>
      <c r="O126" s="5">
        <v>102</v>
      </c>
    </row>
    <row r="127" spans="11:15" x14ac:dyDescent="0.25">
      <c r="K127" t="s">
        <v>41</v>
      </c>
      <c r="L127" t="s">
        <v>35</v>
      </c>
      <c r="M127" t="s">
        <v>27</v>
      </c>
      <c r="N127" s="4">
        <v>847</v>
      </c>
      <c r="O127" s="5">
        <v>129</v>
      </c>
    </row>
    <row r="128" spans="11:15" x14ac:dyDescent="0.25">
      <c r="K128" t="s">
        <v>8</v>
      </c>
      <c r="L128" t="s">
        <v>35</v>
      </c>
      <c r="M128" t="s">
        <v>27</v>
      </c>
      <c r="N128" s="4">
        <v>4753</v>
      </c>
      <c r="O128" s="5">
        <v>300</v>
      </c>
    </row>
    <row r="129" spans="11:15" x14ac:dyDescent="0.25">
      <c r="K129" t="s">
        <v>6</v>
      </c>
      <c r="L129" t="s">
        <v>38</v>
      </c>
      <c r="M129" t="s">
        <v>33</v>
      </c>
      <c r="N129" s="4">
        <v>959</v>
      </c>
      <c r="O129" s="5">
        <v>135</v>
      </c>
    </row>
    <row r="130" spans="11:15" x14ac:dyDescent="0.25">
      <c r="K130" t="s">
        <v>7</v>
      </c>
      <c r="L130" t="s">
        <v>35</v>
      </c>
      <c r="M130" t="s">
        <v>24</v>
      </c>
      <c r="N130" s="4">
        <v>2793</v>
      </c>
      <c r="O130" s="5">
        <v>114</v>
      </c>
    </row>
    <row r="131" spans="11:15" x14ac:dyDescent="0.25">
      <c r="K131" t="s">
        <v>7</v>
      </c>
      <c r="L131" t="s">
        <v>35</v>
      </c>
      <c r="M131" t="s">
        <v>14</v>
      </c>
      <c r="N131" s="4">
        <v>4606</v>
      </c>
      <c r="O131" s="5">
        <v>63</v>
      </c>
    </row>
    <row r="132" spans="11:15" x14ac:dyDescent="0.25">
      <c r="K132" t="s">
        <v>7</v>
      </c>
      <c r="L132" t="s">
        <v>36</v>
      </c>
      <c r="M132" t="s">
        <v>29</v>
      </c>
      <c r="N132" s="4">
        <v>5551</v>
      </c>
      <c r="O132" s="5">
        <v>252</v>
      </c>
    </row>
    <row r="133" spans="11:15" x14ac:dyDescent="0.25">
      <c r="K133" t="s">
        <v>10</v>
      </c>
      <c r="L133" t="s">
        <v>36</v>
      </c>
      <c r="M133" t="s">
        <v>32</v>
      </c>
      <c r="N133" s="4">
        <v>6657</v>
      </c>
      <c r="O133" s="5">
        <v>303</v>
      </c>
    </row>
    <row r="134" spans="11:15" x14ac:dyDescent="0.25">
      <c r="K134" t="s">
        <v>7</v>
      </c>
      <c r="L134" t="s">
        <v>39</v>
      </c>
      <c r="M134" t="s">
        <v>17</v>
      </c>
      <c r="N134" s="4">
        <v>4438</v>
      </c>
      <c r="O134" s="5">
        <v>246</v>
      </c>
    </row>
    <row r="135" spans="11:15" x14ac:dyDescent="0.25">
      <c r="K135" t="s">
        <v>8</v>
      </c>
      <c r="L135" t="s">
        <v>38</v>
      </c>
      <c r="M135" t="s">
        <v>22</v>
      </c>
      <c r="N135" s="4">
        <v>168</v>
      </c>
      <c r="O135" s="5">
        <v>84</v>
      </c>
    </row>
    <row r="136" spans="11:15" x14ac:dyDescent="0.25">
      <c r="K136" t="s">
        <v>7</v>
      </c>
      <c r="L136" t="s">
        <v>34</v>
      </c>
      <c r="M136" t="s">
        <v>17</v>
      </c>
      <c r="N136" s="4">
        <v>7777</v>
      </c>
      <c r="O136" s="5">
        <v>39</v>
      </c>
    </row>
    <row r="137" spans="11:15" x14ac:dyDescent="0.25">
      <c r="K137" t="s">
        <v>5</v>
      </c>
      <c r="L137" t="s">
        <v>36</v>
      </c>
      <c r="M137" t="s">
        <v>17</v>
      </c>
      <c r="N137" s="4">
        <v>3339</v>
      </c>
      <c r="O137" s="5">
        <v>348</v>
      </c>
    </row>
    <row r="138" spans="11:15" x14ac:dyDescent="0.25">
      <c r="K138" t="s">
        <v>7</v>
      </c>
      <c r="L138" t="s">
        <v>37</v>
      </c>
      <c r="M138" t="s">
        <v>33</v>
      </c>
      <c r="N138" s="4">
        <v>6391</v>
      </c>
      <c r="O138" s="5">
        <v>48</v>
      </c>
    </row>
    <row r="139" spans="11:15" x14ac:dyDescent="0.25">
      <c r="K139" t="s">
        <v>5</v>
      </c>
      <c r="L139" t="s">
        <v>37</v>
      </c>
      <c r="M139" t="s">
        <v>22</v>
      </c>
      <c r="N139" s="4">
        <v>518</v>
      </c>
      <c r="O139" s="5">
        <v>75</v>
      </c>
    </row>
    <row r="140" spans="11:15" x14ac:dyDescent="0.25">
      <c r="K140" t="s">
        <v>7</v>
      </c>
      <c r="L140" t="s">
        <v>38</v>
      </c>
      <c r="M140" t="s">
        <v>28</v>
      </c>
      <c r="N140" s="4">
        <v>5677</v>
      </c>
      <c r="O140" s="5">
        <v>258</v>
      </c>
    </row>
    <row r="141" spans="11:15" x14ac:dyDescent="0.25">
      <c r="K141" t="s">
        <v>6</v>
      </c>
      <c r="L141" t="s">
        <v>39</v>
      </c>
      <c r="M141" t="s">
        <v>17</v>
      </c>
      <c r="N141" s="4">
        <v>6048</v>
      </c>
      <c r="O141" s="5">
        <v>27</v>
      </c>
    </row>
    <row r="142" spans="11:15" x14ac:dyDescent="0.25">
      <c r="K142" t="s">
        <v>8</v>
      </c>
      <c r="L142" t="s">
        <v>38</v>
      </c>
      <c r="M142" t="s">
        <v>32</v>
      </c>
      <c r="N142" s="4">
        <v>3752</v>
      </c>
      <c r="O142" s="5">
        <v>213</v>
      </c>
    </row>
    <row r="143" spans="11:15" x14ac:dyDescent="0.25">
      <c r="K143" t="s">
        <v>5</v>
      </c>
      <c r="L143" t="s">
        <v>35</v>
      </c>
      <c r="M143" t="s">
        <v>29</v>
      </c>
      <c r="N143" s="4">
        <v>4480</v>
      </c>
      <c r="O143" s="5">
        <v>357</v>
      </c>
    </row>
    <row r="144" spans="11:15" x14ac:dyDescent="0.25">
      <c r="K144" t="s">
        <v>9</v>
      </c>
      <c r="L144" t="s">
        <v>37</v>
      </c>
      <c r="M144" t="s">
        <v>4</v>
      </c>
      <c r="N144" s="4">
        <v>259</v>
      </c>
      <c r="O144" s="5">
        <v>207</v>
      </c>
    </row>
    <row r="145" spans="11:15" x14ac:dyDescent="0.25">
      <c r="K145" t="s">
        <v>8</v>
      </c>
      <c r="L145" t="s">
        <v>37</v>
      </c>
      <c r="M145" t="s">
        <v>30</v>
      </c>
      <c r="N145" s="4">
        <v>42</v>
      </c>
      <c r="O145" s="5">
        <v>150</v>
      </c>
    </row>
    <row r="146" spans="11:15" x14ac:dyDescent="0.25">
      <c r="K146" t="s">
        <v>41</v>
      </c>
      <c r="L146" t="s">
        <v>36</v>
      </c>
      <c r="M146" t="s">
        <v>26</v>
      </c>
      <c r="N146" s="4">
        <v>98</v>
      </c>
      <c r="O146" s="5">
        <v>204</v>
      </c>
    </row>
    <row r="147" spans="11:15" x14ac:dyDescent="0.25">
      <c r="K147" t="s">
        <v>7</v>
      </c>
      <c r="L147" t="s">
        <v>35</v>
      </c>
      <c r="M147" t="s">
        <v>27</v>
      </c>
      <c r="N147" s="4">
        <v>2478</v>
      </c>
      <c r="O147" s="5">
        <v>21</v>
      </c>
    </row>
    <row r="148" spans="11:15" x14ac:dyDescent="0.25">
      <c r="K148" t="s">
        <v>41</v>
      </c>
      <c r="L148" t="s">
        <v>34</v>
      </c>
      <c r="M148" t="s">
        <v>33</v>
      </c>
      <c r="N148" s="4">
        <v>7847</v>
      </c>
      <c r="O148" s="5">
        <v>174</v>
      </c>
    </row>
    <row r="149" spans="11:15" x14ac:dyDescent="0.25">
      <c r="K149" t="s">
        <v>2</v>
      </c>
      <c r="L149" t="s">
        <v>37</v>
      </c>
      <c r="M149" t="s">
        <v>17</v>
      </c>
      <c r="N149" s="4">
        <v>9926</v>
      </c>
      <c r="O149" s="5">
        <v>201</v>
      </c>
    </row>
    <row r="150" spans="11:15" x14ac:dyDescent="0.25">
      <c r="K150" t="s">
        <v>8</v>
      </c>
      <c r="L150" t="s">
        <v>38</v>
      </c>
      <c r="M150" t="s">
        <v>13</v>
      </c>
      <c r="N150" s="4">
        <v>819</v>
      </c>
      <c r="O150" s="5">
        <v>510</v>
      </c>
    </row>
    <row r="151" spans="11:15" x14ac:dyDescent="0.25">
      <c r="K151" t="s">
        <v>6</v>
      </c>
      <c r="L151" t="s">
        <v>39</v>
      </c>
      <c r="M151" t="s">
        <v>29</v>
      </c>
      <c r="N151" s="4">
        <v>3052</v>
      </c>
      <c r="O151" s="5">
        <v>378</v>
      </c>
    </row>
    <row r="152" spans="11:15" x14ac:dyDescent="0.25">
      <c r="K152" t="s">
        <v>9</v>
      </c>
      <c r="L152" t="s">
        <v>34</v>
      </c>
      <c r="M152" t="s">
        <v>21</v>
      </c>
      <c r="N152" s="4">
        <v>6832</v>
      </c>
      <c r="O152" s="5">
        <v>27</v>
      </c>
    </row>
    <row r="153" spans="11:15" x14ac:dyDescent="0.25">
      <c r="K153" t="s">
        <v>2</v>
      </c>
      <c r="L153" t="s">
        <v>39</v>
      </c>
      <c r="M153" t="s">
        <v>16</v>
      </c>
      <c r="N153" s="4">
        <v>2016</v>
      </c>
      <c r="O153" s="5">
        <v>117</v>
      </c>
    </row>
    <row r="154" spans="11:15" x14ac:dyDescent="0.25">
      <c r="K154" t="s">
        <v>6</v>
      </c>
      <c r="L154" t="s">
        <v>38</v>
      </c>
      <c r="M154" t="s">
        <v>21</v>
      </c>
      <c r="N154" s="4">
        <v>7322</v>
      </c>
      <c r="O154" s="5">
        <v>36</v>
      </c>
    </row>
    <row r="155" spans="11:15" x14ac:dyDescent="0.25">
      <c r="K155" t="s">
        <v>8</v>
      </c>
      <c r="L155" t="s">
        <v>35</v>
      </c>
      <c r="M155" t="s">
        <v>33</v>
      </c>
      <c r="N155" s="4">
        <v>357</v>
      </c>
      <c r="O155" s="5">
        <v>126</v>
      </c>
    </row>
    <row r="156" spans="11:15" x14ac:dyDescent="0.25">
      <c r="K156" t="s">
        <v>9</v>
      </c>
      <c r="L156" t="s">
        <v>39</v>
      </c>
      <c r="M156" t="s">
        <v>25</v>
      </c>
      <c r="N156" s="4">
        <v>3192</v>
      </c>
      <c r="O156" s="5">
        <v>72</v>
      </c>
    </row>
    <row r="157" spans="11:15" x14ac:dyDescent="0.25">
      <c r="K157" t="s">
        <v>7</v>
      </c>
      <c r="L157" t="s">
        <v>36</v>
      </c>
      <c r="M157" t="s">
        <v>22</v>
      </c>
      <c r="N157" s="4">
        <v>8435</v>
      </c>
      <c r="O157" s="5">
        <v>42</v>
      </c>
    </row>
    <row r="158" spans="11:15" x14ac:dyDescent="0.25">
      <c r="K158" t="s">
        <v>40</v>
      </c>
      <c r="L158" t="s">
        <v>39</v>
      </c>
      <c r="M158" t="s">
        <v>29</v>
      </c>
      <c r="N158" s="4">
        <v>0</v>
      </c>
      <c r="O158" s="5">
        <v>135</v>
      </c>
    </row>
    <row r="159" spans="11:15" x14ac:dyDescent="0.25">
      <c r="K159" t="s">
        <v>7</v>
      </c>
      <c r="L159" t="s">
        <v>34</v>
      </c>
      <c r="M159" t="s">
        <v>24</v>
      </c>
      <c r="N159" s="4">
        <v>8862</v>
      </c>
      <c r="O159" s="5">
        <v>189</v>
      </c>
    </row>
    <row r="160" spans="11:15" x14ac:dyDescent="0.25">
      <c r="K160" t="s">
        <v>6</v>
      </c>
      <c r="L160" t="s">
        <v>37</v>
      </c>
      <c r="M160" t="s">
        <v>28</v>
      </c>
      <c r="N160" s="4">
        <v>3556</v>
      </c>
      <c r="O160" s="5">
        <v>459</v>
      </c>
    </row>
    <row r="161" spans="11:15" x14ac:dyDescent="0.25">
      <c r="K161" t="s">
        <v>5</v>
      </c>
      <c r="L161" t="s">
        <v>34</v>
      </c>
      <c r="M161" t="s">
        <v>15</v>
      </c>
      <c r="N161" s="4">
        <v>7280</v>
      </c>
      <c r="O161" s="5">
        <v>201</v>
      </c>
    </row>
    <row r="162" spans="11:15" x14ac:dyDescent="0.25">
      <c r="K162" t="s">
        <v>6</v>
      </c>
      <c r="L162" t="s">
        <v>34</v>
      </c>
      <c r="M162" t="s">
        <v>30</v>
      </c>
      <c r="N162" s="4">
        <v>3402</v>
      </c>
      <c r="O162" s="5">
        <v>366</v>
      </c>
    </row>
    <row r="163" spans="11:15" x14ac:dyDescent="0.25">
      <c r="K163" t="s">
        <v>3</v>
      </c>
      <c r="L163" t="s">
        <v>37</v>
      </c>
      <c r="M163" t="s">
        <v>29</v>
      </c>
      <c r="N163" s="4">
        <v>4592</v>
      </c>
      <c r="O163" s="5">
        <v>324</v>
      </c>
    </row>
    <row r="164" spans="11:15" x14ac:dyDescent="0.25">
      <c r="K164" t="s">
        <v>9</v>
      </c>
      <c r="L164" t="s">
        <v>35</v>
      </c>
      <c r="M164" t="s">
        <v>15</v>
      </c>
      <c r="N164" s="4">
        <v>7833</v>
      </c>
      <c r="O164" s="5">
        <v>243</v>
      </c>
    </row>
    <row r="165" spans="11:15" x14ac:dyDescent="0.25">
      <c r="K165" t="s">
        <v>2</v>
      </c>
      <c r="L165" t="s">
        <v>39</v>
      </c>
      <c r="M165" t="s">
        <v>21</v>
      </c>
      <c r="N165" s="4">
        <v>7651</v>
      </c>
      <c r="O165" s="5">
        <v>213</v>
      </c>
    </row>
    <row r="166" spans="11:15" x14ac:dyDescent="0.25">
      <c r="K166" t="s">
        <v>40</v>
      </c>
      <c r="L166" t="s">
        <v>35</v>
      </c>
      <c r="M166" t="s">
        <v>30</v>
      </c>
      <c r="N166" s="4">
        <v>2275</v>
      </c>
      <c r="O166" s="5">
        <v>447</v>
      </c>
    </row>
    <row r="167" spans="11:15" x14ac:dyDescent="0.25">
      <c r="K167" t="s">
        <v>40</v>
      </c>
      <c r="L167" t="s">
        <v>38</v>
      </c>
      <c r="M167" t="s">
        <v>13</v>
      </c>
      <c r="N167" s="4">
        <v>5670</v>
      </c>
      <c r="O167" s="5">
        <v>297</v>
      </c>
    </row>
    <row r="168" spans="11:15" x14ac:dyDescent="0.25">
      <c r="K168" t="s">
        <v>7</v>
      </c>
      <c r="L168" t="s">
        <v>35</v>
      </c>
      <c r="M168" t="s">
        <v>16</v>
      </c>
      <c r="N168" s="4">
        <v>2135</v>
      </c>
      <c r="O168" s="5">
        <v>27</v>
      </c>
    </row>
    <row r="169" spans="11:15" x14ac:dyDescent="0.25">
      <c r="K169" t="s">
        <v>40</v>
      </c>
      <c r="L169" t="s">
        <v>34</v>
      </c>
      <c r="M169" t="s">
        <v>23</v>
      </c>
      <c r="N169" s="4">
        <v>2779</v>
      </c>
      <c r="O169" s="5">
        <v>75</v>
      </c>
    </row>
    <row r="170" spans="11:15" x14ac:dyDescent="0.25">
      <c r="K170" t="s">
        <v>10</v>
      </c>
      <c r="L170" t="s">
        <v>39</v>
      </c>
      <c r="M170" t="s">
        <v>33</v>
      </c>
      <c r="N170" s="4">
        <v>12950</v>
      </c>
      <c r="O170" s="5">
        <v>30</v>
      </c>
    </row>
    <row r="171" spans="11:15" x14ac:dyDescent="0.25">
      <c r="K171" t="s">
        <v>7</v>
      </c>
      <c r="L171" t="s">
        <v>36</v>
      </c>
      <c r="M171" t="s">
        <v>18</v>
      </c>
      <c r="N171" s="4">
        <v>2646</v>
      </c>
      <c r="O171" s="5">
        <v>177</v>
      </c>
    </row>
    <row r="172" spans="11:15" x14ac:dyDescent="0.25">
      <c r="K172" t="s">
        <v>40</v>
      </c>
      <c r="L172" t="s">
        <v>34</v>
      </c>
      <c r="M172" t="s">
        <v>33</v>
      </c>
      <c r="N172" s="4">
        <v>3794</v>
      </c>
      <c r="O172" s="5">
        <v>159</v>
      </c>
    </row>
    <row r="173" spans="11:15" x14ac:dyDescent="0.25">
      <c r="K173" t="s">
        <v>3</v>
      </c>
      <c r="L173" t="s">
        <v>35</v>
      </c>
      <c r="M173" t="s">
        <v>33</v>
      </c>
      <c r="N173" s="4">
        <v>819</v>
      </c>
      <c r="O173" s="5">
        <v>306</v>
      </c>
    </row>
    <row r="174" spans="11:15" x14ac:dyDescent="0.25">
      <c r="K174" t="s">
        <v>3</v>
      </c>
      <c r="L174" t="s">
        <v>34</v>
      </c>
      <c r="M174" t="s">
        <v>20</v>
      </c>
      <c r="N174" s="4">
        <v>2583</v>
      </c>
      <c r="O174" s="5">
        <v>18</v>
      </c>
    </row>
    <row r="175" spans="11:15" x14ac:dyDescent="0.25">
      <c r="K175" t="s">
        <v>7</v>
      </c>
      <c r="L175" t="s">
        <v>35</v>
      </c>
      <c r="M175" t="s">
        <v>19</v>
      </c>
      <c r="N175" s="4">
        <v>4585</v>
      </c>
      <c r="O175" s="5">
        <v>240</v>
      </c>
    </row>
    <row r="176" spans="11:15" x14ac:dyDescent="0.25">
      <c r="K176" t="s">
        <v>5</v>
      </c>
      <c r="L176" t="s">
        <v>34</v>
      </c>
      <c r="M176" t="s">
        <v>33</v>
      </c>
      <c r="N176" s="4">
        <v>1652</v>
      </c>
      <c r="O176" s="5">
        <v>93</v>
      </c>
    </row>
    <row r="177" spans="11:15" x14ac:dyDescent="0.25">
      <c r="K177" t="s">
        <v>10</v>
      </c>
      <c r="L177" t="s">
        <v>34</v>
      </c>
      <c r="M177" t="s">
        <v>26</v>
      </c>
      <c r="N177" s="4">
        <v>4991</v>
      </c>
      <c r="O177" s="5">
        <v>9</v>
      </c>
    </row>
    <row r="178" spans="11:15" x14ac:dyDescent="0.25">
      <c r="K178" t="s">
        <v>8</v>
      </c>
      <c r="L178" t="s">
        <v>34</v>
      </c>
      <c r="M178" t="s">
        <v>16</v>
      </c>
      <c r="N178" s="4">
        <v>2009</v>
      </c>
      <c r="O178" s="5">
        <v>219</v>
      </c>
    </row>
    <row r="179" spans="11:15" x14ac:dyDescent="0.25">
      <c r="K179" t="s">
        <v>2</v>
      </c>
      <c r="L179" t="s">
        <v>39</v>
      </c>
      <c r="M179" t="s">
        <v>22</v>
      </c>
      <c r="N179" s="4">
        <v>1568</v>
      </c>
      <c r="O179" s="5">
        <v>141</v>
      </c>
    </row>
    <row r="180" spans="11:15" x14ac:dyDescent="0.25">
      <c r="K180" t="s">
        <v>41</v>
      </c>
      <c r="L180" t="s">
        <v>37</v>
      </c>
      <c r="M180" t="s">
        <v>20</v>
      </c>
      <c r="N180" s="4">
        <v>3388</v>
      </c>
      <c r="O180" s="5">
        <v>123</v>
      </c>
    </row>
    <row r="181" spans="11:15" x14ac:dyDescent="0.25">
      <c r="K181" t="s">
        <v>40</v>
      </c>
      <c r="L181" t="s">
        <v>38</v>
      </c>
      <c r="M181" t="s">
        <v>24</v>
      </c>
      <c r="N181" s="4">
        <v>623</v>
      </c>
      <c r="O181" s="5">
        <v>51</v>
      </c>
    </row>
    <row r="182" spans="11:15" x14ac:dyDescent="0.25">
      <c r="K182" t="s">
        <v>6</v>
      </c>
      <c r="L182" t="s">
        <v>36</v>
      </c>
      <c r="M182" t="s">
        <v>4</v>
      </c>
      <c r="N182" s="4">
        <v>10073</v>
      </c>
      <c r="O182" s="5">
        <v>120</v>
      </c>
    </row>
    <row r="183" spans="11:15" x14ac:dyDescent="0.25">
      <c r="K183" t="s">
        <v>8</v>
      </c>
      <c r="L183" t="s">
        <v>39</v>
      </c>
      <c r="M183" t="s">
        <v>26</v>
      </c>
      <c r="N183" s="4">
        <v>1561</v>
      </c>
      <c r="O183" s="5">
        <v>27</v>
      </c>
    </row>
    <row r="184" spans="11:15" x14ac:dyDescent="0.25">
      <c r="K184" t="s">
        <v>9</v>
      </c>
      <c r="L184" t="s">
        <v>36</v>
      </c>
      <c r="M184" t="s">
        <v>27</v>
      </c>
      <c r="N184" s="4">
        <v>11522</v>
      </c>
      <c r="O184" s="5">
        <v>204</v>
      </c>
    </row>
    <row r="185" spans="11:15" x14ac:dyDescent="0.25">
      <c r="K185" t="s">
        <v>6</v>
      </c>
      <c r="L185" t="s">
        <v>38</v>
      </c>
      <c r="M185" t="s">
        <v>13</v>
      </c>
      <c r="N185" s="4">
        <v>2317</v>
      </c>
      <c r="O185" s="5">
        <v>123</v>
      </c>
    </row>
    <row r="186" spans="11:15" x14ac:dyDescent="0.25">
      <c r="K186" t="s">
        <v>10</v>
      </c>
      <c r="L186" t="s">
        <v>37</v>
      </c>
      <c r="M186" t="s">
        <v>28</v>
      </c>
      <c r="N186" s="4">
        <v>3059</v>
      </c>
      <c r="O186" s="5">
        <v>27</v>
      </c>
    </row>
    <row r="187" spans="11:15" x14ac:dyDescent="0.25">
      <c r="K187" t="s">
        <v>41</v>
      </c>
      <c r="L187" t="s">
        <v>37</v>
      </c>
      <c r="M187" t="s">
        <v>26</v>
      </c>
      <c r="N187" s="4">
        <v>2324</v>
      </c>
      <c r="O187" s="5">
        <v>177</v>
      </c>
    </row>
    <row r="188" spans="11:15" x14ac:dyDescent="0.25">
      <c r="K188" t="s">
        <v>3</v>
      </c>
      <c r="L188" t="s">
        <v>39</v>
      </c>
      <c r="M188" t="s">
        <v>26</v>
      </c>
      <c r="N188" s="4">
        <v>4956</v>
      </c>
      <c r="O188" s="5">
        <v>171</v>
      </c>
    </row>
    <row r="189" spans="11:15" x14ac:dyDescent="0.25">
      <c r="K189" t="s">
        <v>10</v>
      </c>
      <c r="L189" t="s">
        <v>34</v>
      </c>
      <c r="M189" t="s">
        <v>19</v>
      </c>
      <c r="N189" s="4">
        <v>5355</v>
      </c>
      <c r="O189" s="5">
        <v>204</v>
      </c>
    </row>
    <row r="190" spans="11:15" x14ac:dyDescent="0.25">
      <c r="K190" t="s">
        <v>3</v>
      </c>
      <c r="L190" t="s">
        <v>34</v>
      </c>
      <c r="M190" t="s">
        <v>14</v>
      </c>
      <c r="N190" s="4">
        <v>7259</v>
      </c>
      <c r="O190" s="5">
        <v>276</v>
      </c>
    </row>
    <row r="191" spans="11:15" x14ac:dyDescent="0.25">
      <c r="K191" t="s">
        <v>8</v>
      </c>
      <c r="L191" t="s">
        <v>37</v>
      </c>
      <c r="M191" t="s">
        <v>26</v>
      </c>
      <c r="N191" s="4">
        <v>6279</v>
      </c>
      <c r="O191" s="5">
        <v>45</v>
      </c>
    </row>
    <row r="192" spans="11:15" x14ac:dyDescent="0.25">
      <c r="K192" t="s">
        <v>40</v>
      </c>
      <c r="L192" t="s">
        <v>38</v>
      </c>
      <c r="M192" t="s">
        <v>29</v>
      </c>
      <c r="N192" s="4">
        <v>2541</v>
      </c>
      <c r="O192" s="5">
        <v>45</v>
      </c>
    </row>
    <row r="193" spans="11:15" x14ac:dyDescent="0.25">
      <c r="K193" t="s">
        <v>6</v>
      </c>
      <c r="L193" t="s">
        <v>35</v>
      </c>
      <c r="M193" t="s">
        <v>27</v>
      </c>
      <c r="N193" s="4">
        <v>3864</v>
      </c>
      <c r="O193" s="5">
        <v>177</v>
      </c>
    </row>
    <row r="194" spans="11:15" x14ac:dyDescent="0.25">
      <c r="K194" t="s">
        <v>5</v>
      </c>
      <c r="L194" t="s">
        <v>36</v>
      </c>
      <c r="M194" t="s">
        <v>13</v>
      </c>
      <c r="N194" s="4">
        <v>6146</v>
      </c>
      <c r="O194" s="5">
        <v>63</v>
      </c>
    </row>
    <row r="195" spans="11:15" x14ac:dyDescent="0.25">
      <c r="K195" t="s">
        <v>9</v>
      </c>
      <c r="L195" t="s">
        <v>39</v>
      </c>
      <c r="M195" t="s">
        <v>18</v>
      </c>
      <c r="N195" s="4">
        <v>2639</v>
      </c>
      <c r="O195" s="5">
        <v>204</v>
      </c>
    </row>
    <row r="196" spans="11:15" x14ac:dyDescent="0.25">
      <c r="K196" t="s">
        <v>8</v>
      </c>
      <c r="L196" t="s">
        <v>37</v>
      </c>
      <c r="M196" t="s">
        <v>22</v>
      </c>
      <c r="N196" s="4">
        <v>1890</v>
      </c>
      <c r="O196" s="5">
        <v>195</v>
      </c>
    </row>
    <row r="197" spans="11:15" x14ac:dyDescent="0.25">
      <c r="K197" t="s">
        <v>7</v>
      </c>
      <c r="L197" t="s">
        <v>34</v>
      </c>
      <c r="M197" t="s">
        <v>14</v>
      </c>
      <c r="N197" s="4">
        <v>1932</v>
      </c>
      <c r="O197" s="5">
        <v>369</v>
      </c>
    </row>
    <row r="198" spans="11:15" x14ac:dyDescent="0.25">
      <c r="K198" t="s">
        <v>3</v>
      </c>
      <c r="L198" t="s">
        <v>34</v>
      </c>
      <c r="M198" t="s">
        <v>25</v>
      </c>
      <c r="N198" s="4">
        <v>6300</v>
      </c>
      <c r="O198" s="5">
        <v>42</v>
      </c>
    </row>
    <row r="199" spans="11:15" x14ac:dyDescent="0.25">
      <c r="K199" t="s">
        <v>6</v>
      </c>
      <c r="L199" t="s">
        <v>37</v>
      </c>
      <c r="M199" t="s">
        <v>30</v>
      </c>
      <c r="N199" s="4">
        <v>560</v>
      </c>
      <c r="O199" s="5">
        <v>81</v>
      </c>
    </row>
    <row r="200" spans="11:15" x14ac:dyDescent="0.25">
      <c r="K200" t="s">
        <v>9</v>
      </c>
      <c r="L200" t="s">
        <v>37</v>
      </c>
      <c r="M200" t="s">
        <v>26</v>
      </c>
      <c r="N200" s="4">
        <v>2856</v>
      </c>
      <c r="O200" s="5">
        <v>246</v>
      </c>
    </row>
    <row r="201" spans="11:15" x14ac:dyDescent="0.25">
      <c r="K201" t="s">
        <v>9</v>
      </c>
      <c r="L201" t="s">
        <v>34</v>
      </c>
      <c r="M201" t="s">
        <v>17</v>
      </c>
      <c r="N201" s="4">
        <v>707</v>
      </c>
      <c r="O201" s="5">
        <v>174</v>
      </c>
    </row>
    <row r="202" spans="11:15" x14ac:dyDescent="0.25">
      <c r="K202" t="s">
        <v>8</v>
      </c>
      <c r="L202" t="s">
        <v>35</v>
      </c>
      <c r="M202" t="s">
        <v>30</v>
      </c>
      <c r="N202" s="4">
        <v>3598</v>
      </c>
      <c r="O202" s="5">
        <v>81</v>
      </c>
    </row>
    <row r="203" spans="11:15" x14ac:dyDescent="0.25">
      <c r="K203" t="s">
        <v>40</v>
      </c>
      <c r="L203" t="s">
        <v>35</v>
      </c>
      <c r="M203" t="s">
        <v>22</v>
      </c>
      <c r="N203" s="4">
        <v>6853</v>
      </c>
      <c r="O203" s="5">
        <v>372</v>
      </c>
    </row>
    <row r="204" spans="11:15" x14ac:dyDescent="0.25">
      <c r="K204" t="s">
        <v>40</v>
      </c>
      <c r="L204" t="s">
        <v>35</v>
      </c>
      <c r="M204" t="s">
        <v>16</v>
      </c>
      <c r="N204" s="4">
        <v>4725</v>
      </c>
      <c r="O204" s="5">
        <v>174</v>
      </c>
    </row>
    <row r="205" spans="11:15" x14ac:dyDescent="0.25">
      <c r="K205" t="s">
        <v>41</v>
      </c>
      <c r="L205" t="s">
        <v>36</v>
      </c>
      <c r="M205" t="s">
        <v>32</v>
      </c>
      <c r="N205" s="4">
        <v>10304</v>
      </c>
      <c r="O205" s="5">
        <v>84</v>
      </c>
    </row>
    <row r="206" spans="11:15" x14ac:dyDescent="0.25">
      <c r="K206" t="s">
        <v>41</v>
      </c>
      <c r="L206" t="s">
        <v>34</v>
      </c>
      <c r="M206" t="s">
        <v>16</v>
      </c>
      <c r="N206" s="4">
        <v>1274</v>
      </c>
      <c r="O206" s="5">
        <v>225</v>
      </c>
    </row>
    <row r="207" spans="11:15" x14ac:dyDescent="0.25">
      <c r="K207" t="s">
        <v>5</v>
      </c>
      <c r="L207" t="s">
        <v>36</v>
      </c>
      <c r="M207" t="s">
        <v>30</v>
      </c>
      <c r="N207" s="4">
        <v>1526</v>
      </c>
      <c r="O207" s="5">
        <v>105</v>
      </c>
    </row>
    <row r="208" spans="11:15" x14ac:dyDescent="0.25">
      <c r="K208" t="s">
        <v>40</v>
      </c>
      <c r="L208" t="s">
        <v>39</v>
      </c>
      <c r="M208" t="s">
        <v>28</v>
      </c>
      <c r="N208" s="4">
        <v>3101</v>
      </c>
      <c r="O208" s="5">
        <v>225</v>
      </c>
    </row>
    <row r="209" spans="11:15" x14ac:dyDescent="0.25">
      <c r="K209" t="s">
        <v>2</v>
      </c>
      <c r="L209" t="s">
        <v>37</v>
      </c>
      <c r="M209" t="s">
        <v>14</v>
      </c>
      <c r="N209" s="4">
        <v>1057</v>
      </c>
      <c r="O209" s="5">
        <v>54</v>
      </c>
    </row>
    <row r="210" spans="11:15" x14ac:dyDescent="0.25">
      <c r="K210" t="s">
        <v>7</v>
      </c>
      <c r="L210" t="s">
        <v>37</v>
      </c>
      <c r="M210" t="s">
        <v>26</v>
      </c>
      <c r="N210" s="4">
        <v>5306</v>
      </c>
      <c r="O210" s="5">
        <v>0</v>
      </c>
    </row>
    <row r="211" spans="11:15" x14ac:dyDescent="0.25">
      <c r="K211" t="s">
        <v>5</v>
      </c>
      <c r="L211" t="s">
        <v>39</v>
      </c>
      <c r="M211" t="s">
        <v>24</v>
      </c>
      <c r="N211" s="4">
        <v>4018</v>
      </c>
      <c r="O211" s="5">
        <v>171</v>
      </c>
    </row>
    <row r="212" spans="11:15" x14ac:dyDescent="0.25">
      <c r="K212" t="s">
        <v>9</v>
      </c>
      <c r="L212" t="s">
        <v>34</v>
      </c>
      <c r="M212" t="s">
        <v>16</v>
      </c>
      <c r="N212" s="4">
        <v>938</v>
      </c>
      <c r="O212" s="5">
        <v>189</v>
      </c>
    </row>
    <row r="213" spans="11:15" x14ac:dyDescent="0.25">
      <c r="K213" t="s">
        <v>7</v>
      </c>
      <c r="L213" t="s">
        <v>38</v>
      </c>
      <c r="M213" t="s">
        <v>18</v>
      </c>
      <c r="N213" s="4">
        <v>1778</v>
      </c>
      <c r="O213" s="5">
        <v>270</v>
      </c>
    </row>
    <row r="214" spans="11:15" x14ac:dyDescent="0.25">
      <c r="K214" t="s">
        <v>6</v>
      </c>
      <c r="L214" t="s">
        <v>39</v>
      </c>
      <c r="M214" t="s">
        <v>30</v>
      </c>
      <c r="N214" s="4">
        <v>1638</v>
      </c>
      <c r="O214" s="5">
        <v>63</v>
      </c>
    </row>
    <row r="215" spans="11:15" x14ac:dyDescent="0.25">
      <c r="K215" t="s">
        <v>41</v>
      </c>
      <c r="L215" t="s">
        <v>38</v>
      </c>
      <c r="M215" t="s">
        <v>25</v>
      </c>
      <c r="N215" s="4">
        <v>154</v>
      </c>
      <c r="O215" s="5">
        <v>21</v>
      </c>
    </row>
    <row r="216" spans="11:15" x14ac:dyDescent="0.25">
      <c r="K216" t="s">
        <v>7</v>
      </c>
      <c r="L216" t="s">
        <v>37</v>
      </c>
      <c r="M216" t="s">
        <v>22</v>
      </c>
      <c r="N216" s="4">
        <v>9835</v>
      </c>
      <c r="O216" s="5">
        <v>207</v>
      </c>
    </row>
    <row r="217" spans="11:15" x14ac:dyDescent="0.25">
      <c r="K217" t="s">
        <v>9</v>
      </c>
      <c r="L217" t="s">
        <v>37</v>
      </c>
      <c r="M217" t="s">
        <v>20</v>
      </c>
      <c r="N217" s="4">
        <v>7273</v>
      </c>
      <c r="O217" s="5">
        <v>96</v>
      </c>
    </row>
    <row r="218" spans="11:15" x14ac:dyDescent="0.25">
      <c r="K218" t="s">
        <v>5</v>
      </c>
      <c r="L218" t="s">
        <v>39</v>
      </c>
      <c r="M218" t="s">
        <v>22</v>
      </c>
      <c r="N218" s="4">
        <v>6909</v>
      </c>
      <c r="O218" s="5">
        <v>81</v>
      </c>
    </row>
    <row r="219" spans="11:15" x14ac:dyDescent="0.25">
      <c r="K219" t="s">
        <v>9</v>
      </c>
      <c r="L219" t="s">
        <v>39</v>
      </c>
      <c r="M219" t="s">
        <v>24</v>
      </c>
      <c r="N219" s="4">
        <v>3920</v>
      </c>
      <c r="O219" s="5">
        <v>306</v>
      </c>
    </row>
    <row r="220" spans="11:15" x14ac:dyDescent="0.25">
      <c r="K220" t="s">
        <v>10</v>
      </c>
      <c r="L220" t="s">
        <v>39</v>
      </c>
      <c r="M220" t="s">
        <v>21</v>
      </c>
      <c r="N220" s="4">
        <v>4858</v>
      </c>
      <c r="O220" s="5">
        <v>279</v>
      </c>
    </row>
    <row r="221" spans="11:15" x14ac:dyDescent="0.25">
      <c r="K221" t="s">
        <v>2</v>
      </c>
      <c r="L221" t="s">
        <v>38</v>
      </c>
      <c r="M221" t="s">
        <v>4</v>
      </c>
      <c r="N221" s="4">
        <v>3549</v>
      </c>
      <c r="O221" s="5">
        <v>3</v>
      </c>
    </row>
    <row r="222" spans="11:15" x14ac:dyDescent="0.25">
      <c r="K222" t="s">
        <v>7</v>
      </c>
      <c r="L222" t="s">
        <v>39</v>
      </c>
      <c r="M222" t="s">
        <v>27</v>
      </c>
      <c r="N222" s="4">
        <v>966</v>
      </c>
      <c r="O222" s="5">
        <v>198</v>
      </c>
    </row>
    <row r="223" spans="11:15" x14ac:dyDescent="0.25">
      <c r="K223" t="s">
        <v>5</v>
      </c>
      <c r="L223" t="s">
        <v>39</v>
      </c>
      <c r="M223" t="s">
        <v>18</v>
      </c>
      <c r="N223" s="4">
        <v>385</v>
      </c>
      <c r="O223" s="5">
        <v>249</v>
      </c>
    </row>
    <row r="224" spans="11:15" x14ac:dyDescent="0.25">
      <c r="K224" t="s">
        <v>6</v>
      </c>
      <c r="L224" t="s">
        <v>34</v>
      </c>
      <c r="M224" t="s">
        <v>16</v>
      </c>
      <c r="N224" s="4">
        <v>2219</v>
      </c>
      <c r="O224" s="5">
        <v>75</v>
      </c>
    </row>
    <row r="225" spans="11:15" x14ac:dyDescent="0.25">
      <c r="K225" t="s">
        <v>9</v>
      </c>
      <c r="L225" t="s">
        <v>36</v>
      </c>
      <c r="M225" t="s">
        <v>32</v>
      </c>
      <c r="N225" s="4">
        <v>2954</v>
      </c>
      <c r="O225" s="5">
        <v>189</v>
      </c>
    </row>
    <row r="226" spans="11:15" x14ac:dyDescent="0.25">
      <c r="K226" t="s">
        <v>7</v>
      </c>
      <c r="L226" t="s">
        <v>36</v>
      </c>
      <c r="M226" t="s">
        <v>32</v>
      </c>
      <c r="N226" s="4">
        <v>280</v>
      </c>
      <c r="O226" s="5">
        <v>87</v>
      </c>
    </row>
    <row r="227" spans="11:15" x14ac:dyDescent="0.25">
      <c r="K227" t="s">
        <v>41</v>
      </c>
      <c r="L227" t="s">
        <v>36</v>
      </c>
      <c r="M227" t="s">
        <v>30</v>
      </c>
      <c r="N227" s="4">
        <v>6118</v>
      </c>
      <c r="O227" s="5">
        <v>174</v>
      </c>
    </row>
    <row r="228" spans="11:15" x14ac:dyDescent="0.25">
      <c r="K228" t="s">
        <v>2</v>
      </c>
      <c r="L228" t="s">
        <v>39</v>
      </c>
      <c r="M228" t="s">
        <v>15</v>
      </c>
      <c r="N228" s="4">
        <v>4802</v>
      </c>
      <c r="O228" s="5">
        <v>36</v>
      </c>
    </row>
    <row r="229" spans="11:15" x14ac:dyDescent="0.25">
      <c r="K229" t="s">
        <v>9</v>
      </c>
      <c r="L229" t="s">
        <v>38</v>
      </c>
      <c r="M229" t="s">
        <v>24</v>
      </c>
      <c r="N229" s="4">
        <v>4137</v>
      </c>
      <c r="O229" s="5">
        <v>60</v>
      </c>
    </row>
    <row r="230" spans="11:15" x14ac:dyDescent="0.25">
      <c r="K230" t="s">
        <v>3</v>
      </c>
      <c r="L230" t="s">
        <v>35</v>
      </c>
      <c r="M230" t="s">
        <v>23</v>
      </c>
      <c r="N230" s="4">
        <v>2023</v>
      </c>
      <c r="O230" s="5">
        <v>78</v>
      </c>
    </row>
    <row r="231" spans="11:15" x14ac:dyDescent="0.25">
      <c r="K231" t="s">
        <v>9</v>
      </c>
      <c r="L231" t="s">
        <v>36</v>
      </c>
      <c r="M231" t="s">
        <v>30</v>
      </c>
      <c r="N231" s="4">
        <v>9051</v>
      </c>
      <c r="O231" s="5">
        <v>57</v>
      </c>
    </row>
    <row r="232" spans="11:15" x14ac:dyDescent="0.25">
      <c r="K232" t="s">
        <v>9</v>
      </c>
      <c r="L232" t="s">
        <v>37</v>
      </c>
      <c r="M232" t="s">
        <v>28</v>
      </c>
      <c r="N232" s="4">
        <v>2919</v>
      </c>
      <c r="O232" s="5">
        <v>45</v>
      </c>
    </row>
    <row r="233" spans="11:15" x14ac:dyDescent="0.25">
      <c r="K233" t="s">
        <v>41</v>
      </c>
      <c r="L233" t="s">
        <v>38</v>
      </c>
      <c r="M233" t="s">
        <v>22</v>
      </c>
      <c r="N233" s="4">
        <v>5915</v>
      </c>
      <c r="O233" s="5">
        <v>3</v>
      </c>
    </row>
    <row r="234" spans="11:15" x14ac:dyDescent="0.25">
      <c r="K234" t="s">
        <v>10</v>
      </c>
      <c r="L234" t="s">
        <v>35</v>
      </c>
      <c r="M234" t="s">
        <v>15</v>
      </c>
      <c r="N234" s="4">
        <v>2562</v>
      </c>
      <c r="O234" s="5">
        <v>6</v>
      </c>
    </row>
    <row r="235" spans="11:15" x14ac:dyDescent="0.25">
      <c r="K235" t="s">
        <v>5</v>
      </c>
      <c r="L235" t="s">
        <v>37</v>
      </c>
      <c r="M235" t="s">
        <v>25</v>
      </c>
      <c r="N235" s="4">
        <v>8813</v>
      </c>
      <c r="O235" s="5">
        <v>21</v>
      </c>
    </row>
    <row r="236" spans="11:15" x14ac:dyDescent="0.25">
      <c r="K236" t="s">
        <v>5</v>
      </c>
      <c r="L236" t="s">
        <v>36</v>
      </c>
      <c r="M236" t="s">
        <v>18</v>
      </c>
      <c r="N236" s="4">
        <v>6111</v>
      </c>
      <c r="O236" s="5">
        <v>3</v>
      </c>
    </row>
    <row r="237" spans="11:15" x14ac:dyDescent="0.25">
      <c r="K237" t="s">
        <v>8</v>
      </c>
      <c r="L237" t="s">
        <v>34</v>
      </c>
      <c r="M237" t="s">
        <v>31</v>
      </c>
      <c r="N237" s="4">
        <v>3507</v>
      </c>
      <c r="O237" s="5">
        <v>288</v>
      </c>
    </row>
    <row r="238" spans="11:15" x14ac:dyDescent="0.25">
      <c r="K238" t="s">
        <v>6</v>
      </c>
      <c r="L238" t="s">
        <v>36</v>
      </c>
      <c r="M238" t="s">
        <v>13</v>
      </c>
      <c r="N238" s="4">
        <v>4319</v>
      </c>
      <c r="O238" s="5">
        <v>30</v>
      </c>
    </row>
    <row r="239" spans="11:15" x14ac:dyDescent="0.25">
      <c r="K239" t="s">
        <v>40</v>
      </c>
      <c r="L239" t="s">
        <v>38</v>
      </c>
      <c r="M239" t="s">
        <v>26</v>
      </c>
      <c r="N239" s="4">
        <v>609</v>
      </c>
      <c r="O239" s="5">
        <v>87</v>
      </c>
    </row>
    <row r="240" spans="11:15" x14ac:dyDescent="0.25">
      <c r="K240" t="s">
        <v>40</v>
      </c>
      <c r="L240" t="s">
        <v>39</v>
      </c>
      <c r="M240" t="s">
        <v>27</v>
      </c>
      <c r="N240" s="4">
        <v>6370</v>
      </c>
      <c r="O240" s="5">
        <v>30</v>
      </c>
    </row>
    <row r="241" spans="11:15" x14ac:dyDescent="0.25">
      <c r="K241" t="s">
        <v>5</v>
      </c>
      <c r="L241" t="s">
        <v>38</v>
      </c>
      <c r="M241" t="s">
        <v>19</v>
      </c>
      <c r="N241" s="4">
        <v>5474</v>
      </c>
      <c r="O241" s="5">
        <v>168</v>
      </c>
    </row>
    <row r="242" spans="11:15" x14ac:dyDescent="0.25">
      <c r="K242" t="s">
        <v>40</v>
      </c>
      <c r="L242" t="s">
        <v>36</v>
      </c>
      <c r="M242" t="s">
        <v>27</v>
      </c>
      <c r="N242" s="4">
        <v>3164</v>
      </c>
      <c r="O242" s="5">
        <v>306</v>
      </c>
    </row>
    <row r="243" spans="11:15" x14ac:dyDescent="0.25">
      <c r="K243" t="s">
        <v>6</v>
      </c>
      <c r="L243" t="s">
        <v>35</v>
      </c>
      <c r="M243" t="s">
        <v>4</v>
      </c>
      <c r="N243" s="4">
        <v>1302</v>
      </c>
      <c r="O243" s="5">
        <v>402</v>
      </c>
    </row>
    <row r="244" spans="11:15" x14ac:dyDescent="0.25">
      <c r="K244" t="s">
        <v>3</v>
      </c>
      <c r="L244" t="s">
        <v>37</v>
      </c>
      <c r="M244" t="s">
        <v>28</v>
      </c>
      <c r="N244" s="4">
        <v>7308</v>
      </c>
      <c r="O244" s="5">
        <v>327</v>
      </c>
    </row>
    <row r="245" spans="11:15" x14ac:dyDescent="0.25">
      <c r="K245" t="s">
        <v>40</v>
      </c>
      <c r="L245" t="s">
        <v>37</v>
      </c>
      <c r="M245" t="s">
        <v>27</v>
      </c>
      <c r="N245" s="4">
        <v>6132</v>
      </c>
      <c r="O245" s="5">
        <v>93</v>
      </c>
    </row>
    <row r="246" spans="11:15" x14ac:dyDescent="0.25">
      <c r="K246" t="s">
        <v>10</v>
      </c>
      <c r="L246" t="s">
        <v>35</v>
      </c>
      <c r="M246" t="s">
        <v>14</v>
      </c>
      <c r="N246" s="4">
        <v>3472</v>
      </c>
      <c r="O246" s="5">
        <v>96</v>
      </c>
    </row>
    <row r="247" spans="11:15" x14ac:dyDescent="0.25">
      <c r="K247" t="s">
        <v>8</v>
      </c>
      <c r="L247" t="s">
        <v>39</v>
      </c>
      <c r="M247" t="s">
        <v>18</v>
      </c>
      <c r="N247" s="4">
        <v>9660</v>
      </c>
      <c r="O247" s="5">
        <v>27</v>
      </c>
    </row>
    <row r="248" spans="11:15" x14ac:dyDescent="0.25">
      <c r="K248" t="s">
        <v>9</v>
      </c>
      <c r="L248" t="s">
        <v>38</v>
      </c>
      <c r="M248" t="s">
        <v>26</v>
      </c>
      <c r="N248" s="4">
        <v>2436</v>
      </c>
      <c r="O248" s="5">
        <v>99</v>
      </c>
    </row>
    <row r="249" spans="11:15" x14ac:dyDescent="0.25">
      <c r="K249" t="s">
        <v>9</v>
      </c>
      <c r="L249" t="s">
        <v>38</v>
      </c>
      <c r="M249" t="s">
        <v>33</v>
      </c>
      <c r="N249" s="4">
        <v>9506</v>
      </c>
      <c r="O249" s="5">
        <v>87</v>
      </c>
    </row>
    <row r="250" spans="11:15" x14ac:dyDescent="0.25">
      <c r="K250" t="s">
        <v>10</v>
      </c>
      <c r="L250" t="s">
        <v>37</v>
      </c>
      <c r="M250" t="s">
        <v>21</v>
      </c>
      <c r="N250" s="4">
        <v>245</v>
      </c>
      <c r="O250" s="5">
        <v>288</v>
      </c>
    </row>
    <row r="251" spans="11:15" x14ac:dyDescent="0.25">
      <c r="K251" t="s">
        <v>8</v>
      </c>
      <c r="L251" t="s">
        <v>35</v>
      </c>
      <c r="M251" t="s">
        <v>20</v>
      </c>
      <c r="N251" s="4">
        <v>2702</v>
      </c>
      <c r="O251" s="5">
        <v>363</v>
      </c>
    </row>
    <row r="252" spans="11:15" x14ac:dyDescent="0.25">
      <c r="K252" t="s">
        <v>10</v>
      </c>
      <c r="L252" t="s">
        <v>34</v>
      </c>
      <c r="M252" t="s">
        <v>17</v>
      </c>
      <c r="N252" s="4">
        <v>700</v>
      </c>
      <c r="O252" s="5">
        <v>87</v>
      </c>
    </row>
    <row r="253" spans="11:15" x14ac:dyDescent="0.25">
      <c r="K253" t="s">
        <v>6</v>
      </c>
      <c r="L253" t="s">
        <v>34</v>
      </c>
      <c r="M253" t="s">
        <v>17</v>
      </c>
      <c r="N253" s="4">
        <v>3759</v>
      </c>
      <c r="O253" s="5">
        <v>150</v>
      </c>
    </row>
    <row r="254" spans="11:15" x14ac:dyDescent="0.25">
      <c r="K254" t="s">
        <v>2</v>
      </c>
      <c r="L254" t="s">
        <v>35</v>
      </c>
      <c r="M254" t="s">
        <v>17</v>
      </c>
      <c r="N254" s="4">
        <v>1589</v>
      </c>
      <c r="O254" s="5">
        <v>303</v>
      </c>
    </row>
    <row r="255" spans="11:15" x14ac:dyDescent="0.25">
      <c r="K255" t="s">
        <v>7</v>
      </c>
      <c r="L255" t="s">
        <v>35</v>
      </c>
      <c r="M255" t="s">
        <v>28</v>
      </c>
      <c r="N255" s="4">
        <v>5194</v>
      </c>
      <c r="O255" s="5">
        <v>288</v>
      </c>
    </row>
    <row r="256" spans="11:15" x14ac:dyDescent="0.25">
      <c r="K256" t="s">
        <v>10</v>
      </c>
      <c r="L256" t="s">
        <v>36</v>
      </c>
      <c r="M256" t="s">
        <v>13</v>
      </c>
      <c r="N256" s="4">
        <v>945</v>
      </c>
      <c r="O256" s="5">
        <v>75</v>
      </c>
    </row>
    <row r="257" spans="11:15" x14ac:dyDescent="0.25">
      <c r="K257" t="s">
        <v>40</v>
      </c>
      <c r="L257" t="s">
        <v>38</v>
      </c>
      <c r="M257" t="s">
        <v>31</v>
      </c>
      <c r="N257" s="4">
        <v>1988</v>
      </c>
      <c r="O257" s="5">
        <v>39</v>
      </c>
    </row>
    <row r="258" spans="11:15" x14ac:dyDescent="0.25">
      <c r="K258" t="s">
        <v>6</v>
      </c>
      <c r="L258" t="s">
        <v>34</v>
      </c>
      <c r="M258" t="s">
        <v>32</v>
      </c>
      <c r="N258" s="4">
        <v>6734</v>
      </c>
      <c r="O258" s="5">
        <v>123</v>
      </c>
    </row>
    <row r="259" spans="11:15" x14ac:dyDescent="0.25">
      <c r="K259" t="s">
        <v>40</v>
      </c>
      <c r="L259" t="s">
        <v>36</v>
      </c>
      <c r="M259" t="s">
        <v>4</v>
      </c>
      <c r="N259" s="4">
        <v>217</v>
      </c>
      <c r="O259" s="5">
        <v>36</v>
      </c>
    </row>
    <row r="260" spans="11:15" x14ac:dyDescent="0.25">
      <c r="K260" t="s">
        <v>5</v>
      </c>
      <c r="L260" t="s">
        <v>34</v>
      </c>
      <c r="M260" t="s">
        <v>22</v>
      </c>
      <c r="N260" s="4">
        <v>6279</v>
      </c>
      <c r="O260" s="5">
        <v>237</v>
      </c>
    </row>
    <row r="261" spans="11:15" x14ac:dyDescent="0.25">
      <c r="K261" t="s">
        <v>40</v>
      </c>
      <c r="L261" t="s">
        <v>36</v>
      </c>
      <c r="M261" t="s">
        <v>13</v>
      </c>
      <c r="N261" s="4">
        <v>4424</v>
      </c>
      <c r="O261" s="5">
        <v>201</v>
      </c>
    </row>
    <row r="262" spans="11:15" x14ac:dyDescent="0.25">
      <c r="K262" t="s">
        <v>2</v>
      </c>
      <c r="L262" t="s">
        <v>36</v>
      </c>
      <c r="M262" t="s">
        <v>17</v>
      </c>
      <c r="N262" s="4">
        <v>189</v>
      </c>
      <c r="O262" s="5">
        <v>48</v>
      </c>
    </row>
    <row r="263" spans="11:15" x14ac:dyDescent="0.25">
      <c r="K263" t="s">
        <v>5</v>
      </c>
      <c r="L263" t="s">
        <v>35</v>
      </c>
      <c r="M263" t="s">
        <v>22</v>
      </c>
      <c r="N263" s="4">
        <v>490</v>
      </c>
      <c r="O263" s="5">
        <v>84</v>
      </c>
    </row>
    <row r="264" spans="11:15" x14ac:dyDescent="0.25">
      <c r="K264" t="s">
        <v>8</v>
      </c>
      <c r="L264" t="s">
        <v>37</v>
      </c>
      <c r="M264" t="s">
        <v>21</v>
      </c>
      <c r="N264" s="4">
        <v>434</v>
      </c>
      <c r="O264" s="5">
        <v>87</v>
      </c>
    </row>
    <row r="265" spans="11:15" x14ac:dyDescent="0.25">
      <c r="K265" t="s">
        <v>7</v>
      </c>
      <c r="L265" t="s">
        <v>38</v>
      </c>
      <c r="M265" t="s">
        <v>30</v>
      </c>
      <c r="N265" s="4">
        <v>10129</v>
      </c>
      <c r="O265" s="5">
        <v>312</v>
      </c>
    </row>
    <row r="266" spans="11:15" x14ac:dyDescent="0.25">
      <c r="K266" t="s">
        <v>3</v>
      </c>
      <c r="L266" t="s">
        <v>39</v>
      </c>
      <c r="M266" t="s">
        <v>28</v>
      </c>
      <c r="N266" s="4">
        <v>1652</v>
      </c>
      <c r="O266" s="5">
        <v>102</v>
      </c>
    </row>
    <row r="267" spans="11:15" x14ac:dyDescent="0.25">
      <c r="K267" t="s">
        <v>8</v>
      </c>
      <c r="L267" t="s">
        <v>38</v>
      </c>
      <c r="M267" t="s">
        <v>21</v>
      </c>
      <c r="N267" s="4">
        <v>6433</v>
      </c>
      <c r="O267" s="5">
        <v>78</v>
      </c>
    </row>
    <row r="268" spans="11:15" x14ac:dyDescent="0.25">
      <c r="K268" t="s">
        <v>3</v>
      </c>
      <c r="L268" t="s">
        <v>34</v>
      </c>
      <c r="M268" t="s">
        <v>23</v>
      </c>
      <c r="N268" s="4">
        <v>2212</v>
      </c>
      <c r="O268" s="5">
        <v>117</v>
      </c>
    </row>
    <row r="269" spans="11:15" x14ac:dyDescent="0.25">
      <c r="K269" t="s">
        <v>41</v>
      </c>
      <c r="L269" t="s">
        <v>35</v>
      </c>
      <c r="M269" t="s">
        <v>19</v>
      </c>
      <c r="N269" s="4">
        <v>609</v>
      </c>
      <c r="O269" s="5">
        <v>99</v>
      </c>
    </row>
    <row r="270" spans="11:15" x14ac:dyDescent="0.25">
      <c r="K270" t="s">
        <v>40</v>
      </c>
      <c r="L270" t="s">
        <v>35</v>
      </c>
      <c r="M270" t="s">
        <v>24</v>
      </c>
      <c r="N270" s="4">
        <v>1638</v>
      </c>
      <c r="O270" s="5">
        <v>48</v>
      </c>
    </row>
    <row r="271" spans="11:15" x14ac:dyDescent="0.25">
      <c r="K271" t="s">
        <v>7</v>
      </c>
      <c r="L271" t="s">
        <v>34</v>
      </c>
      <c r="M271" t="s">
        <v>15</v>
      </c>
      <c r="N271" s="4">
        <v>3829</v>
      </c>
      <c r="O271" s="5">
        <v>24</v>
      </c>
    </row>
    <row r="272" spans="11:15" x14ac:dyDescent="0.25">
      <c r="K272" t="s">
        <v>40</v>
      </c>
      <c r="L272" t="s">
        <v>39</v>
      </c>
      <c r="M272" t="s">
        <v>15</v>
      </c>
      <c r="N272" s="4">
        <v>5775</v>
      </c>
      <c r="O272" s="5">
        <v>42</v>
      </c>
    </row>
    <row r="273" spans="11:15" x14ac:dyDescent="0.25">
      <c r="K273" t="s">
        <v>6</v>
      </c>
      <c r="L273" t="s">
        <v>35</v>
      </c>
      <c r="M273" t="s">
        <v>20</v>
      </c>
      <c r="N273" s="4">
        <v>1071</v>
      </c>
      <c r="O273" s="5">
        <v>270</v>
      </c>
    </row>
    <row r="274" spans="11:15" x14ac:dyDescent="0.25">
      <c r="K274" t="s">
        <v>8</v>
      </c>
      <c r="L274" t="s">
        <v>36</v>
      </c>
      <c r="M274" t="s">
        <v>23</v>
      </c>
      <c r="N274" s="4">
        <v>5019</v>
      </c>
      <c r="O274" s="5">
        <v>150</v>
      </c>
    </row>
    <row r="275" spans="11:15" x14ac:dyDescent="0.25">
      <c r="K275" t="s">
        <v>2</v>
      </c>
      <c r="L275" t="s">
        <v>37</v>
      </c>
      <c r="M275" t="s">
        <v>15</v>
      </c>
      <c r="N275" s="4">
        <v>2863</v>
      </c>
      <c r="O275" s="5">
        <v>42</v>
      </c>
    </row>
    <row r="276" spans="11:15" x14ac:dyDescent="0.25">
      <c r="K276" t="s">
        <v>40</v>
      </c>
      <c r="L276" t="s">
        <v>35</v>
      </c>
      <c r="M276" t="s">
        <v>29</v>
      </c>
      <c r="N276" s="4">
        <v>1617</v>
      </c>
      <c r="O276" s="5">
        <v>126</v>
      </c>
    </row>
    <row r="277" spans="11:15" x14ac:dyDescent="0.25">
      <c r="K277" t="s">
        <v>6</v>
      </c>
      <c r="L277" t="s">
        <v>37</v>
      </c>
      <c r="M277" t="s">
        <v>26</v>
      </c>
      <c r="N277" s="4">
        <v>6818</v>
      </c>
      <c r="O277" s="5">
        <v>6</v>
      </c>
    </row>
    <row r="278" spans="11:15" x14ac:dyDescent="0.25">
      <c r="K278" t="s">
        <v>3</v>
      </c>
      <c r="L278" t="s">
        <v>35</v>
      </c>
      <c r="M278" t="s">
        <v>15</v>
      </c>
      <c r="N278" s="4">
        <v>6657</v>
      </c>
      <c r="O278" s="5">
        <v>276</v>
      </c>
    </row>
    <row r="279" spans="11:15" x14ac:dyDescent="0.25">
      <c r="K279" t="s">
        <v>3</v>
      </c>
      <c r="L279" t="s">
        <v>34</v>
      </c>
      <c r="M279" t="s">
        <v>17</v>
      </c>
      <c r="N279" s="4">
        <v>2919</v>
      </c>
      <c r="O279" s="5">
        <v>93</v>
      </c>
    </row>
    <row r="280" spans="11:15" x14ac:dyDescent="0.25">
      <c r="K280" t="s">
        <v>2</v>
      </c>
      <c r="L280" t="s">
        <v>36</v>
      </c>
      <c r="M280" t="s">
        <v>31</v>
      </c>
      <c r="N280" s="4">
        <v>3094</v>
      </c>
      <c r="O280" s="5">
        <v>246</v>
      </c>
    </row>
    <row r="281" spans="11:15" x14ac:dyDescent="0.25">
      <c r="K281" t="s">
        <v>6</v>
      </c>
      <c r="L281" t="s">
        <v>39</v>
      </c>
      <c r="M281" t="s">
        <v>24</v>
      </c>
      <c r="N281" s="4">
        <v>2989</v>
      </c>
      <c r="O281" s="5">
        <v>3</v>
      </c>
    </row>
    <row r="282" spans="11:15" x14ac:dyDescent="0.25">
      <c r="K282" t="s">
        <v>8</v>
      </c>
      <c r="L282" t="s">
        <v>38</v>
      </c>
      <c r="M282" t="s">
        <v>27</v>
      </c>
      <c r="N282" s="4">
        <v>2268</v>
      </c>
      <c r="O282" s="5">
        <v>63</v>
      </c>
    </row>
    <row r="283" spans="11:15" x14ac:dyDescent="0.25">
      <c r="K283" t="s">
        <v>5</v>
      </c>
      <c r="L283" t="s">
        <v>35</v>
      </c>
      <c r="M283" t="s">
        <v>31</v>
      </c>
      <c r="N283" s="4">
        <v>4753</v>
      </c>
      <c r="O283" s="5">
        <v>246</v>
      </c>
    </row>
    <row r="284" spans="11:15" x14ac:dyDescent="0.25">
      <c r="K284" t="s">
        <v>2</v>
      </c>
      <c r="L284" t="s">
        <v>34</v>
      </c>
      <c r="M284" t="s">
        <v>19</v>
      </c>
      <c r="N284" s="4">
        <v>7511</v>
      </c>
      <c r="O284" s="5">
        <v>120</v>
      </c>
    </row>
    <row r="285" spans="11:15" x14ac:dyDescent="0.25">
      <c r="K285" t="s">
        <v>2</v>
      </c>
      <c r="L285" t="s">
        <v>38</v>
      </c>
      <c r="M285" t="s">
        <v>31</v>
      </c>
      <c r="N285" s="4">
        <v>4326</v>
      </c>
      <c r="O285" s="5">
        <v>348</v>
      </c>
    </row>
    <row r="286" spans="11:15" x14ac:dyDescent="0.25">
      <c r="K286" t="s">
        <v>41</v>
      </c>
      <c r="L286" t="s">
        <v>34</v>
      </c>
      <c r="M286" t="s">
        <v>23</v>
      </c>
      <c r="N286" s="4">
        <v>4935</v>
      </c>
      <c r="O286" s="5">
        <v>126</v>
      </c>
    </row>
    <row r="287" spans="11:15" x14ac:dyDescent="0.25">
      <c r="K287" t="s">
        <v>6</v>
      </c>
      <c r="L287" t="s">
        <v>35</v>
      </c>
      <c r="M287" t="s">
        <v>30</v>
      </c>
      <c r="N287" s="4">
        <v>4781</v>
      </c>
      <c r="O287" s="5">
        <v>123</v>
      </c>
    </row>
    <row r="288" spans="11:15" x14ac:dyDescent="0.25">
      <c r="K288" t="s">
        <v>5</v>
      </c>
      <c r="L288" t="s">
        <v>38</v>
      </c>
      <c r="M288" t="s">
        <v>25</v>
      </c>
      <c r="N288" s="4">
        <v>7483</v>
      </c>
      <c r="O288" s="5">
        <v>45</v>
      </c>
    </row>
    <row r="289" spans="11:15" x14ac:dyDescent="0.25">
      <c r="K289" t="s">
        <v>10</v>
      </c>
      <c r="L289" t="s">
        <v>38</v>
      </c>
      <c r="M289" t="s">
        <v>4</v>
      </c>
      <c r="N289" s="4">
        <v>6860</v>
      </c>
      <c r="O289" s="5">
        <v>126</v>
      </c>
    </row>
    <row r="290" spans="11:15" x14ac:dyDescent="0.25">
      <c r="K290" t="s">
        <v>40</v>
      </c>
      <c r="L290" t="s">
        <v>37</v>
      </c>
      <c r="M290" t="s">
        <v>29</v>
      </c>
      <c r="N290" s="4">
        <v>9002</v>
      </c>
      <c r="O290" s="5">
        <v>72</v>
      </c>
    </row>
    <row r="291" spans="11:15" x14ac:dyDescent="0.25">
      <c r="K291" t="s">
        <v>6</v>
      </c>
      <c r="L291" t="s">
        <v>36</v>
      </c>
      <c r="M291" t="s">
        <v>29</v>
      </c>
      <c r="N291" s="4">
        <v>1400</v>
      </c>
      <c r="O291" s="5">
        <v>135</v>
      </c>
    </row>
    <row r="292" spans="11:15" x14ac:dyDescent="0.25">
      <c r="K292" t="s">
        <v>10</v>
      </c>
      <c r="L292" t="s">
        <v>34</v>
      </c>
      <c r="M292" t="s">
        <v>22</v>
      </c>
      <c r="N292" s="4">
        <v>4053</v>
      </c>
      <c r="O292" s="5">
        <v>24</v>
      </c>
    </row>
    <row r="293" spans="11:15" x14ac:dyDescent="0.25">
      <c r="K293" t="s">
        <v>7</v>
      </c>
      <c r="L293" t="s">
        <v>36</v>
      </c>
      <c r="M293" t="s">
        <v>31</v>
      </c>
      <c r="N293" s="4">
        <v>2149</v>
      </c>
      <c r="O293" s="5">
        <v>117</v>
      </c>
    </row>
    <row r="294" spans="11:15" x14ac:dyDescent="0.25">
      <c r="K294" t="s">
        <v>3</v>
      </c>
      <c r="L294" t="s">
        <v>39</v>
      </c>
      <c r="M294" t="s">
        <v>29</v>
      </c>
      <c r="N294" s="4">
        <v>3640</v>
      </c>
      <c r="O294" s="5">
        <v>51</v>
      </c>
    </row>
    <row r="295" spans="11:15" x14ac:dyDescent="0.25">
      <c r="K295" t="s">
        <v>2</v>
      </c>
      <c r="L295" t="s">
        <v>39</v>
      </c>
      <c r="M295" t="s">
        <v>23</v>
      </c>
      <c r="N295" s="4">
        <v>630</v>
      </c>
      <c r="O295" s="5">
        <v>36</v>
      </c>
    </row>
    <row r="296" spans="11:15" x14ac:dyDescent="0.25">
      <c r="K296" t="s">
        <v>9</v>
      </c>
      <c r="L296" t="s">
        <v>35</v>
      </c>
      <c r="M296" t="s">
        <v>27</v>
      </c>
      <c r="N296" s="4">
        <v>2429</v>
      </c>
      <c r="O296" s="5">
        <v>144</v>
      </c>
    </row>
    <row r="297" spans="11:15" x14ac:dyDescent="0.25">
      <c r="K297" t="s">
        <v>9</v>
      </c>
      <c r="L297" t="s">
        <v>36</v>
      </c>
      <c r="M297" t="s">
        <v>25</v>
      </c>
      <c r="N297" s="4">
        <v>2142</v>
      </c>
      <c r="O297" s="5">
        <v>114</v>
      </c>
    </row>
    <row r="298" spans="11:15" x14ac:dyDescent="0.25">
      <c r="K298" t="s">
        <v>7</v>
      </c>
      <c r="L298" t="s">
        <v>37</v>
      </c>
      <c r="M298" t="s">
        <v>30</v>
      </c>
      <c r="N298" s="4">
        <v>6454</v>
      </c>
      <c r="O298" s="5">
        <v>54</v>
      </c>
    </row>
    <row r="299" spans="11:15" x14ac:dyDescent="0.25">
      <c r="K299" t="s">
        <v>7</v>
      </c>
      <c r="L299" t="s">
        <v>37</v>
      </c>
      <c r="M299" t="s">
        <v>16</v>
      </c>
      <c r="N299" s="4">
        <v>4487</v>
      </c>
      <c r="O299" s="5">
        <v>333</v>
      </c>
    </row>
    <row r="300" spans="11:15" x14ac:dyDescent="0.25">
      <c r="K300" t="s">
        <v>3</v>
      </c>
      <c r="L300" t="s">
        <v>37</v>
      </c>
      <c r="M300" t="s">
        <v>4</v>
      </c>
      <c r="N300" s="4">
        <v>938</v>
      </c>
      <c r="O300" s="5">
        <v>366</v>
      </c>
    </row>
    <row r="301" spans="11:15" x14ac:dyDescent="0.25">
      <c r="K301" t="s">
        <v>3</v>
      </c>
      <c r="L301" t="s">
        <v>38</v>
      </c>
      <c r="M301" t="s">
        <v>26</v>
      </c>
      <c r="N301" s="4">
        <v>8841</v>
      </c>
      <c r="O301" s="5">
        <v>303</v>
      </c>
    </row>
    <row r="302" spans="11:15" x14ac:dyDescent="0.25">
      <c r="K302" t="s">
        <v>2</v>
      </c>
      <c r="L302" t="s">
        <v>39</v>
      </c>
      <c r="M302" t="s">
        <v>33</v>
      </c>
      <c r="N302" s="4">
        <v>4018</v>
      </c>
      <c r="O302" s="5">
        <v>126</v>
      </c>
    </row>
    <row r="303" spans="11:15" x14ac:dyDescent="0.25">
      <c r="K303" t="s">
        <v>41</v>
      </c>
      <c r="L303" t="s">
        <v>37</v>
      </c>
      <c r="M303" t="s">
        <v>15</v>
      </c>
      <c r="N303" s="4">
        <v>714</v>
      </c>
      <c r="O303" s="5">
        <v>231</v>
      </c>
    </row>
    <row r="304" spans="11:15" x14ac:dyDescent="0.25">
      <c r="K304" t="s">
        <v>9</v>
      </c>
      <c r="L304" t="s">
        <v>38</v>
      </c>
      <c r="M304" t="s">
        <v>25</v>
      </c>
      <c r="N304" s="4">
        <v>3850</v>
      </c>
      <c r="O304"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749E2-0E8F-4582-82ED-2FFF85563426}">
  <dimension ref="B2:I17"/>
  <sheetViews>
    <sheetView workbookViewId="0">
      <selection activeCell="J8" sqref="J8"/>
    </sheetView>
  </sheetViews>
  <sheetFormatPr defaultRowHeight="15" x14ac:dyDescent="0.25"/>
  <cols>
    <col min="2" max="2" width="16.42578125" bestFit="1" customWidth="1"/>
    <col min="3" max="3" width="14.85546875" bestFit="1" customWidth="1"/>
    <col min="8" max="8" width="16.28515625" bestFit="1" customWidth="1"/>
    <col min="9" max="9" width="14.85546875" bestFit="1" customWidth="1"/>
  </cols>
  <sheetData>
    <row r="2" spans="2:9" x14ac:dyDescent="0.25">
      <c r="B2" t="s">
        <v>80</v>
      </c>
    </row>
    <row r="4" spans="2:9" x14ac:dyDescent="0.25">
      <c r="B4" s="29" t="s">
        <v>72</v>
      </c>
      <c r="C4" t="s">
        <v>74</v>
      </c>
      <c r="H4" s="29" t="s">
        <v>72</v>
      </c>
      <c r="I4" t="s">
        <v>74</v>
      </c>
    </row>
    <row r="5" spans="2:9" x14ac:dyDescent="0.25">
      <c r="B5" s="30" t="s">
        <v>38</v>
      </c>
      <c r="C5" s="31">
        <v>25221</v>
      </c>
      <c r="H5" s="30" t="s">
        <v>38</v>
      </c>
      <c r="I5" s="31">
        <v>6069</v>
      </c>
    </row>
    <row r="6" spans="2:9" x14ac:dyDescent="0.25">
      <c r="B6" s="37" t="s">
        <v>5</v>
      </c>
      <c r="C6" s="31">
        <v>25221</v>
      </c>
      <c r="H6" s="37" t="s">
        <v>41</v>
      </c>
      <c r="I6" s="31">
        <v>6069</v>
      </c>
    </row>
    <row r="7" spans="2:9" x14ac:dyDescent="0.25">
      <c r="B7" s="30" t="s">
        <v>36</v>
      </c>
      <c r="C7" s="31">
        <v>39620</v>
      </c>
      <c r="H7" s="30" t="s">
        <v>36</v>
      </c>
      <c r="I7" s="31">
        <v>5019</v>
      </c>
    </row>
    <row r="8" spans="2:9" x14ac:dyDescent="0.25">
      <c r="B8" s="37" t="s">
        <v>5</v>
      </c>
      <c r="C8" s="31">
        <v>39620</v>
      </c>
      <c r="H8" s="37" t="s">
        <v>8</v>
      </c>
      <c r="I8" s="31">
        <v>5019</v>
      </c>
    </row>
    <row r="9" spans="2:9" x14ac:dyDescent="0.25">
      <c r="B9" s="30" t="s">
        <v>34</v>
      </c>
      <c r="C9" s="31">
        <v>41559</v>
      </c>
      <c r="H9" s="30" t="s">
        <v>34</v>
      </c>
      <c r="I9" s="31">
        <v>5516</v>
      </c>
    </row>
    <row r="10" spans="2:9" x14ac:dyDescent="0.25">
      <c r="B10" s="37" t="s">
        <v>5</v>
      </c>
      <c r="C10" s="31">
        <v>41559</v>
      </c>
      <c r="H10" s="37" t="s">
        <v>8</v>
      </c>
      <c r="I10" s="31">
        <v>5516</v>
      </c>
    </row>
    <row r="11" spans="2:9" x14ac:dyDescent="0.25">
      <c r="B11" s="30" t="s">
        <v>37</v>
      </c>
      <c r="C11" s="31">
        <v>43568</v>
      </c>
      <c r="H11" s="30" t="s">
        <v>37</v>
      </c>
      <c r="I11" s="31">
        <v>7987</v>
      </c>
    </row>
    <row r="12" spans="2:9" x14ac:dyDescent="0.25">
      <c r="B12" s="37" t="s">
        <v>7</v>
      </c>
      <c r="C12" s="31">
        <v>43568</v>
      </c>
      <c r="H12" s="37" t="s">
        <v>10</v>
      </c>
      <c r="I12" s="31">
        <v>7987</v>
      </c>
    </row>
    <row r="13" spans="2:9" x14ac:dyDescent="0.25">
      <c r="B13" s="30" t="s">
        <v>39</v>
      </c>
      <c r="C13" s="31">
        <v>45752</v>
      </c>
      <c r="H13" s="30" t="s">
        <v>39</v>
      </c>
      <c r="I13" s="31">
        <v>3976</v>
      </c>
    </row>
    <row r="14" spans="2:9" x14ac:dyDescent="0.25">
      <c r="B14" s="37" t="s">
        <v>2</v>
      </c>
      <c r="C14" s="31">
        <v>45752</v>
      </c>
      <c r="H14" s="37" t="s">
        <v>41</v>
      </c>
      <c r="I14" s="31">
        <v>3976</v>
      </c>
    </row>
    <row r="15" spans="2:9" x14ac:dyDescent="0.25">
      <c r="B15" s="30" t="s">
        <v>35</v>
      </c>
      <c r="C15" s="31">
        <v>38325</v>
      </c>
      <c r="H15" s="30" t="s">
        <v>35</v>
      </c>
      <c r="I15" s="31">
        <v>2142</v>
      </c>
    </row>
    <row r="16" spans="2:9" x14ac:dyDescent="0.25">
      <c r="B16" s="37" t="s">
        <v>40</v>
      </c>
      <c r="C16" s="31">
        <v>38325</v>
      </c>
      <c r="H16" s="37" t="s">
        <v>2</v>
      </c>
      <c r="I16" s="31">
        <v>2142</v>
      </c>
    </row>
    <row r="17" spans="2:9" x14ac:dyDescent="0.25">
      <c r="B17" s="30" t="s">
        <v>73</v>
      </c>
      <c r="C17" s="31">
        <v>234045</v>
      </c>
      <c r="H17" s="30" t="s">
        <v>73</v>
      </c>
      <c r="I17" s="31">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FF8A9-A593-4381-B8EF-8E2E0BA5FB43}">
  <dimension ref="B2:C27"/>
  <sheetViews>
    <sheetView workbookViewId="0">
      <selection activeCell="G12" sqref="G12"/>
    </sheetView>
  </sheetViews>
  <sheetFormatPr defaultRowHeight="15" x14ac:dyDescent="0.25"/>
  <cols>
    <col min="2" max="2" width="21.85546875" bestFit="1" customWidth="1"/>
    <col min="3" max="5" width="10.42578125" bestFit="1" customWidth="1"/>
  </cols>
  <sheetData>
    <row r="2" spans="2:3" x14ac:dyDescent="0.25">
      <c r="B2" t="s">
        <v>82</v>
      </c>
    </row>
    <row r="4" spans="2:3" x14ac:dyDescent="0.25">
      <c r="B4" s="29" t="s">
        <v>72</v>
      </c>
      <c r="C4" t="s">
        <v>83</v>
      </c>
    </row>
    <row r="5" spans="2:3" x14ac:dyDescent="0.25">
      <c r="B5" s="30" t="s">
        <v>26</v>
      </c>
      <c r="C5" s="38">
        <v>58277.8</v>
      </c>
    </row>
    <row r="6" spans="2:3" x14ac:dyDescent="0.25">
      <c r="B6" s="30" t="s">
        <v>17</v>
      </c>
      <c r="C6" s="38">
        <v>56471.590000000004</v>
      </c>
    </row>
    <row r="7" spans="2:3" x14ac:dyDescent="0.25">
      <c r="B7" s="30" t="s">
        <v>32</v>
      </c>
      <c r="C7" s="38">
        <v>52063.35</v>
      </c>
    </row>
    <row r="8" spans="2:3" x14ac:dyDescent="0.25">
      <c r="B8" s="30" t="s">
        <v>15</v>
      </c>
      <c r="C8" s="38">
        <v>50988.91</v>
      </c>
    </row>
    <row r="9" spans="2:3" x14ac:dyDescent="0.25">
      <c r="B9" s="30" t="s">
        <v>22</v>
      </c>
      <c r="C9" s="38">
        <v>46234.960000000006</v>
      </c>
    </row>
    <row r="10" spans="2:3" x14ac:dyDescent="0.25">
      <c r="B10" s="30" t="s">
        <v>33</v>
      </c>
      <c r="C10" s="38">
        <v>46226.020000000004</v>
      </c>
    </row>
    <row r="11" spans="2:3" x14ac:dyDescent="0.25">
      <c r="B11" s="30" t="s">
        <v>23</v>
      </c>
      <c r="C11" s="38">
        <v>44884.12</v>
      </c>
    </row>
    <row r="12" spans="2:3" x14ac:dyDescent="0.25">
      <c r="B12" s="30" t="s">
        <v>16</v>
      </c>
      <c r="C12" s="38">
        <v>43177.340000000004</v>
      </c>
    </row>
    <row r="13" spans="2:3" x14ac:dyDescent="0.25">
      <c r="B13" s="30" t="s">
        <v>18</v>
      </c>
      <c r="C13" s="38">
        <v>40814.559999999998</v>
      </c>
    </row>
    <row r="14" spans="2:3" x14ac:dyDescent="0.25">
      <c r="B14" s="30" t="s">
        <v>28</v>
      </c>
      <c r="C14" s="38">
        <v>39084.340000000004</v>
      </c>
    </row>
    <row r="15" spans="2:3" x14ac:dyDescent="0.25">
      <c r="B15" s="30" t="s">
        <v>29</v>
      </c>
      <c r="C15" s="38">
        <v>36700.840000000004</v>
      </c>
    </row>
    <row r="16" spans="2:3" x14ac:dyDescent="0.25">
      <c r="B16" s="30" t="s">
        <v>20</v>
      </c>
      <c r="C16" s="38">
        <v>31390.480000000003</v>
      </c>
    </row>
    <row r="17" spans="2:3" x14ac:dyDescent="0.25">
      <c r="B17" s="30" t="s">
        <v>24</v>
      </c>
      <c r="C17" s="38">
        <v>30189.32</v>
      </c>
    </row>
    <row r="18" spans="2:3" x14ac:dyDescent="0.25">
      <c r="B18" s="30" t="s">
        <v>19</v>
      </c>
      <c r="C18" s="38">
        <v>29800.160000000003</v>
      </c>
    </row>
    <row r="19" spans="2:3" x14ac:dyDescent="0.25">
      <c r="B19" s="30" t="s">
        <v>13</v>
      </c>
      <c r="C19" s="38">
        <v>29721.27</v>
      </c>
    </row>
    <row r="20" spans="2:3" x14ac:dyDescent="0.25">
      <c r="B20" s="30" t="s">
        <v>25</v>
      </c>
      <c r="C20" s="38">
        <v>29678.099999999995</v>
      </c>
    </row>
    <row r="21" spans="2:3" x14ac:dyDescent="0.25">
      <c r="B21" s="30" t="s">
        <v>31</v>
      </c>
      <c r="C21" s="38">
        <v>29518.43</v>
      </c>
    </row>
    <row r="22" spans="2:3" x14ac:dyDescent="0.25">
      <c r="B22" s="30" t="s">
        <v>21</v>
      </c>
      <c r="C22" s="38">
        <v>26000</v>
      </c>
    </row>
    <row r="23" spans="2:3" x14ac:dyDescent="0.25">
      <c r="B23" s="30" t="s">
        <v>30</v>
      </c>
      <c r="C23" s="38">
        <v>25899.020000000011</v>
      </c>
    </row>
    <row r="24" spans="2:3" x14ac:dyDescent="0.25">
      <c r="B24" s="30" t="s">
        <v>27</v>
      </c>
      <c r="C24" s="38">
        <v>19572.14</v>
      </c>
    </row>
    <row r="25" spans="2:3" x14ac:dyDescent="0.25">
      <c r="B25" s="30" t="s">
        <v>14</v>
      </c>
      <c r="C25" s="38">
        <v>19525.600000000002</v>
      </c>
    </row>
    <row r="26" spans="2:3" x14ac:dyDescent="0.25">
      <c r="B26" s="30" t="s">
        <v>4</v>
      </c>
      <c r="C26" s="38">
        <v>14946.919999999998</v>
      </c>
    </row>
    <row r="27" spans="2:3" x14ac:dyDescent="0.25">
      <c r="B27" s="30" t="s">
        <v>73</v>
      </c>
      <c r="C27" s="38">
        <v>801165.2699999999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QuickStat</vt:lpstr>
      <vt:lpstr>EDA</vt:lpstr>
      <vt:lpstr>SalesByCountry(formula)</vt:lpstr>
      <vt:lpstr>SalesByCountry(PivotTable)</vt:lpstr>
      <vt:lpstr>Top5Product</vt:lpstr>
      <vt:lpstr>CheckAnomaliWithVisual</vt:lpstr>
      <vt:lpstr>BestPerson</vt:lpstr>
      <vt:lpstr>Profit</vt:lpstr>
      <vt:lpstr>SalesReport</vt:lpstr>
      <vt:lpstr>ProductToDiscontinue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ahmad</cp:lastModifiedBy>
  <dcterms:created xsi:type="dcterms:W3CDTF">2021-03-14T20:21:32Z</dcterms:created>
  <dcterms:modified xsi:type="dcterms:W3CDTF">2022-07-25T15:10:27Z</dcterms:modified>
</cp:coreProperties>
</file>